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tabRatio="387"/>
  </bookViews>
  <sheets>
    <sheet name="Приложение №1" sheetId="9" r:id="rId1"/>
    <sheet name="Приложение №2" sheetId="5" r:id="rId2"/>
    <sheet name="Приложение №3" sheetId="10" r:id="rId3"/>
  </sheets>
  <externalReferences>
    <externalReference r:id="rId4"/>
  </externalReferences>
  <definedNames>
    <definedName name="_xlnm._FilterDatabase" localSheetId="0" hidden="1">'Приложение №1'!$A$13:$U$141</definedName>
    <definedName name="_xlnm._FilterDatabase" localSheetId="1" hidden="1">'Приложение №2'!$A$9:$O$61</definedName>
    <definedName name="_xlnm.Print_Titles" localSheetId="0">'Приложение №1'!$9:$11</definedName>
    <definedName name="_xlnm.Print_Titles" localSheetId="1">'Приложение №2'!$9:$11</definedName>
    <definedName name="_xlnm.Print_Titles" localSheetId="2">'Приложение №3'!$8:$9</definedName>
    <definedName name="_xlnm.Print_Area" localSheetId="0">'Приложение №1'!$A$1:$R$154</definedName>
    <definedName name="_xlnm.Print_Area" localSheetId="1">'Приложение №2'!$A$1:$O$64</definedName>
    <definedName name="_xlnm.Print_Area" localSheetId="2">'Приложение №3'!$A$1:$H$63</definedName>
  </definedNames>
  <calcPr calcId="145621"/>
</workbook>
</file>

<file path=xl/calcChain.xml><?xml version="1.0" encoding="utf-8"?>
<calcChain xmlns="http://schemas.openxmlformats.org/spreadsheetml/2006/main">
  <c r="J93" i="9" l="1"/>
  <c r="J90" i="9"/>
  <c r="M111" i="9" l="1"/>
  <c r="M105" i="9"/>
  <c r="L31" i="5" l="1"/>
  <c r="L32" i="5"/>
  <c r="L33" i="5"/>
  <c r="O113" i="9" l="1"/>
  <c r="K114" i="9"/>
  <c r="K113" i="9" s="1"/>
  <c r="L114" i="9"/>
  <c r="L113" i="9" s="1"/>
  <c r="M114" i="9"/>
  <c r="N114" i="9"/>
  <c r="N113" i="9" s="1"/>
  <c r="O114" i="9"/>
  <c r="P114" i="9"/>
  <c r="P113" i="9" s="1"/>
  <c r="I114" i="9"/>
  <c r="I113" i="9" s="1"/>
  <c r="J128" i="9"/>
  <c r="J114" i="9" s="1"/>
  <c r="H129" i="9"/>
  <c r="F128" i="9"/>
  <c r="F52" i="10"/>
  <c r="D18" i="10"/>
  <c r="C39" i="5" l="1"/>
  <c r="K97" i="9"/>
  <c r="K94" i="9"/>
  <c r="K93" i="9" s="1"/>
  <c r="I93" i="9" l="1"/>
  <c r="M93" i="9"/>
  <c r="N93" i="9"/>
  <c r="O93" i="9"/>
  <c r="P93" i="9"/>
  <c r="L17" i="9" l="1"/>
  <c r="M17" i="9"/>
  <c r="N17" i="9"/>
  <c r="O17" i="9"/>
  <c r="P17" i="9"/>
  <c r="K17" i="9"/>
  <c r="J58" i="9"/>
  <c r="H58" i="9"/>
  <c r="D58" i="9" s="1"/>
  <c r="E57" i="9"/>
  <c r="J112" i="9" l="1"/>
  <c r="H112" i="9"/>
  <c r="D112" i="9" s="1"/>
  <c r="K15" i="9" l="1"/>
  <c r="L15" i="9"/>
  <c r="M15" i="9"/>
  <c r="N15" i="9"/>
  <c r="O15" i="9"/>
  <c r="P15" i="9"/>
  <c r="I15" i="9"/>
  <c r="I17" i="9"/>
  <c r="K14" i="9"/>
  <c r="L14" i="9"/>
  <c r="M14" i="9"/>
  <c r="N14" i="9"/>
  <c r="O14" i="9"/>
  <c r="P14" i="9"/>
  <c r="I14" i="9"/>
  <c r="J14" i="9" l="1"/>
  <c r="C13" i="5" s="1"/>
  <c r="K13" i="9"/>
  <c r="J15" i="9"/>
  <c r="D13" i="5" s="1"/>
  <c r="J22" i="9"/>
  <c r="J21" i="9"/>
  <c r="J20" i="9"/>
  <c r="J19" i="9" l="1"/>
  <c r="J18" i="9"/>
  <c r="J35" i="9"/>
  <c r="H35" i="9"/>
  <c r="J34" i="9"/>
  <c r="H34" i="9"/>
  <c r="L107" i="9"/>
  <c r="F96" i="9"/>
  <c r="L95" i="9"/>
  <c r="L93" i="9" s="1"/>
  <c r="H62" i="9"/>
  <c r="D62" i="9" s="1"/>
  <c r="J62" i="9"/>
  <c r="D61" i="5" l="1"/>
  <c r="L145" i="9"/>
  <c r="J66" i="9" l="1"/>
  <c r="K145" i="9"/>
  <c r="M145" i="9"/>
  <c r="N145" i="9"/>
  <c r="O145" i="9"/>
  <c r="P145" i="9"/>
  <c r="I145" i="9"/>
  <c r="K117" i="9"/>
  <c r="L117" i="9"/>
  <c r="M117" i="9"/>
  <c r="M113" i="9" s="1"/>
  <c r="N117" i="9"/>
  <c r="O117" i="9"/>
  <c r="P117" i="9"/>
  <c r="I117" i="9"/>
  <c r="M71" i="9"/>
  <c r="M68" i="9" s="1"/>
  <c r="J67" i="9"/>
  <c r="J140" i="9"/>
  <c r="J142" i="9"/>
  <c r="J69" i="9"/>
  <c r="C28" i="5" s="1"/>
  <c r="C61" i="5" s="1"/>
  <c r="J52" i="9"/>
  <c r="J24" i="9"/>
  <c r="J39" i="9"/>
  <c r="J134" i="9"/>
  <c r="K131" i="9"/>
  <c r="L131" i="9"/>
  <c r="M131" i="9"/>
  <c r="N131" i="9"/>
  <c r="O131" i="9"/>
  <c r="P131" i="9"/>
  <c r="I131" i="9"/>
  <c r="J123" i="9"/>
  <c r="J118" i="9"/>
  <c r="K115" i="9"/>
  <c r="L115" i="9"/>
  <c r="M115" i="9"/>
  <c r="N115" i="9"/>
  <c r="O115" i="9"/>
  <c r="P115" i="9"/>
  <c r="I115" i="9"/>
  <c r="J127" i="9"/>
  <c r="J125" i="9"/>
  <c r="J122" i="9"/>
  <c r="J120" i="9"/>
  <c r="J135" i="9"/>
  <c r="K133" i="9"/>
  <c r="L133" i="9"/>
  <c r="M133" i="9"/>
  <c r="N133" i="9"/>
  <c r="O133" i="9"/>
  <c r="P133" i="9"/>
  <c r="I133" i="9"/>
  <c r="J94" i="9"/>
  <c r="K71" i="9"/>
  <c r="K68" i="9" s="1"/>
  <c r="L71" i="9"/>
  <c r="L68" i="9" s="1"/>
  <c r="N71" i="9"/>
  <c r="N68" i="9" s="1"/>
  <c r="O71" i="9"/>
  <c r="O68" i="9" s="1"/>
  <c r="P71" i="9"/>
  <c r="P68" i="9" s="1"/>
  <c r="I71" i="9"/>
  <c r="I68" i="9" s="1"/>
  <c r="J61" i="9"/>
  <c r="J56" i="9"/>
  <c r="J33" i="9"/>
  <c r="J37" i="9"/>
  <c r="J42" i="9"/>
  <c r="J38" i="9"/>
  <c r="J17" i="9" l="1"/>
  <c r="J117" i="9"/>
  <c r="J113" i="9" s="1"/>
  <c r="K144" i="9"/>
  <c r="L144" i="9"/>
  <c r="P147" i="9"/>
  <c r="I147" i="9"/>
  <c r="O147" i="9"/>
  <c r="N144" i="9"/>
  <c r="J145" i="9"/>
  <c r="K147" i="9"/>
  <c r="M144" i="9"/>
  <c r="P13" i="9"/>
  <c r="O13" i="9"/>
  <c r="N147" i="9"/>
  <c r="L147" i="9"/>
  <c r="I144" i="9"/>
  <c r="P144" i="9"/>
  <c r="O144" i="9"/>
  <c r="N130" i="9"/>
  <c r="J71" i="9"/>
  <c r="F28" i="5" s="1"/>
  <c r="I13" i="9"/>
  <c r="J68" i="9"/>
  <c r="O130" i="9"/>
  <c r="J131" i="9"/>
  <c r="P130" i="9"/>
  <c r="I130" i="9"/>
  <c r="M130" i="9"/>
  <c r="L130" i="9"/>
  <c r="K130" i="9"/>
  <c r="J133" i="9"/>
  <c r="F53" i="5" s="1"/>
  <c r="N13" i="9"/>
  <c r="M13" i="9"/>
  <c r="J115" i="9"/>
  <c r="L13" i="9"/>
  <c r="H142" i="9"/>
  <c r="J141" i="9"/>
  <c r="H141" i="9"/>
  <c r="E140" i="9"/>
  <c r="J139" i="9"/>
  <c r="H139" i="9"/>
  <c r="F138" i="9"/>
  <c r="F137" i="9"/>
  <c r="J136" i="9"/>
  <c r="H136" i="9"/>
  <c r="H135" i="9"/>
  <c r="D135" i="9" s="1"/>
  <c r="E134" i="9"/>
  <c r="H130" i="9"/>
  <c r="H68" i="9" s="1"/>
  <c r="G130" i="9"/>
  <c r="G68" i="9" s="1"/>
  <c r="F130" i="9"/>
  <c r="F68" i="9" s="1"/>
  <c r="E130" i="9"/>
  <c r="E68" i="9" s="1"/>
  <c r="H127" i="9"/>
  <c r="F126" i="9"/>
  <c r="H125" i="9"/>
  <c r="D125" i="9" s="1"/>
  <c r="F124" i="9"/>
  <c r="E123" i="9"/>
  <c r="H122" i="9"/>
  <c r="F121" i="9"/>
  <c r="H120" i="9"/>
  <c r="D120" i="9" s="1"/>
  <c r="F119" i="9"/>
  <c r="E118" i="9"/>
  <c r="H113" i="9"/>
  <c r="H90" i="9" s="1"/>
  <c r="G113" i="9"/>
  <c r="G90" i="9" s="1"/>
  <c r="F113" i="9"/>
  <c r="F90" i="9" s="1"/>
  <c r="E113" i="9"/>
  <c r="E90" i="9" s="1"/>
  <c r="J111" i="9"/>
  <c r="H111" i="9"/>
  <c r="D111" i="9" s="1"/>
  <c r="J110" i="9"/>
  <c r="H110" i="9"/>
  <c r="D110" i="9" s="1"/>
  <c r="J109" i="9"/>
  <c r="H109" i="9"/>
  <c r="D109" i="9" s="1"/>
  <c r="J108" i="9"/>
  <c r="H108" i="9"/>
  <c r="D108" i="9" s="1"/>
  <c r="J107" i="9"/>
  <c r="H107" i="9"/>
  <c r="D107" i="9" s="1"/>
  <c r="J106" i="9"/>
  <c r="H106" i="9"/>
  <c r="D106" i="9" s="1"/>
  <c r="J105" i="9"/>
  <c r="F105" i="9"/>
  <c r="J104" i="9"/>
  <c r="H104" i="9"/>
  <c r="D104" i="9" s="1"/>
  <c r="J103" i="9"/>
  <c r="H103" i="9"/>
  <c r="D103" i="9" s="1"/>
  <c r="J102" i="9"/>
  <c r="H102" i="9"/>
  <c r="D102" i="9" s="1"/>
  <c r="J101" i="9"/>
  <c r="H101" i="9"/>
  <c r="D101" i="9" s="1"/>
  <c r="J100" i="9"/>
  <c r="H100" i="9"/>
  <c r="D100" i="9" s="1"/>
  <c r="J99" i="9"/>
  <c r="H99" i="9"/>
  <c r="D99" i="9" s="1"/>
  <c r="J98" i="9"/>
  <c r="H98" i="9"/>
  <c r="D98" i="9" s="1"/>
  <c r="J97" i="9"/>
  <c r="D97" i="9"/>
  <c r="J95" i="9"/>
  <c r="F95" i="9"/>
  <c r="H94" i="9"/>
  <c r="D94" i="9" s="1"/>
  <c r="P90" i="9"/>
  <c r="O90" i="9"/>
  <c r="N90" i="9"/>
  <c r="L90" i="9"/>
  <c r="K90" i="9"/>
  <c r="J89" i="9"/>
  <c r="H89" i="9"/>
  <c r="D89" i="9" s="1"/>
  <c r="J88" i="9"/>
  <c r="H88" i="9"/>
  <c r="D88" i="9" s="1"/>
  <c r="J87" i="9"/>
  <c r="H87" i="9"/>
  <c r="D87" i="9" s="1"/>
  <c r="J86" i="9"/>
  <c r="H86" i="9"/>
  <c r="D86" i="9" s="1"/>
  <c r="J85" i="9"/>
  <c r="H85" i="9"/>
  <c r="D85" i="9" s="1"/>
  <c r="J84" i="9"/>
  <c r="H84" i="9"/>
  <c r="D84" i="9" s="1"/>
  <c r="J83" i="9"/>
  <c r="H83" i="9"/>
  <c r="D83" i="9" s="1"/>
  <c r="J82" i="9"/>
  <c r="H82" i="9"/>
  <c r="D82" i="9" s="1"/>
  <c r="J81" i="9"/>
  <c r="H81" i="9"/>
  <c r="D81" i="9" s="1"/>
  <c r="J80" i="9"/>
  <c r="H80" i="9"/>
  <c r="D80" i="9" s="1"/>
  <c r="J79" i="9"/>
  <c r="H79" i="9"/>
  <c r="D79" i="9" s="1"/>
  <c r="J78" i="9"/>
  <c r="H78" i="9"/>
  <c r="D78" i="9" s="1"/>
  <c r="J77" i="9"/>
  <c r="H77" i="9"/>
  <c r="D77" i="9" s="1"/>
  <c r="F76" i="9"/>
  <c r="J75" i="9"/>
  <c r="F74" i="9"/>
  <c r="J73" i="9"/>
  <c r="H73" i="9"/>
  <c r="J72" i="9"/>
  <c r="H72" i="9"/>
  <c r="E67" i="9"/>
  <c r="F65" i="9"/>
  <c r="F64" i="9"/>
  <c r="F63" i="9"/>
  <c r="H61" i="9"/>
  <c r="F60" i="9"/>
  <c r="F59" i="9"/>
  <c r="F29" i="9"/>
  <c r="J28" i="9"/>
  <c r="H56" i="9"/>
  <c r="F55" i="9"/>
  <c r="J54" i="9"/>
  <c r="E54" i="9"/>
  <c r="H33" i="9"/>
  <c r="D33" i="9" s="1"/>
  <c r="J32" i="9"/>
  <c r="F53" i="9"/>
  <c r="F31" i="9"/>
  <c r="J30" i="9"/>
  <c r="F30" i="9"/>
  <c r="E52" i="9"/>
  <c r="F51" i="9"/>
  <c r="F50" i="9"/>
  <c r="F27" i="9"/>
  <c r="F49" i="9"/>
  <c r="J48" i="9"/>
  <c r="F48" i="9"/>
  <c r="F47" i="9"/>
  <c r="J46" i="9"/>
  <c r="E46" i="9"/>
  <c r="F45" i="9"/>
  <c r="F25" i="9"/>
  <c r="E24" i="9"/>
  <c r="J23" i="9"/>
  <c r="E23" i="9"/>
  <c r="F44" i="9"/>
  <c r="J43" i="9"/>
  <c r="E43" i="9"/>
  <c r="H42" i="9"/>
  <c r="D42" i="9" s="1"/>
  <c r="F41" i="9"/>
  <c r="J40" i="9"/>
  <c r="E40" i="9"/>
  <c r="H37" i="9"/>
  <c r="F36" i="9"/>
  <c r="T13" i="9"/>
  <c r="S13" i="9"/>
  <c r="I11" i="9"/>
  <c r="J11" i="9" s="1"/>
  <c r="K11" i="9" s="1"/>
  <c r="L11" i="9" s="1"/>
  <c r="M11" i="9" s="1"/>
  <c r="N11" i="9" s="1"/>
  <c r="O11" i="9" s="1"/>
  <c r="P11" i="9" s="1"/>
  <c r="Q11" i="9" s="1"/>
  <c r="S11" i="9" s="1"/>
  <c r="T11" i="9" s="1"/>
  <c r="U11" i="9" s="1"/>
  <c r="E11" i="9"/>
  <c r="F11" i="9" s="1"/>
  <c r="G11" i="9" s="1"/>
  <c r="H11" i="9" s="1"/>
  <c r="B11" i="9"/>
  <c r="F39" i="5" l="1"/>
  <c r="F61" i="5" s="1"/>
  <c r="J13" i="9"/>
  <c r="E13" i="9"/>
  <c r="K143" i="9"/>
  <c r="P143" i="9"/>
  <c r="O143" i="9"/>
  <c r="L143" i="9"/>
  <c r="J144" i="9"/>
  <c r="I143" i="9"/>
  <c r="H13" i="9"/>
  <c r="N143" i="9"/>
  <c r="J130" i="9"/>
  <c r="F13" i="9"/>
  <c r="G13" i="9"/>
  <c r="M147" i="9" l="1"/>
  <c r="J147" i="9" s="1"/>
  <c r="J143" i="9" s="1"/>
  <c r="M90" i="9"/>
  <c r="M143" i="9" l="1"/>
  <c r="N11" i="5" l="1"/>
  <c r="O11" i="5" s="1"/>
  <c r="H33" i="5" l="1"/>
  <c r="I33" i="5"/>
  <c r="J33" i="5"/>
  <c r="K33" i="5"/>
  <c r="M33" i="5"/>
  <c r="N33" i="5"/>
  <c r="H52" i="5"/>
  <c r="N32" i="5" l="1"/>
  <c r="M32" i="5"/>
  <c r="K32" i="5"/>
  <c r="J32" i="5"/>
  <c r="I32" i="5"/>
  <c r="H32" i="5"/>
</calcChain>
</file>

<file path=xl/comments1.xml><?xml version="1.0" encoding="utf-8"?>
<comments xmlns="http://schemas.openxmlformats.org/spreadsheetml/2006/main">
  <authors>
    <author>Тимошина Татьяна Борисовна</author>
  </authors>
  <commentList>
    <comment ref="M110" authorId="0">
      <text>
        <r>
          <rPr>
            <b/>
            <sz val="9"/>
            <color indexed="81"/>
            <rFont val="Tahoma"/>
            <family val="2"/>
            <charset val="204"/>
          </rPr>
          <t>49 тр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<sst xmlns="http://schemas.openxmlformats.org/spreadsheetml/2006/main" count="1016" uniqueCount="468">
  <si>
    <t>№
п/п</t>
  </si>
  <si>
    <t>Мероприятия по реализации программы</t>
  </si>
  <si>
    <t xml:space="preserve">Источник финансирования </t>
  </si>
  <si>
    <t xml:space="preserve">Средства бюджета Одинцовского муниципального района </t>
  </si>
  <si>
    <t>Средства бюджета городских и сельских поселений Одинцовского муниципального района</t>
  </si>
  <si>
    <t xml:space="preserve">Собственные средства организаций
</t>
  </si>
  <si>
    <t>Внебюджетные источники</t>
  </si>
  <si>
    <t>Срок исполнения мероприятия</t>
  </si>
  <si>
    <t>Объем финансирования мероприятия в 2014году           (тыс. руб.)</t>
  </si>
  <si>
    <t>Всего (тыс. руб.)</t>
  </si>
  <si>
    <t>Объем финансирования мероприятий по годам
 (тыс. руб.)</t>
  </si>
  <si>
    <t>Ответственный за исполнение мероприятий</t>
  </si>
  <si>
    <t>Результаты выполнения мероприятий программы</t>
  </si>
  <si>
    <t>Экономия в натуральном выражении 
(тыс. кВт*ч)</t>
  </si>
  <si>
    <t>Экономия (тыс. руб.)</t>
  </si>
  <si>
    <t>Срок окупаемости</t>
  </si>
  <si>
    <t>1.</t>
  </si>
  <si>
    <t>Итого</t>
  </si>
  <si>
    <t>-</t>
  </si>
  <si>
    <t>1.1.</t>
  </si>
  <si>
    <t>1.2.</t>
  </si>
  <si>
    <t>1.3.</t>
  </si>
  <si>
    <t>2015-2016 гг.</t>
  </si>
  <si>
    <t>Администрации городских и сельских поселений</t>
  </si>
  <si>
    <t>1.4.</t>
  </si>
  <si>
    <t>2016 г.</t>
  </si>
  <si>
    <t>1.5.</t>
  </si>
  <si>
    <t>1.6.</t>
  </si>
  <si>
    <t>1.7.</t>
  </si>
  <si>
    <t>2015 г.</t>
  </si>
  <si>
    <t>1.10.</t>
  </si>
  <si>
    <t xml:space="preserve">Комитет по делам молодежи, культуре и спорту 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</si>
  <si>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</si>
  <si>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</si>
  <si>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</si>
  <si>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</si>
  <si>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</si>
  <si>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</si>
  <si>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</si>
  <si>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</si>
  <si>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</si>
  <si>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2017 г.</t>
  </si>
  <si>
    <t>Управление образования Одинцовского муниципального района</t>
  </si>
  <si>
    <t xml:space="preserve">Задача 2. </t>
  </si>
  <si>
    <t>2.1.</t>
  </si>
  <si>
    <t>2.3.</t>
  </si>
  <si>
    <t>2.4.</t>
  </si>
  <si>
    <t>2.5.</t>
  </si>
  <si>
    <t>2.6.</t>
  </si>
  <si>
    <t>2.7.</t>
  </si>
  <si>
    <t xml:space="preserve">Администрации городских и сельских поселений </t>
  </si>
  <si>
    <t>2.8.</t>
  </si>
  <si>
    <t>2.9.</t>
  </si>
  <si>
    <t>2016-2017 гг.</t>
  </si>
  <si>
    <t>2.10.</t>
  </si>
  <si>
    <t>2.11.</t>
  </si>
  <si>
    <t>2.12.</t>
  </si>
  <si>
    <t>2.13.</t>
  </si>
  <si>
    <t>2.14.</t>
  </si>
  <si>
    <t>3.</t>
  </si>
  <si>
    <t xml:space="preserve">Задача 3. </t>
  </si>
  <si>
    <t>3.1.</t>
  </si>
  <si>
    <t>3.3.</t>
  </si>
  <si>
    <t>3.5.</t>
  </si>
  <si>
    <t>3.7.</t>
  </si>
  <si>
    <t>3.8.</t>
  </si>
  <si>
    <t>3.9.</t>
  </si>
  <si>
    <t>3.10.</t>
  </si>
  <si>
    <t>3.11.</t>
  </si>
  <si>
    <t>3.12.</t>
  </si>
  <si>
    <t>3.13.</t>
  </si>
  <si>
    <t xml:space="preserve">Задача 4. </t>
  </si>
  <si>
    <t>4.1.</t>
  </si>
  <si>
    <t xml:space="preserve">Задача 5. </t>
  </si>
  <si>
    <t>5.1.</t>
  </si>
  <si>
    <t>5.2.</t>
  </si>
  <si>
    <t>5.3.</t>
  </si>
  <si>
    <t>5.4.</t>
  </si>
  <si>
    <t>5.5.</t>
  </si>
  <si>
    <t>Администрация сельского поселения Никольское</t>
  </si>
  <si>
    <t>5.6.</t>
  </si>
  <si>
    <t>5.7.</t>
  </si>
  <si>
    <t>Мероприятие 9.          Замена или реконструкция водопроводных сетей с целью снижения утечек, замена стальных трубопроводов на трубопроводы из современных полимерных материалов в сетях водоснабжения и водоотведения</t>
  </si>
  <si>
    <t>Мероприятие 3.            Обучение лица, ответственного за проведение мероприятий по энергосбережению</t>
  </si>
  <si>
    <t>ИТОГО по программе</t>
  </si>
  <si>
    <t>Приложение №2</t>
  </si>
  <si>
    <t>к муниципальной программе</t>
  </si>
  <si>
    <t>№ п/п</t>
  </si>
  <si>
    <t>Задачи, направленные на достижение цели</t>
  </si>
  <si>
    <t>Планируемый объем финансирований на решение данной задачи (тыс. руб.)</t>
  </si>
  <si>
    <t xml:space="preserve">Количественные и/или качественные целевые показатели, характеризующие достижение целей и решение задач </t>
  </si>
  <si>
    <t>Единица измерения</t>
  </si>
  <si>
    <t>Планируемое значение показателя по годам реализации</t>
  </si>
  <si>
    <t>Бюджет Одинцовского муниципального района Московской области</t>
  </si>
  <si>
    <t>Итого:</t>
  </si>
  <si>
    <t xml:space="preserve">ПЛАНИРУЕМЫЕ РЕЗУЛЬТАТЫ РЕАЛИЗАЦИИ МУНИЦИПАЛЬНОЙ ПРОГРАММЫ ОДИНЦОВСКОГО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          "Энергосбережение и повышение энергетической эффективности на территории Одинцовского муниципального района Московской области " </t>
  </si>
  <si>
    <t xml:space="preserve">Приложение №1 </t>
  </si>
  <si>
    <t xml:space="preserve">ПЕРЕЧЕНЬ МЕРОПРИЯТИЙ МУНИЦИПАЛЬНОЙ ПРОГРАММЫ ОДИНЦОВСКОГО МУНИЦИПАЛЬНОГО РАЙОНА МОСКОВСКОЙ ОБЛАСТИ </t>
  </si>
  <si>
    <t xml:space="preserve">"Энергосбережение и повышение энергетической эффективности на территории Одинцовского муниципального района Московской области " </t>
  </si>
  <si>
    <t>Средства бюджетов городских и сельских поселений Одинцовского муниципального района</t>
  </si>
  <si>
    <t>В пределах средств, предусмотренных в бюджетах поселений</t>
  </si>
  <si>
    <t>Начальник Управления бухгалтерского учета и отчетности, главный бухгалтер</t>
  </si>
  <si>
    <t>Н.А. Стародубова</t>
  </si>
  <si>
    <t>2016г.-2017 г.</t>
  </si>
  <si>
    <t>ед.</t>
  </si>
  <si>
    <t>%</t>
  </si>
  <si>
    <t>Снижение расхода твердого топлива (уголь)</t>
  </si>
  <si>
    <t>куб.м/чел.</t>
  </si>
  <si>
    <t>2016г.-2017г.</t>
  </si>
  <si>
    <t>Средства бюджетов городских и сельских поселений, передаваемые в бюджет Одинцовского муниципального района</t>
  </si>
  <si>
    <t>т.у.т./Гкал</t>
  </si>
  <si>
    <t>Гкал/ кв.м.</t>
  </si>
  <si>
    <t>кВт·ч/кв. м</t>
  </si>
  <si>
    <t>Снижение удельного расхода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увеличение доли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</si>
  <si>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Снижение удельного расхода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</si>
  <si>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Снижение удельного расхода электрической энергии в многоквартирных домах  (в расчёте на 1 кв.метр общей площади)</t>
  </si>
  <si>
    <t>Снижение удельного расхода электрической энергии  на снабжение органов местного самоуправления и муниципальных учреждений (в расчёте на 1 кв. метр   общей площади)</t>
  </si>
  <si>
    <t>Увеличение доли объема электрической энергии, расчёты за которую осуществляются с использованием приборов учёта, в общем объёме электрической энергии, потребляемой на территории Одинцовского муниципального района: увеличение доли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электрической энергии, потребляемой (используемой) муниципальными учреждениями на территории Одинцовского муниципального района</t>
  </si>
  <si>
    <t>Увеличение доли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многоквартирных домах на территории Одинцовского муниципального района</t>
  </si>
  <si>
    <t>Снижение удельного расхода тепловой энергии  на снабжение органов местного самоуправления и муниципальных учреждений (в расчёте на 1 кв. метр   общей площади)</t>
  </si>
  <si>
    <t>Снижение доли потерь тепловой энергии при её передаче в общем объёме переданной тепловой энергии</t>
  </si>
  <si>
    <t>Увеличение доли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Одинцовского муниципального района</t>
  </si>
  <si>
    <t>Снижение удельного расхода топлива на выработку тепловой энергии на котельных</t>
  </si>
  <si>
    <t>Увеличение доли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Одинцовского муниципального района; 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ресурсов; увеличение доли объема тепловой энергии, расчёты за которую осуществляются с использованием приборов учёта, в общем объёме тепловой энергии, потребляемой на территории Одинцовского муниципального района</t>
  </si>
  <si>
    <t>Увеличение доли многоквартирных домов, оснащенных общедомовыми приборами учета потребляемых энергетических ресурсов; увеличение доли объема тепловой энергии, расчёты за которую осуществляются с использованием приборов учёта, в общем объёме тепловой энергии, потребляемой на территории Одинцовского муниципального района; увеличение доли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Одинцовского муниципального района</t>
  </si>
  <si>
    <t>Увеличение доли многоквартирных домов, оснащенных общедомовыми приборами учета потребляемых энергетических ресурсов; увеличение доли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ресурсов; увеличение доли объема тепловой энергии, расчёты за которую осуществляются с использованием приборов учёта, в общем объёме тепловой энергии, потребляемой на территории Одинцовского муниципального района; увеличение доли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Одинцовского муниципального района</t>
  </si>
  <si>
    <t>Увеличение доли объема природного газа, расчёты за которую осуществляются с использованием приборов учёта, в общем объёме газа, потребляемой на территории Одинцовского муниципального района</t>
  </si>
  <si>
    <t>Увеличение доли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Одинцовского муниципального района; увеличение доли зданий, строений, сооружений, занимаемых организациями бюджетной сферы, оборудованных автоматизированными индивидуальными тепловыми пунктами (ИТП); увеличение доли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ресурсов; 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ресурсов; снижение удельного суммарного расхода энергетических ресурсов на снабжение органов местного самоуправления и муниципальных учреждений (в расчете на 1 кв. метр общей площади)</t>
  </si>
  <si>
    <t>Снижение удельного суммарного расхода энергетических ресурсов в многоквартирных домах (в расчете на 1 кв. метр общей площади)</t>
  </si>
  <si>
    <t>Снижение удельного суммарного расхода энергетических ресурсов на снабжение органов местного самоуправления и муниципальных учреждений (в расчете на 1 кв. метр общей площади); увеличение доли объема холодной воды и горячей воды , расчёты за которую осуществляются с использованием приборов учёта, в общем объёме холодной и горячей воды, потребляемой на территории Одинцовского муниципального района; увеличение доли объемов холодной и горячей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холодной и горячей воды, потребляемой (используемой) муниципальными учреждениями на территории Одинцовского муниципального района</t>
  </si>
  <si>
    <t>Снижение удельного суммарного расхода энергетических ресурсов на снабжение органов местного самоуправления и муниципальных учреждений (в расчете на 1 кв. метр общей площади); снижение удельного расхода холодной и горячей воды  на снабжение органов местного самоуправления и муниципальных учреждений (в расчёте на 1человека)</t>
  </si>
  <si>
    <t>Снижение удельного расхода холодной и горячей воды  на снабжение органов местного самоуправления и муниципальных учреждений (в расчёте на 1человека)</t>
  </si>
  <si>
    <t>Снижение удельного расхода холодной и горячей воды в многоквартирных домах (в расчёте на 1 жителя)</t>
  </si>
  <si>
    <t>Увеличение доли объема холодной и горячей воды , расчёты за которую осуществляются с использованием приборов учёта, в общем объёме холодной и горячей воды, потребляемой на территории Одинцовского муниципального района; увеличение доли объемов холодной  и горячей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и горячей  воды, потребляемой (используемой) в многоквартирных домах на территории Одинцовского муниципального района</t>
  </si>
  <si>
    <t>Увеличение доли объема холодной воды , расчёты за которую осуществляются с использованием приборов учёта, в общем объёме холодной воды, потребляемой на территории Одинцовского муниципального района;  увеличение доли объема горячей воды, расчёты за которую осуществляются с использованием приборов учёта, в общем объёме горячей воды, потребляемой на территории Одинцовского муниципального района; увеличение доли объемов холодной  и горячей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и горячей  воды, потребляемой (используемой) в многоквартирных домах на территории Одинцовского муниципального района</t>
  </si>
  <si>
    <t>2.1</t>
  </si>
  <si>
    <t>1.1</t>
  </si>
  <si>
    <t>3.1</t>
  </si>
  <si>
    <t>чел.</t>
  </si>
  <si>
    <t>Начальник Управления жилищно-коммунального хозяйства</t>
  </si>
  <si>
    <t>Задача 1. Повышение энергетической эффективности в бюджетной сфере</t>
  </si>
  <si>
    <t>Задача 2. Повышение энергетической эффективности в жилищном фонде</t>
  </si>
  <si>
    <t>т.у.т/кв.м.</t>
  </si>
  <si>
    <t>Задача 3.  Повышение энергетической эффективности в системах коммунальной инфраструктуры</t>
  </si>
  <si>
    <t>1.11.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электрической энергии, потребляемой (используемой) муниципальными учреждениями на территории Одинцовского муниципального района</t>
  </si>
  <si>
    <t>1.12. Доля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Одинцовского муниципального района</t>
  </si>
  <si>
    <t>1.13. Доля объемов природного газа, потребляемого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природного газа, потребляемого (используемой) муниципальными учреждениями на территории Одинцовского муниципального района</t>
  </si>
  <si>
    <t>1.14. Доля объемов холодной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холодной воды, потребляемой (используемой) муниципальными учреждениями на территории Одинцовского муниципального района</t>
  </si>
  <si>
    <t>1.15. Доля объемов горячей воды,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горячей воды, потребляемой (используемой) муниципальными учреждениями на территории Одинцовского муниципального района</t>
  </si>
  <si>
    <t>2.2. Количество многоквартирных домов, соответствующих нормальному классу энергетической эффективности и выше (A, B, C, D)</t>
  </si>
  <si>
    <t>2.4. Удельный расход ЭЭ в многоквартирных домах  (в расчёте на 1 кв.метр общей площади)</t>
  </si>
  <si>
    <t>2.5. Удельный расход ТЭ в многоквартирных домах (в расчёте на 1 кв.метр общей площади)</t>
  </si>
  <si>
    <t>2.6. Удельный расход холодной воды в многоквартирных домах (в расчёте на 1 жителя)</t>
  </si>
  <si>
    <t>2.7. Удельный расход горячей  воды в многоквартирных домах (в расчёте на 1 жителя)</t>
  </si>
  <si>
    <t>3.2. Снижение расхода твердого топлива (уголь)</t>
  </si>
  <si>
    <t>3.3. Выполнение мероприятий по капитальному ремонту на угольных котельных</t>
  </si>
  <si>
    <t>2.11. 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Одинцовского муниципального района</t>
  </si>
  <si>
    <t>Повышение энергетической эффективности систем наружного освещения</t>
  </si>
  <si>
    <t>Повышение энергетической эффективности в жилищном фонде</t>
  </si>
  <si>
    <t>Повышение энергетической эффективности на территории муниципального образования</t>
  </si>
  <si>
    <t xml:space="preserve">Задача 1. </t>
  </si>
  <si>
    <t>Повышение энергетической эффективности в бюджетной сфере</t>
  </si>
  <si>
    <t>Повышение энергетической эффективности в системах коммунальной инфраструктуры</t>
  </si>
  <si>
    <t>Ю.Н. Сусалев</t>
  </si>
  <si>
    <t>2.2.</t>
  </si>
  <si>
    <t>Мероприятие 1.                Замена существующих осветительных приборов на энергосберегающие на объектах органов местного самоуправления и  объектах ЖКХ</t>
  </si>
  <si>
    <t>2015-2020 гг.</t>
  </si>
  <si>
    <t>2016-2020 г.</t>
  </si>
  <si>
    <t>4</t>
  </si>
  <si>
    <t>Задача 4. Повышение энергетической эффективности систем наружного освещения</t>
  </si>
  <si>
    <t>4.2.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</si>
  <si>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4.3.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</si>
  <si>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4.4.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</si>
  <si>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4.5. Доля аварийных опор и опор со сверхнормативным сроком службы в общем количестве опор наружного освещения</t>
  </si>
  <si>
    <t>4.6. Доля самонесущего изолированного провода (СИП) в общей протяженности линий уличного освещения</t>
  </si>
  <si>
    <t>Задача 5.  Повышение энергетической эффективности на территории муниципального образования</t>
  </si>
  <si>
    <t>5.2. Количество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</si>
  <si>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5.4.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</si>
  <si>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5.5. Доля объема ЭЭ, расчёты за которую осуществляются с использованием приборов учёта, в общем объёме ЭЭ, потребляемой на территории Одинцовского муниципального района</t>
  </si>
  <si>
    <t>5.6. Доля объема ТЭ, расчёты за которую осуществляются с использованием приборов учёта, в общем объёме ТЭ, потребляемой на территории Одинцовского муниципального района</t>
  </si>
  <si>
    <t>5.9. Доля объема природного газа, расчёты за которую осуществляются с использованием приборов учёта, в общем объёме газа, потребляемой на территории Одинцовского муниципального района</t>
  </si>
  <si>
    <t>5.8. 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Одинцовского муниципального района</t>
  </si>
  <si>
    <t>5.7. Доля объема горячей воды, расчёты за которую осуществляются с использованием приборов учёта, в общем объёме горячей воды, потребляемой на территории Одинцовского муниципального района</t>
  </si>
  <si>
    <t>Мероприятие 2.       Установка датчиков освещенности на уличное освещение в городских и сельских поселениях</t>
  </si>
  <si>
    <t>Мероприятие 3.           Замена светильников уличного освещения на светодиодные лампы в городских и сельских поселений</t>
  </si>
  <si>
    <t>Мероприятие 4.         Установка датчиков движения на объектах городских и сельских поселений</t>
  </si>
  <si>
    <t>Увеличение количества энергосервисных договоров, заключенных органами местного самоуправления и муниципальными учреждениями, увеличение количества и доли 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</si>
  <si>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Увеличение количества энергосервисных договоров, заключенных органами местного самоуправления и муниципальными учреждениями,                                        Достижение экономии энергоресурсов</t>
  </si>
  <si>
    <t>Мероприятие 1.          Проведение энергетического обследования и разработка программы по энергосбережению и повышению энергетической эффективности</t>
  </si>
  <si>
    <t>Мероприятие 2.           Установка узла учета газа в котельной №8а</t>
  </si>
  <si>
    <t>Мероприятие 5.            Установка терморегулятора (например «Комос-УЗЖ»)</t>
  </si>
  <si>
    <t>2.8. 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многоквартирных домах на территории Одинцовского муниципального района</t>
  </si>
  <si>
    <t>2.9. 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Одинцовского муниципального района</t>
  </si>
  <si>
    <t>2.10. 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Одинцовского муниципального района</t>
  </si>
  <si>
    <t>Снижение удельного расхода холодной и горячей воды в многоквартирных домах (в расчёте на 1 жителя),                  Достижение экономии    6,060  тыс.куб.м                                             (87,1 тыс.руб.)</t>
  </si>
  <si>
    <t>Снижение удельного расхода тепловой энергии в многоквартирных домах (в расчёте на 1 кв.метр общей площади), увеличение количества многоквартирных домов, соответствующих нормальному классу энергетической эффективности и выше (A, B, C, D)</t>
  </si>
  <si>
    <t>2017-2020 г.</t>
  </si>
  <si>
    <t>Снижение удельного расхода электрической энергии   на снабжение органов местного самоуправления и муниципальных учреждений (в расчёте на 1 кв. метр   общей площади)</t>
  </si>
  <si>
    <t>Увеличение доли объемов тепловой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тепловой энергии, потребляемой (используемой) муниципальными учреждениями на территории Одинцовского муниципального района; увеличение доли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ресурсов; 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</si>
  <si>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Снижение удельного расхода природного газа снабжение органов местного самоуправления и муниципальных учреждений (в расчёте на 1 человека), увеличение доли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</si>
  <si>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Снижение удельного расхода природного газа, тепловой энергии на  снабжение органов местного самоуправления и муниципальных учреждений (в расчёте на 1 человека)</t>
  </si>
  <si>
    <t>Увеличение доли зданий, строений, сооружений, занимаемых организациями бюджетной сферы, оборудованных автоматизированными индивидуальными тепловыми пунктами (ИТП); Увеличение доли объемов природного газа, потребляемого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природного газа, потребляемого (используемой) муниципальными учреждениями на территории Одинцовского муниципального района</t>
  </si>
  <si>
    <t>Снижение удельного расхода тепловой энергии  на снабжение органов местного самоуправления и муниципальных учреждений (в расчёте на 1 кв. метр   общей площади); Снижение доли потерь тепловой энергии при её передаче в общем объёме переданной тепловой энергии</t>
  </si>
  <si>
    <t>Увеличение доли зданий, строений, сооружений муниципальной собственности, соответствующих нормальному уровню энергетической эффективности и выше (А, B, C, D); Снижение удельного расхода тепловой энергии  на снабжение органов местного самоуправления и муниципальных учреждений (в расчёте на 1 кв. метр   общей площади)</t>
  </si>
  <si>
    <t xml:space="preserve">Снижение доли потерь тепловой энергии при её передаче в общем объёме переданной тепловой энергии.               </t>
  </si>
  <si>
    <t>1.2.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</si>
  <si>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1.4. Удельный расход ЭЭ  на снабжение органов местного самоуправления и муниципальных учреждений (в расчёте на 1 кв. метр   общей площади)</t>
  </si>
  <si>
    <t>1.5. Удельный расход ТЭ  на снабжение органов местного самоуправления и муниципальных учреждений (в расчёте на 1 кв. метр   общей площади)</t>
  </si>
  <si>
    <t>1.6. Удельный расход холодной воды  на снабжение органов местного самоуправления и муниципальных учреждений (в расчёте на 1человека)</t>
  </si>
  <si>
    <t>1.7. Удельный расход горячей воды  на снабжение органов местного самоуправления и муниципальных учреждений (в расчёте на 1человека)</t>
  </si>
  <si>
    <t>1.8. Удельный расход природного газа на  снабжение органов местного самоуправления и муниципальных учреждений (в расчёте на 1 человека)</t>
  </si>
  <si>
    <t>1.9.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</si>
  <si>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1.10.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</si>
  <si>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Мероприятие 1.           Установка систем защиты оборудования сетей водоснабжения и водоотведения от коррозии и других отложений</t>
  </si>
  <si>
    <t>Мероприятие 2.            Изоляция участков с некачественной изоляцией и неизолированными трубопроводами</t>
  </si>
  <si>
    <t>Мероприятие 3.          Замена оконных блоков энергоэффективными стеклопакетами в подъездах жилых домов на территориях поселений и прочие мероприятия, направленные на энергосбережение и повышение энергетической эффективности</t>
  </si>
  <si>
    <t>Мероприятие 4.        Приведение в соответствии с нормами состояния контактов, болтовых соединений и электрооборудования РП, РУ на объектах ЖКХ</t>
  </si>
  <si>
    <t>Мероприятие 5.             Внедрение энергосберегающих технологий и автоматизированных систем учета энергоресурсов на объектаах ЖКХ</t>
  </si>
  <si>
    <t>Мероприятие 6.          Установка общедомовых приборов учета тепловой энергии в многоквартирных домах на территории поселений</t>
  </si>
  <si>
    <t>Мероприятие 8.              Регулирование напряжения в линиях электрической сети объектов ЖКХ</t>
  </si>
  <si>
    <t>Мероприятие 10.          Соблюдение межповерочного интервала приборов учета</t>
  </si>
  <si>
    <t>Мероприятие 11.             Поверка приборов учета тепловой энергии и ГВС на объектах ОАО "РЭП "Голицыно"</t>
  </si>
  <si>
    <t>Мероприятие 12.                 Организация достоверного и своевременного снятия показаний приборов коммерческого учета электрической энергии у потребителей, проверка их тезхнического состояния, установка приборов учета энергоресурсов на объектах ЖКХ</t>
  </si>
  <si>
    <t>Мероприятие  13.           Реконструкция и модернизация оборудования, используемого для передачи электрической энергии, в том числе замена на оборудование с более высокой пропускной способностью на объектах ЖКХ</t>
  </si>
  <si>
    <t>Мероприятие 14.             Установка оборудования для компенсации реактивной мощности на объектах ЖКХ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</si>
  <si>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</si>
  <si>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</si>
  <si>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</si>
  <si>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</si>
  <si>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</si>
  <si>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</si>
  <si>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</si>
  <si>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</si>
  <si>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</si>
  <si>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</si>
  <si>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</si>
  <si>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</si>
  <si>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2.</t>
  </si>
  <si>
    <t>4.</t>
  </si>
  <si>
    <t>4.2.</t>
  </si>
  <si>
    <t>4.3.</t>
  </si>
  <si>
    <t>4.4.</t>
  </si>
  <si>
    <t>5.</t>
  </si>
  <si>
    <t xml:space="preserve">Единица </t>
  </si>
  <si>
    <t>4.8.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</si>
  <si>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4.7. Количество замененных светильников уличного освещения на энергоэффективные в городских и сельских поселениях</t>
  </si>
  <si>
    <t>4.9. Снижение смертности при дорожно-транспортных происшествиях на автомобильных дорогах, за счет доведения уровня освещенности до нормативного</t>
  </si>
  <si>
    <t>Увеличение количества замененных светильников уличного освещения на энергоэффективные в городских и сельских поселениях, увеличение доли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площадей; увеличение доли улиц, проездов, набережных, площадей прошедших светотехническое обследование в общей протяженности освещенных улиц, проездов, набережных, площадей; снижение доли аварийных опор и опор со сверхнормативным сроком службы в общем количестве опор наружного освещения; увеличение доли самонесущего изолированного провода (СИП) в общей протяженности линий уличного освещения</t>
  </si>
  <si>
    <t>Управление «Немчиновка»; МУП «Большие Вяземы»</t>
  </si>
  <si>
    <t>Управление «Голицыно»</t>
  </si>
  <si>
    <t>Управление «Горки-Х»; Управление «Старый городок»</t>
  </si>
  <si>
    <t>Управление «Горки-Х»; Управление «Старый Городок»</t>
  </si>
  <si>
    <t>Управление «Горки-Х»; Управление  «Старый Городок»</t>
  </si>
  <si>
    <t>Управление «Жаворонки»</t>
  </si>
  <si>
    <t>Управление «Горки-Х»;Управление «Старый городок»</t>
  </si>
  <si>
    <t>Администрации городских и сельских поселений; Управление образования Одинцовского муниципального района; Комитет по делам молодежи, культуре и спорту; Управление «Голицыно»</t>
  </si>
  <si>
    <t>Администрации городских и сельских поселений; Управление образования Одинцовского муниципального района; Комитет по делам молодежи, культуре и спорту</t>
  </si>
  <si>
    <t>Администрации городских и сельских поселений;  Управление «Горки-Х»; Управление «Голицыно»; Управление «Жаворонки»; МУП «Большие Вяземы»</t>
  </si>
  <si>
    <t>Управление «Жаворонки»; Управление «Голицыно»</t>
  </si>
  <si>
    <t>1.3.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</si>
  <si>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2.3. Доля многоквартирных домов, оснащенных общедомовыми приборами учета потребляемых энергетических ресурсов</t>
  </si>
  <si>
    <t>5.3. Количество энергосервисных договоров, заключенных органами местного самоуправления и муниципальными учреждениями</t>
  </si>
  <si>
    <r>
      <t xml:space="preserve">Целевой индикатор задачи 4.                    </t>
    </r>
    <r>
      <rPr>
        <sz val="11"/>
        <rFont val="Times New Roman"/>
        <family val="1"/>
        <charset val="204"/>
      </rPr>
      <t>4.1. Доля современных энергоэффективных светильников в общем количестве светильников наружного освещения</t>
    </r>
  </si>
  <si>
    <r>
      <t xml:space="preserve">Целевой индикатор задачи 3.                    </t>
    </r>
    <r>
      <rPr>
        <sz val="11"/>
        <rFont val="Times New Roman"/>
        <family val="1"/>
        <charset val="204"/>
      </rPr>
      <t>3.1. Удельный расход топлива на выработку ТЭ на котельных</t>
    </r>
  </si>
  <si>
    <r>
      <t xml:space="preserve">Целевой индикатор задачи 2.                    </t>
    </r>
    <r>
      <rPr>
        <sz val="11"/>
        <color indexed="8"/>
        <rFont val="Times New Roman"/>
        <family val="1"/>
        <charset val="204"/>
      </rPr>
      <t>2.1. Удельный суммарный расход энергетических ресурсов в многоквартирных домах (в расчете на 1 кв. метр общей площади)</t>
    </r>
  </si>
  <si>
    <r>
      <rPr>
        <b/>
        <sz val="11"/>
        <color indexed="8"/>
        <rFont val="Times New Roman"/>
        <family val="1"/>
        <charset val="204"/>
      </rPr>
      <t>Целевой индикатор задачи 1.</t>
    </r>
    <r>
      <rPr>
        <sz val="11"/>
        <color indexed="8"/>
        <rFont val="Times New Roman"/>
        <family val="1"/>
        <charset val="204"/>
      </rPr>
      <t xml:space="preserve">                    1.1. 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</si>
  <si>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Снижение удельного суммарного расхода энергетических ресурсов на снабжение органов местного самоуправления и муниицпальных учреждений (в расчете на 1 кв. метр общей площади)</t>
  </si>
  <si>
    <t xml:space="preserve">Управление образования, Комитет по делам молодежи, культуре и спорту </t>
  </si>
  <si>
    <t>Средства бюджета Одинцовского муниципального района</t>
  </si>
  <si>
    <t>Администрации городских и сельских поселений; Управление образования, Комитет по делам молодежи, культуре и спорту Администрации Одинцовского муниципального района</t>
  </si>
  <si>
    <t>Управление образования Одинцовского муниципального района, Администрации городских и сельских поселений</t>
  </si>
  <si>
    <t>Снижение удельного расхода топлива на выработку тепловой энергии на котельных, Выполнение мероприятий по капитальному ремонту на угольных котельных; Снижение расхода твердого топлива</t>
  </si>
  <si>
    <t>Мероприятие 6.           Оснащение водозаборных узлов узлами учета расхода воды, установка приборов учета расхода воды у потребителей услуг</t>
  </si>
  <si>
    <t>Мероприятие 7.        Соблюдение межповерочного интервала приборов учета</t>
  </si>
  <si>
    <t>Администрации городских и сельских поселений; Комитет по делам молодежи, культуре и спорту; Управление образования Одинцовского муниципального района</t>
  </si>
  <si>
    <t xml:space="preserve"> Увеличение доли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ресурсов; 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ресурсов;  снижение удельного суммарного расхода энергетических ресурсов на снабжение органов местного самоуправления и муниципальных учреждений (в расчете на 1 кв. метр общей площади)</t>
  </si>
  <si>
    <t>Базовое значение показателя (на 31.12. 2014 года)</t>
  </si>
  <si>
    <t>кВт·ч/кв.м.</t>
  </si>
  <si>
    <t>3.4. Доля потерь ТЭ при её передаче в общем объёме переданной тепловой энергии</t>
  </si>
  <si>
    <r>
      <rPr>
        <b/>
        <sz val="11"/>
        <rFont val="Times New Roman"/>
        <family val="1"/>
        <charset val="204"/>
      </rPr>
      <t xml:space="preserve">Целевой индикатор задачи 5. </t>
    </r>
    <r>
      <rPr>
        <sz val="11"/>
        <color theme="1"/>
        <rFont val="Times New Roman"/>
        <family val="1"/>
        <charset val="204"/>
      </rPr>
      <t xml:space="preserve">                    5.1.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  </r>
  </si>
  <si>
    <t>Мероприятие 15.           Оснащение квартир жилых домов приборами учета воды</t>
  </si>
  <si>
    <t>2.15.</t>
  </si>
  <si>
    <t>Мероприятие 16.             Проведение гидромеханической очистки сетей водоснабжения и водоотведения</t>
  </si>
  <si>
    <t>2.16.</t>
  </si>
  <si>
    <t>1.8.</t>
  </si>
  <si>
    <t>1.9.</t>
  </si>
  <si>
    <t>1.32.</t>
  </si>
  <si>
    <t>1.33.</t>
  </si>
  <si>
    <t>1.34.</t>
  </si>
  <si>
    <t>Увеличение доли современных энергоэффективных светильников в общем количестве светильников наружного освещения, увеличение доли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площадей; снижение смертности при дорожно-транспортных происшествиях на автомобильных дорогах, за счет доведения уровня освещенности до нормативного</t>
  </si>
  <si>
    <t>Увеличение доли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</si>
  <si>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Мероприятие 4.           Замена счетчиков электрической энергии</t>
  </si>
  <si>
    <t>Снижение удельного суммарного расхода энергетических ресурсов на снабжение органов местного самоуправления и муниицпальных учреждений (в расчете на 1 кв. метр общей площади); увеличение доли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</si>
  <si>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Увеличение доли зданий, строений, сооружений муниципальной собственности, соответствующих нормальному уровню энергетической эффективности и выше (А, B, C, D); Снижение доли потерь тепловой энергии при её передаче в общем объёме переданной тепловой энергии</t>
  </si>
  <si>
    <t>2016-2020 гг.</t>
  </si>
  <si>
    <t>2016 -2020 гг.</t>
  </si>
  <si>
    <t>2015 -2020 гг.</t>
  </si>
  <si>
    <t>2018 -2020 гг.</t>
  </si>
  <si>
    <t>2018-2020 гг.</t>
  </si>
  <si>
    <t xml:space="preserve">Мероприятие 7.           Устранение возможных утечек в системе </t>
  </si>
  <si>
    <t>2017 -2020 гг.</t>
  </si>
  <si>
    <t>Снижение доли потерь тепловой энергии при её передаче в общем объёме переданной тепловой энергии. Достижение экономии 4,121  тыс.куб.м.</t>
  </si>
  <si>
    <t>Администрации городских и сельских поселений, Управление «Голицыно»</t>
  </si>
  <si>
    <t xml:space="preserve">Управление «Голицыно» «Немчиновка»; МУП «Большие Вяземы» </t>
  </si>
  <si>
    <t>Администрации городских и сельских поселений, Управление образования Одинцовского муниципального района</t>
  </si>
  <si>
    <t>Снижение удельного расхода холодной воды  на снабжение органов местного самоуправления и муниципальных учреждений (в расчёте на 1человека)</t>
  </si>
  <si>
    <t>Снижение удельного расхода горячей воды  на снабжение органов местного самоуправления и муниципальных учреждений (в расчёте на 1человека)</t>
  </si>
  <si>
    <t>Мероприятие 1. Теплоизоляция трубопроводов в чердачных/подвальных помещениях</t>
  </si>
  <si>
    <t>2017-2020 гг.</t>
  </si>
  <si>
    <t>Мероприятие 2. Замена автоматики контроля и регулирования систем приточно-вытяжной вентиляции</t>
  </si>
  <si>
    <t>Мероприятие 3. Установка узла регулирования отопительной нагрузки</t>
  </si>
  <si>
    <t>Мероприятие 4. Замена вентильных кранов на шаровые</t>
  </si>
  <si>
    <t xml:space="preserve">Мероприятие 5. Замена светильников на энергосберегающие в учреждениях </t>
  </si>
  <si>
    <t xml:space="preserve">Мероприятие 6.             Ремонт системы отопления в бюджетных учреждениях, подведомственных Комитету по делам молодежи, культуре и спорту, Управлению образования Администрации Одинцовского муниципального района, на объектах органов местного самоуправления поселений </t>
  </si>
  <si>
    <t xml:space="preserve">Мероприятие 7.            Замена окон на пластиковые в зданиях </t>
  </si>
  <si>
    <t xml:space="preserve">Мероприятие 8.           Модернизация электрощитовой </t>
  </si>
  <si>
    <t>Мероприятие 9.             Утепление крыши</t>
  </si>
  <si>
    <t>Мероприятие 10.            Замена чугунных радиаторов отопления на биметаллические радиаторы отопления</t>
  </si>
  <si>
    <t>Мероприятие 11.         Замена трубопровода холодного водоснабжения</t>
  </si>
  <si>
    <t>Мероприятие 12.         Замена  трубопровода горячего водоснабжения</t>
  </si>
  <si>
    <t>Мероприятие 13.      Разработка программы по энергосбережению и повышению энергетической эффективности</t>
  </si>
  <si>
    <t>Мероприятие 15.           Обучение персонала в области энергосбережения</t>
  </si>
  <si>
    <t>Мероприятие 16.               Проведение лекций по рациональному использованию  воды среди работников</t>
  </si>
  <si>
    <t>Мероприятие 17.           Очистка отопительных приборов от грязи, пыли объектов органов местного самоуправления</t>
  </si>
  <si>
    <t>Мероприятие 18.                  Установка прибора учета электрической энергии</t>
  </si>
  <si>
    <t xml:space="preserve">Мероприятие 19.            Промывка отопительных приборов в межотопительный период на объектах органов местного самоуправления
</t>
  </si>
  <si>
    <t>Мероприятие 20.             Удаление от поверхности нагрева прибора плотных штор, мебели и посторонних предметов на объектах органов местного самоуправления</t>
  </si>
  <si>
    <t>Мероприятие 21.                  Установка корректирующего вентиля на тепловой ввод в здание администрации</t>
  </si>
  <si>
    <t>Мероприятие 23.          Установка прибора учета тепловой энергии в здании Администрации сельского поселения Часцовское и в здании Администрации сельского поселения Захаровское</t>
  </si>
  <si>
    <t>Мероприятие 24.            Установка приборов учета тепловой энергии в учреждениях Управления образования</t>
  </si>
  <si>
    <t>Мероприятие 25.               Установка автоматизированной системы управления водогрейными котлами</t>
  </si>
  <si>
    <t>Мероприятие 26.         Установка светильников с электронными пускорегулирующими аппаратами на объектах городских и сельских поселений</t>
  </si>
  <si>
    <t>АО "Одинцовская теплосеть"</t>
  </si>
  <si>
    <t>3.2.</t>
  </si>
  <si>
    <t>Мероприятие 3.        Теплоизоляция распределительных трубопроводов системы отопления тепловых узлов в угольных котельных</t>
  </si>
  <si>
    <t>Мероприятие 4.             Внедрение энергосберегающих технологий и автоматизированных систем учета энергоресурсов на объектах ЖКХ, установка приборов учета у потребителей услуг</t>
  </si>
  <si>
    <t>3.4.</t>
  </si>
  <si>
    <t>Мероприятие 5.            Соблюдение межповерочного интервала приборов учета энергетических ресурсов  на объектах ЖКХ</t>
  </si>
  <si>
    <t>Мероприятие 6.              Внедрение новых видов теплоизоляционных материалов и конструкций, обеспечивающих низкий коэффициент теплопроводности на объектах ЖКХ</t>
  </si>
  <si>
    <t>3.6.</t>
  </si>
  <si>
    <t>Мероприятие 7.         Реконструкция и модернизация оборудования на объектах ЖКХ</t>
  </si>
  <si>
    <t>Мероприятие 8.             Мероприятия по сокращению потерь тепловой энергии при ее передече на объектах ЖКХ</t>
  </si>
  <si>
    <t>Мероприятие 9.            Оптимизация режимов работы энергоисточников и распределения тепловых нагрузок на основании ежегодной корректировки схем на объектах ЖКХ</t>
  </si>
  <si>
    <t>Мероприятие 10.            Замена существующих старых насосов на насосы с энергоэффективными двигателями на объектах ЖКХ</t>
  </si>
  <si>
    <t>Мероприятие 12.         Оптимизация процессов газо-воздушного тракта котлоагрегатов в котельных</t>
  </si>
  <si>
    <t>3.14.</t>
  </si>
  <si>
    <t>АО "Одинцовская теплосеть", ОАО "Одинцовский Водоканал"</t>
  </si>
  <si>
    <t>Мероприятие 27.      Установка теплоотражателей между отопительным прибором и стеной на объектах органов местного самоуправления</t>
  </si>
  <si>
    <t>Мероприятие 28.          Установка дверей в проемах чердачных и подвальных помещениях объектов органов местного самоуправления</t>
  </si>
  <si>
    <t>Мероприятие 29.           Снижение тепловых потерь с ограждающих конструкций зданий органов местного самоуправления</t>
  </si>
  <si>
    <t>Мероприятие 30.         Утепление фасада административного здания, по адресу г. Голицыно, пр-т Керамиков, д. 82</t>
  </si>
  <si>
    <t>Мероприятие 31.             Замена приборов учета расхода воды в здании библиотеки и здании администрации</t>
  </si>
  <si>
    <t>Мероприятие 32.          Установка перлаторов на водозапорную арматуру</t>
  </si>
  <si>
    <t>Мероприятие 33.             Установка автоматических сенсорных смесителей</t>
  </si>
  <si>
    <t xml:space="preserve">Мероприятие 34.        Диспечеризация узлов учета тепловой энергии и горячего водоснабжения в учреждениях Управления образования        </t>
  </si>
  <si>
    <t>1.35.</t>
  </si>
  <si>
    <t>Мероприятие 35.              Установка прибора учета и узла регулирования тепловой энергии в учреждениях Комитета по делам молодежи, культуре и спорту</t>
  </si>
  <si>
    <t xml:space="preserve">Мероприятие 1.                Установка автоматики регулирования (КЗР) и оборудование плавного пуска насосов в ЦТП на ГВС, в ВЗУ и в ЦТП по ХВС; установить автоматику регулирования канализационных насосов </t>
  </si>
  <si>
    <t xml:space="preserve">Мероприятие 2.              Замена оконных блоков энергоэффективными стеклопакетами </t>
  </si>
  <si>
    <t>3.15.</t>
  </si>
  <si>
    <t>3.16.</t>
  </si>
  <si>
    <t>3.17.</t>
  </si>
  <si>
    <t>3.18.</t>
  </si>
  <si>
    <t xml:space="preserve">Мероприятие 11.        Применение экономичных подогревателей в ЦТП, котельных </t>
  </si>
  <si>
    <t>Мероприятие 13.          Восстановление в соответствии с нормами, состояния футеровки, обмуровки, изоляции теплового оборудования объектов котельного хозяйства предприятия</t>
  </si>
  <si>
    <t>Мероприятие 14.              Снижение расхода электрической энергии на собственные нужды на объектах ЖКХ</t>
  </si>
  <si>
    <t>Мероприятие 15.          Уплотнение оконных проемов VITO-лентой. Очистные сооружения, с. Жаворонки</t>
  </si>
  <si>
    <t>Мероприятие 16.           Установка частотно-регулируемых приводов и устройств плавного пуска на электроустановках объектов водоснабжения и водоотведения</t>
  </si>
  <si>
    <t>Мероприятие 17.           Модернизация насосных станций и оптимизация работы систем холодного и горяего водоснабжения</t>
  </si>
  <si>
    <t>Мероприятие 18.           Замена изношенных тепловых сетей современными трубопроводами</t>
  </si>
  <si>
    <t xml:space="preserve">Снижение удельного суммарного расхода энергетических ресурсов, в т.ч. электрической энергии, на снабжение органов местного самоуправления и муниципальных учреждений (в расчете на 1 кв. метр общей площади),    увеличение доли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электрической энергии, потребляемой (используемой) муниципальными учреждениями на территории Одинцовского муниципального района                      </t>
  </si>
  <si>
    <t>Мероприятие 22.        Уплотнение щелей и неплотностей оконных и дверных проемов на объектах органов местного самоуправления</t>
  </si>
  <si>
    <t>АО "Одинцовская теплосеть"; МУП «Большие Вяземы»</t>
  </si>
  <si>
    <t>Администрации городских и сельских поселений; АО "Одинцовская теплосеть"; МУП «Большие Вяземы»</t>
  </si>
  <si>
    <t xml:space="preserve">Мероприятие 14.         Выполнение проектных работ и ремонт системы электроснабжения и освещения в части замены системы  освещения на светодиодное </t>
  </si>
  <si>
    <t>Увеличение доли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</si>
  <si>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Приложение №3</t>
  </si>
  <si>
    <t xml:space="preserve">МЕТОДИКА РАСЧЕТА ЗНАЧЕНИЙ ЦЕЛЕВЫХ ПОКАЗАТЕЛЕЙ ЭФФЕКТИВНОСТИ  МУНИЦИПАЛЬНОЙ ПРОГРАММЫ ОДИНЦОВСКОГО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          "Энергосбережение и повышение энергетической эффективности на территории Одинцовского муниципального района Московской области " </t>
  </si>
  <si>
    <t>Методика расчета целевого показателя</t>
  </si>
  <si>
    <t>Статистические источники получения информации</t>
  </si>
  <si>
    <t>Периодичность предоставления</t>
  </si>
  <si>
    <r>
      <rPr>
        <b/>
        <sz val="11"/>
        <color indexed="8"/>
        <rFont val="Times New Roman"/>
        <family val="1"/>
        <charset val="204"/>
      </rPr>
      <t xml:space="preserve">Целевой индикатор задачи 1.               </t>
    </r>
    <r>
      <rPr>
        <sz val="11"/>
        <color indexed="8"/>
        <rFont val="Times New Roman"/>
        <family val="1"/>
        <charset val="204"/>
      </rPr>
      <t xml:space="preserve"> 1.1.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</si>
  <si>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т.у.т./кв.м.</t>
  </si>
  <si>
    <t xml:space="preserve">Отношение суммарного объема энергетических ресурсов, потребляемых  в органах местного самоуправления и муниципальных учреждениях, к площади размещения  органов местного самоуправления и муниципальных учреждений </t>
  </si>
  <si>
    <t>Данные государственной статистики</t>
  </si>
  <si>
    <t>Годовая</t>
  </si>
  <si>
    <t>Отношение количества муниципальных учреждений, соответствующих нормальному уровню энергетической эффективности и выше (А, B, C, D),  к общему количеству муниципальных учреждений, находящихся в ведомственном подчинении муниципального образования</t>
  </si>
  <si>
    <t xml:space="preserve">Данные органов местного самоуправления городских и сельских поселений, учреждений бюджетной сферы Одинцовского муниципального района </t>
  </si>
  <si>
    <t>Ежеквартально</t>
  </si>
  <si>
    <t>Отношение количества зданий, сооружений органов местного самоуправления и муниципальных учреждений, оснащенных приборами учета потребляемых энергетических ресурсов, к общему количеству  зданий, сооружений органов местного самоуправления и муниципальных учреждений</t>
  </si>
  <si>
    <t>кВт·ч/кв.м</t>
  </si>
  <si>
    <t>Отношение объема потребления электрической энергии в органах местного самоуправления и муниципальных учреждениях к площади размещения органов местного самоуправления и муниципальных учреждений</t>
  </si>
  <si>
    <t>Отношение объема потребления тепловой энергии в органах местного самоуправления и муниципальных учреждениях, к площади размещения органов местного самоуправления и муниципальных учреждений</t>
  </si>
  <si>
    <t xml:space="preserve">Отношение объема потребления холодной воды в органах местного самоуправления и муниципальных учреждениях к количеству работников органов местного самоуправления и муниципальных учреждений </t>
  </si>
  <si>
    <t xml:space="preserve">Отношение объема потребления горячей воды в органах местного самоуправления и муниципальных учреждениях к количеству работников органов местного самоуправления и муниципальных учреждений </t>
  </si>
  <si>
    <t xml:space="preserve">Отношение объема потребления природного газа в органах местного самоуправления и муниципальных учреждениях к количеству работников органов местного самоуправления и муниципальных учреждений </t>
  </si>
  <si>
    <t>Отношение количества муниципальных учреждений, представивших информацию в информационные системы в области энергосбережения к общему количеству муниципальных учреждений, находящихся в ведомственном подчинении муницпального образования</t>
  </si>
  <si>
    <t>Отношение количества зданий, сооружений, занимаемых организациями бюджетной сферы, оборудованных автоматизированными индивидуальными пунктами (ИТП), к общему количеству зданий, сооружений, занимаемых организациями бюджетной сферы</t>
  </si>
  <si>
    <t>Данные учреждений бюджетной сферы Одинцовского муниципального района</t>
  </si>
  <si>
    <t>Отношение объема потребления электрической энергии в органах местного самоуправления и муниципальных учреждениях, расчеты за которую осуществляются с использованием приборов учета, к общему объему потребления электрической энергии в органах местного самоуправления и муниципальных учреждениях, умноженное на 100%</t>
  </si>
  <si>
    <t>Отношение объема потребления тепловой энергии в органах местного самоуправления и муниципальных учреждениях, расчеты за которую осуществляются с использованием приборов учета, к общему объему потребления тепловой энергии в органах местного самоуправления и муниципальных учреждениях, умноженное на 100%</t>
  </si>
  <si>
    <t>Отношение объема потребления природного газа в органах местного самоуправления и муниципальных учреждениях, расчеты за который осуществляются с использованием приборов учета, к общему объему потребления природного газа в органах местного самоуправления и муниципальных учреждениях, умноженное на 100%</t>
  </si>
  <si>
    <t>Отношение объема потребления холодной воды в органах местного самоуправления и муниципальных учреждениях, расчеты за которую осуществляются с использованием приборов учета, к объему потребления холодной воды в органах местного самоуправления и муниципальных учреждениях, умноженное на 100%</t>
  </si>
  <si>
    <t>Отношение объема потребления горячей воды в органах местного самоуправления и муниципальных учреждениях, расчеты за которую осуществляются с использованием приборов учета, к объему потребления горячей воды в органах местного самоуправления и муниципальных учреждениях, умноженное на 100%</t>
  </si>
  <si>
    <r>
      <t xml:space="preserve">Целевой индикатор задачи 2.                 </t>
    </r>
    <r>
      <rPr>
        <sz val="11"/>
        <rFont val="Times New Roman"/>
        <family val="1"/>
        <charset val="204"/>
      </rPr>
      <t>2.1. Удельный суммарный расход энергетических ресурсов в многоквартирных домах (в расчете на 1 кв. метр общей площади)</t>
    </r>
  </si>
  <si>
    <t>Отношение суммарного объема энергетических ресурсов, потребляемых (используемых)  в многоквартирных домах, расположенных на территории муниципального образования, к площади многоквартирных домов на территории муниципального образования</t>
  </si>
  <si>
    <t>единиц</t>
  </si>
  <si>
    <t>Количество многоквартирных домов, соответствующих нормальному классу энергетической эффективности и выше (A, B, C, D)</t>
  </si>
  <si>
    <t xml:space="preserve">Данные органов местного самоуправления городских и сельских поселений, учреждений бюджетной сферы, управляющих компаний Одинцовского муниципального района </t>
  </si>
  <si>
    <t>Показатель рассчитывается по формуле:
Опу = (Кпу.хвс / Кмкд.хвс + Кпу.гвс / Кмкд.гвс + Кпу.тэ / Кмкд.тэ + Кпу.ээ / Кмкд.ээ) / 4 * 100%, где:
Опу - доля многоквартирных домов, оснащенных общедомовыми (коллективными) приборами учета потребляемых энергетических ресурсов,%;
Кпу.хвс - количество многоквартирных домов, оснащенных общедомовыми (коллективными) приборами учета холодной воды, единицы;
Кмкд.хвс - общее количество многоквартирных домов, подлежащих оснащению общедомовыми (коллективными) приборами учета холодной воды, единицы;                                                                                              
Кпу.гвс - количество многоквартирных домов, оснащенных общедомовыми (коллективными) приборами учета горячей воды, единицы;
Кмкд.гвс - общее количество многоквартирных домов, подлежащих оснащению общедомовыми (коллективными) приборами учета горячей воды, единицы;
Кпу.тэ - количество многоквартирных домов, оснащенных общедомовыми (коллективными) приборами учета тепловой энергии, единицы;
Кмкд.тэ - общее количество многоквартирных домов, подлежащих оснащению общедомовыми (коллективными) приборами учета тепловой энергии, единицы;
Кпу.ээ - количество многоквартирных домов, оснащенных общедомовыми (коллективными) приборами учета электрической энергии, единицы;
Кмкд.ээ - общее количество многоквартирных домов, подлежащих оснащению общедомовыми (коллективными) приборами учета электрической энергии, единицы;</t>
  </si>
  <si>
    <t>Ежемесячно</t>
  </si>
  <si>
    <t>Отношение объема потребления (использования) электрической энергии в многоквартирных домах, расположенных на территории муниципального образования, к площади многоквартирных домов на территории муниципального образования</t>
  </si>
  <si>
    <t>Данные ресурсоснабжающих организаций</t>
  </si>
  <si>
    <t>Отношение объема потребления (использования) тепловой энергии в многоквартирных домах, расположенных на территории муниципального образования, к площади многоквартирных домов на территории муниципального образования</t>
  </si>
  <si>
    <t>куб.м/чел</t>
  </si>
  <si>
    <t>Отношение объема потребления (использования) холодной воды в многоквартирных домах, расположенных на территории муниципального образования, к количеству жителей, проживающих в многоквартирных домах, расположенных на территории муниципального образования</t>
  </si>
  <si>
    <t>Отношение объема потребления (использования) горячей воды в многоквартирных домах, расположенных на территории муниципального образования, к количеству жителей, проживающих в многоквартирных домах, расположенных на территории муниципального образования</t>
  </si>
  <si>
    <t>Отношение объема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к общему объему потребления (использования) электрической энергии в многоквартирных домах, расположенных на территории муниципального образования, умноженное на 100%</t>
  </si>
  <si>
    <t>Отношение объема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к общему объему потребления (использования) тепловой энергии в многоквартирных домах, расположенных на территории муниципального образования, умноженное на 100%</t>
  </si>
  <si>
    <t>Полугодие</t>
  </si>
  <si>
    <t>Отношение объема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образования, к объему потребления (использования) холодной воды в многоквартирных домах, расположенных на территории муниципального образования, умноженное на 100%</t>
  </si>
  <si>
    <t>Отношение объема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образования, к объему потребления (использования) горячей воды в многоквартирных домах, расположенных на территории муниципального образования, умноженное на 100%</t>
  </si>
  <si>
    <r>
      <t xml:space="preserve">Целевой индикатор задачи 3.                </t>
    </r>
    <r>
      <rPr>
        <sz val="11"/>
        <rFont val="Times New Roman"/>
        <family val="1"/>
        <charset val="204"/>
      </rPr>
      <t>3.1. Удельный расход топлива на выработку ТЭ на котельных</t>
    </r>
  </si>
  <si>
    <t>Отношение объема потребления топлива на выработку тепловой энергии котельными на территории муниципального образования, к общему объему выработки тепловой энергии котельными на территории муниципального образования</t>
  </si>
  <si>
    <t>Отношение объема снижения расхода топлива в отчетном периоде по отношению  к предшествующему отчетному к  объему расхода топлива в периоде, предшествующему отчетному, умноженное на 100%</t>
  </si>
  <si>
    <t>ед</t>
  </si>
  <si>
    <t xml:space="preserve">Количество мероприятий по капитальному ремонту оборудования, выполненных теплоснабжающими предприятиями </t>
  </si>
  <si>
    <t xml:space="preserve">Данные теплоснабжающих предприятий </t>
  </si>
  <si>
    <t>Отношение объема потерь тепловой энергии при ее передаче на территории муниципального образования к общему объему передаваемой тепловой энергии на территории муниципального образования, умноженное на 100%</t>
  </si>
  <si>
    <r>
      <t xml:space="preserve">Целевой индикатор задачи 4.                  </t>
    </r>
    <r>
      <rPr>
        <sz val="11"/>
        <rFont val="Times New Roman"/>
        <family val="1"/>
        <charset val="204"/>
      </rPr>
      <t>4.1. Доля современных энергоэффективных светильников в общем количестве светильников наружного освещения</t>
    </r>
  </si>
  <si>
    <t>Отношение общего количества энергоэффективных светильников наружного освещения на территории муниципального образования к общему количеству светильников наружного освещения на территории муниципального образования, умноженное на 100%</t>
  </si>
  <si>
    <t>Данные органов местного самоуправления городских и сельских поселений Одинцовского муниципального района</t>
  </si>
  <si>
    <t>Отношение общего количества электрической энергии, потребляемой в системах уличного освещения, к  освещаемой площади, соответствующей установленным нормативам.</t>
  </si>
  <si>
    <t>Данные государственной статистики, данные органов местного самоуправления городских и сельских поселений Одинцовского муниципального района</t>
  </si>
  <si>
    <t xml:space="preserve">Отношение общей протяженности освещенных улиц, проездов, набережных, площадей на территории муниципального образования, соответствующей установленным нормативам, к общей протяженности освещенных улиц, проездов, набережных, площадей на территории муниципального образования, умноженное на 100%  </t>
  </si>
  <si>
    <t xml:space="preserve">Данные государственной статистики, данные органов местного самоуправления городских и сельских поселений Одинцовского муниципального района </t>
  </si>
  <si>
    <t>Отношение общей протяженности освещенных улиц, проездов, набережных, площадей, прошедших светотехническое обследование, к общей протяженности освещенных улиц, проездов, набережных, площадей на территории муниципального образования, умноженное на 100%</t>
  </si>
  <si>
    <t>Отношение общего количества аварийных опор наружного освещения и опор со сверхнормативным сроком службы  на территории муниципального образования к общему количеству опор наружного освещения на территории муниципального образования, умноженное на 100%</t>
  </si>
  <si>
    <t xml:space="preserve">Данные органов местного самоуправления городских и сельских поселений Одинцовского муниципального района </t>
  </si>
  <si>
    <t>Отношение общей протяженности самонесущего изолированного провода (СИП) линий уличного освещения на территории муниципального образования к общей протяженности линий уличного освещения на территории муниципального образования, умноженное на 100%</t>
  </si>
  <si>
    <t xml:space="preserve"> Количество замененных светильников уличного освещения на энергоэффективные в городских и сельских поселениях в отчетном году</t>
  </si>
  <si>
    <t>Отношение общего количества светильников уличного освещения, управление которыми осуществляется с использованием автоматизированных систем управления уличным освещением муниципального образования к общему количеству светильников уличного освещения на территории муниципального образования, умноженное на 100%</t>
  </si>
  <si>
    <t>Отношение количества погибших при дорожно-транспортных происшествиях на автомобильных дорогах при уровне освещенности ниже нормативного к количеству погибших при дорожно-транспортных происшествиях на автомобильных дорогах,умноженное на 100%</t>
  </si>
  <si>
    <t>Задача 5. Повышение энергетической эффективности на территории муниципального образования</t>
  </si>
  <si>
    <r>
      <rPr>
        <b/>
        <sz val="11"/>
        <color theme="1"/>
        <rFont val="Times New Roman"/>
        <family val="1"/>
        <charset val="204"/>
      </rPr>
      <t xml:space="preserve">Целевой индикатор задачи 5. </t>
    </r>
    <r>
      <rPr>
        <sz val="11"/>
        <color theme="1"/>
        <rFont val="Times New Roman"/>
        <family val="1"/>
        <charset val="204"/>
      </rPr>
      <t xml:space="preserve">                      5.1.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                       </t>
    </r>
  </si>
  <si>
    <t>Отношение ответственных, назначенных в органах местного самоуправления, учреждениях бюджетной сферы, предприятиях ЖКХ, прошедших обучение по образовательным программам в области энергосбережения и повышения энергетической эффективности, к общему количеству ответственных, подлежащих обучению</t>
  </si>
  <si>
    <t>чел</t>
  </si>
  <si>
    <t>Количество ответственных, назначенных в органах местного самоуправления, учреждениях бюджетной сферы, предприятиях ЖКХ, прошедших обучение по образовательным программам в области энергосбережения и повышения энергетической эффективности</t>
  </si>
  <si>
    <t xml:space="preserve">Данные органов местного самоуправления городских и сельских поселений, учреждений бюджетной сферы, предприятий ЖКХ Одинцовского муниципального района </t>
  </si>
  <si>
    <t>Общее количество энергосервисных договоров, заключенных органами местного самоуправления и муниципальными учреждениями</t>
  </si>
  <si>
    <t>Отношение количества приборов учета энергетических ресурсов, охваченных автоматизированными системами контроля учета энергетических ресурсов, к общему количеству приборов учета энергетических ресурсов</t>
  </si>
  <si>
    <t>Отношение объема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учета, к общему объему потребления (использования) на территории муниципального образования электрической энергии, умноженное на 100%</t>
  </si>
  <si>
    <t>Данные государственнной статистики</t>
  </si>
  <si>
    <t>Отношение объема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учета, к общему объему потребления (использования) на территории муниципального образования тепловой энергии, умноженное на 100%</t>
  </si>
  <si>
    <t xml:space="preserve">Отношение объема потребления (использования) на территории муниципального образования горячей воды, расчеты за которую осуществляются с использованием приборов учета, к общему объему потребления (использования) на территории муниципального образования горячей воды, умноженное на 100% </t>
  </si>
  <si>
    <t>Отношение объема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учета, к общему объему потребления (использования) на территории муниципального образования холодной воды, умноженное на 100%</t>
  </si>
  <si>
    <t>5.9. Доля объема природного газа, расчёты за который осуществляются с использованием приборов учёта, в общем объёме газа, потребляемого на территории Одинцовского муниципального района</t>
  </si>
  <si>
    <t>Отношение объема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учета, к общему объему потребления (использования) на территории муниципального образования природного газа, умноженное на 100%</t>
  </si>
  <si>
    <t>Средства Московской области</t>
  </si>
  <si>
    <t>4.5.</t>
  </si>
  <si>
    <t>Средства бюджета Московской области</t>
  </si>
  <si>
    <t>Мероприятие 5.        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</si>
  <si>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Количество зданий, строений, сооружений, памятников, на которых проведены мероприятия по оснащению архитектурно-художественным освещением, осуществляемые в рамках реализации приоритетного проекта «Светлый город»</t>
  </si>
  <si>
    <t>4.10. Количество зданий, строений, сооружений, памятников, на которых проведены мероприятия по оснащению архитектурно-художественным освещением, осуществляемые в рамках реализации приоритетного проекта «Светлый город»</t>
  </si>
  <si>
    <t>Увеличение количества зданий, строений, сооружений, памятников, на которых проведены мероприятия по оснащению архитектурно-художественным освещением, осуществляемые в рамках реализации приоритетного проекта «Светлый город». В 2017 г. планируется проведение мероприятий по оснащению архитектурно-художественным освещением 4 объектов на территории городского посеелния Заречье.</t>
  </si>
  <si>
    <t xml:space="preserve">Приложение № 2 к постановлению
 Администрации Одинцовского
муниципального района  от 27.06.2017 № 3501
</t>
  </si>
  <si>
    <t xml:space="preserve">Приложение № 3 к постановлению
 Администрации Одинцовского
муниципального района  от 27.06.2017 № 3501
</t>
  </si>
  <si>
    <t xml:space="preserve">Приложение № 4 к постановлению  Администрации Одинцовского
муниципального района  от 27.06.2017 № 3501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</si>
</sst>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4" fillId="0" borderId="0" xfId="5" applyFont="1" applyFill="1"/>
    <xf numFmtId="0" fontId="4" fillId="0" borderId="0" xfId="5" applyFont="1" applyFill="1" applyBorder="1" applyAlignment="1">
      <alignment horizontal="right"/>
    </xf>
    <xf numFmtId="0" fontId="1" fillId="0" borderId="0" xfId="5" applyFont="1" applyFill="1"/>
    <xf numFmtId="0" fontId="4" fillId="0" borderId="2" xfId="5" applyFont="1" applyFill="1" applyBorder="1" applyAlignment="1">
      <alignment horizontal="center"/>
    </xf>
    <xf numFmtId="0" fontId="4" fillId="0" borderId="2" xfId="5" applyFont="1" applyFill="1" applyBorder="1" applyAlignment="1">
      <alignment vertical="center" wrapText="1"/>
    </xf>
    <xf numFmtId="0" fontId="1" fillId="0" borderId="0" xfId="5" applyFont="1" applyFill="1" applyAlignment="1">
      <alignment wrapText="1"/>
    </xf>
    <xf numFmtId="0" fontId="4" fillId="2" borderId="2" xfId="5" applyFont="1" applyFill="1" applyBorder="1" applyAlignment="1">
      <alignment vertical="center" wrapText="1"/>
    </xf>
    <xf numFmtId="0" fontId="6" fillId="0" borderId="2" xfId="5" applyFont="1" applyFill="1" applyBorder="1" applyAlignment="1">
      <alignment vertical="center" wrapText="1"/>
    </xf>
    <xf numFmtId="0" fontId="6" fillId="2" borderId="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vertical="top" wrapText="1"/>
    </xf>
    <xf numFmtId="0" fontId="2" fillId="2" borderId="2" xfId="5" applyFont="1" applyFill="1" applyBorder="1" applyAlignment="1">
      <alignment horizontal="left" vertical="center" wrapText="1"/>
    </xf>
    <xf numFmtId="0" fontId="1" fillId="0" borderId="0" xfId="5" applyFont="1" applyFill="1" applyBorder="1"/>
    <xf numFmtId="4" fontId="5" fillId="0" borderId="0" xfId="5" applyNumberFormat="1" applyFont="1" applyFill="1" applyBorder="1" applyAlignment="1">
      <alignment horizontal="center"/>
    </xf>
    <xf numFmtId="167" fontId="5" fillId="0" borderId="0" xfId="5" applyNumberFormat="1" applyFont="1" applyFill="1" applyBorder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Alignment="1">
      <alignment wrapText="1"/>
    </xf>
    <xf numFmtId="166" fontId="4" fillId="0" borderId="0" xfId="5" applyNumberFormat="1" applyFont="1" applyFill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top" wrapText="1"/>
    </xf>
    <xf numFmtId="0" fontId="4" fillId="0" borderId="2" xfId="5" applyFont="1" applyFill="1" applyBorder="1" applyAlignment="1">
      <alignment horizontal="center" vertical="top"/>
    </xf>
    <xf numFmtId="0" fontId="2" fillId="2" borderId="2" xfId="5" applyFont="1" applyFill="1" applyBorder="1" applyAlignment="1">
      <alignment horizontal="left" vertical="top" wrapText="1"/>
    </xf>
    <xf numFmtId="0" fontId="4" fillId="0" borderId="2" xfId="5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/>
    </xf>
    <xf numFmtId="0" fontId="8" fillId="2" borderId="2" xfId="5" applyFont="1" applyFill="1" applyBorder="1" applyAlignment="1">
      <alignment vertical="top" wrapText="1"/>
    </xf>
    <xf numFmtId="0" fontId="8" fillId="0" borderId="2" xfId="5" applyFont="1" applyFill="1" applyBorder="1" applyAlignment="1">
      <alignment vertical="top" wrapText="1"/>
    </xf>
    <xf numFmtId="166" fontId="4" fillId="2" borderId="2" xfId="5" applyNumberFormat="1" applyFont="1" applyFill="1" applyBorder="1" applyAlignment="1">
      <alignment horizontal="center" vertical="center" wrapText="1"/>
    </xf>
    <xf numFmtId="166" fontId="6" fillId="2" borderId="2" xfId="5" applyNumberFormat="1" applyFont="1" applyFill="1" applyBorder="1" applyAlignment="1">
      <alignment horizontal="center" vertical="center" wrapText="1"/>
    </xf>
    <xf numFmtId="4" fontId="4" fillId="2" borderId="2" xfId="5" applyNumberFormat="1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/>
    </xf>
    <xf numFmtId="0" fontId="4" fillId="0" borderId="0" xfId="5" applyFont="1" applyFill="1" applyAlignment="1">
      <alignment horizontal="left" vertical="top"/>
    </xf>
    <xf numFmtId="4" fontId="2" fillId="0" borderId="0" xfId="5" applyNumberFormat="1" applyFont="1" applyFill="1" applyBorder="1" applyAlignment="1">
      <alignment horizontal="left"/>
    </xf>
    <xf numFmtId="0" fontId="6" fillId="2" borderId="2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vertical="top" wrapText="1"/>
    </xf>
    <xf numFmtId="0" fontId="2" fillId="0" borderId="0" xfId="5" applyFont="1" applyFill="1" applyAlignment="1">
      <alignment wrapText="1"/>
    </xf>
    <xf numFmtId="0" fontId="6" fillId="0" borderId="5" xfId="5" applyFont="1" applyFill="1" applyBorder="1" applyAlignment="1">
      <alignment vertical="center" wrapText="1"/>
    </xf>
    <xf numFmtId="0" fontId="6" fillId="2" borderId="2" xfId="5" applyFont="1" applyFill="1" applyBorder="1" applyAlignment="1">
      <alignment vertical="top" wrapText="1"/>
    </xf>
    <xf numFmtId="0" fontId="4" fillId="2" borderId="0" xfId="5" applyFont="1" applyFill="1" applyBorder="1" applyAlignment="1">
      <alignment horizontal="right"/>
    </xf>
    <xf numFmtId="0" fontId="4" fillId="2" borderId="0" xfId="5" applyFont="1" applyFill="1" applyBorder="1" applyAlignment="1">
      <alignment horizontal="center"/>
    </xf>
    <xf numFmtId="0" fontId="1" fillId="2" borderId="0" xfId="5" applyFont="1" applyFill="1"/>
    <xf numFmtId="0" fontId="4" fillId="2" borderId="1" xfId="5" applyFont="1" applyFill="1" applyBorder="1" applyAlignment="1">
      <alignment horizontal="center"/>
    </xf>
    <xf numFmtId="0" fontId="5" fillId="2" borderId="2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/>
    </xf>
    <xf numFmtId="0" fontId="4" fillId="2" borderId="2" xfId="5" applyFont="1" applyFill="1" applyBorder="1" applyAlignment="1">
      <alignment horizontal="center" vertical="top"/>
    </xf>
    <xf numFmtId="0" fontId="4" fillId="2" borderId="2" xfId="5" applyFont="1" applyFill="1" applyBorder="1" applyAlignment="1">
      <alignment horizontal="center" vertical="center" wrapText="1"/>
    </xf>
    <xf numFmtId="167" fontId="4" fillId="2" borderId="2" xfId="5" applyNumberFormat="1" applyFont="1" applyFill="1" applyBorder="1" applyAlignment="1">
      <alignment horizontal="center" vertical="center" wrapText="1"/>
    </xf>
    <xf numFmtId="164" fontId="6" fillId="2" borderId="2" xfId="5" applyNumberFormat="1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4" fillId="2" borderId="2" xfId="5" applyNumberFormat="1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167" fontId="4" fillId="2" borderId="6" xfId="5" applyNumberFormat="1" applyFont="1" applyFill="1" applyBorder="1" applyAlignment="1">
      <alignment horizontal="center" vertical="center" wrapText="1"/>
    </xf>
    <xf numFmtId="166" fontId="10" fillId="2" borderId="2" xfId="5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1" fillId="2" borderId="0" xfId="5" applyFont="1" applyFill="1" applyBorder="1" applyAlignment="1">
      <alignment horizontal="center"/>
    </xf>
    <xf numFmtId="2" fontId="4" fillId="2" borderId="2" xfId="5" applyNumberFormat="1" applyFont="1" applyFill="1" applyBorder="1" applyAlignment="1">
      <alignment horizontal="center" vertical="center" wrapText="1"/>
    </xf>
    <xf numFmtId="0" fontId="6" fillId="2" borderId="10" xfId="5" applyFont="1" applyFill="1" applyBorder="1" applyAlignment="1">
      <alignment horizontal="left" vertical="center" wrapText="1"/>
    </xf>
    <xf numFmtId="49" fontId="2" fillId="0" borderId="2" xfId="5" applyNumberFormat="1" applyFont="1" applyFill="1" applyBorder="1" applyAlignment="1">
      <alignment horizontal="center" vertical="top" wrapText="1"/>
    </xf>
    <xf numFmtId="0" fontId="2" fillId="0" borderId="2" xfId="5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vertical="top" wrapText="1"/>
    </xf>
    <xf numFmtId="0" fontId="2" fillId="0" borderId="5" xfId="5" applyFont="1" applyFill="1" applyBorder="1" applyAlignment="1">
      <alignment horizontal="center" vertical="top" wrapText="1"/>
    </xf>
    <xf numFmtId="0" fontId="1" fillId="0" borderId="2" xfId="5" applyFont="1" applyFill="1" applyBorder="1" applyAlignment="1">
      <alignment wrapText="1"/>
    </xf>
    <xf numFmtId="167" fontId="6" fillId="2" borderId="2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6" fillId="2" borderId="2" xfId="5" applyFont="1" applyFill="1" applyBorder="1" applyAlignment="1">
      <alignment horizontal="center" vertical="center" wrapText="1"/>
    </xf>
    <xf numFmtId="2" fontId="4" fillId="2" borderId="2" xfId="5" applyNumberFormat="1" applyFont="1" applyFill="1" applyBorder="1" applyAlignment="1">
      <alignment horizontal="center" vertical="center"/>
    </xf>
    <xf numFmtId="2" fontId="6" fillId="2" borderId="2" xfId="5" applyNumberFormat="1" applyFont="1" applyFill="1" applyBorder="1" applyAlignment="1">
      <alignment horizontal="center" vertical="center"/>
    </xf>
    <xf numFmtId="2" fontId="6" fillId="2" borderId="6" xfId="5" applyNumberFormat="1" applyFont="1" applyFill="1" applyBorder="1" applyAlignment="1">
      <alignment horizontal="center" vertical="center" wrapText="1"/>
    </xf>
    <xf numFmtId="2" fontId="4" fillId="2" borderId="6" xfId="5" applyNumberFormat="1" applyFont="1" applyFill="1" applyBorder="1" applyAlignment="1">
      <alignment horizontal="center" vertical="center" wrapText="1"/>
    </xf>
    <xf numFmtId="2" fontId="6" fillId="2" borderId="2" xfId="5" applyNumberFormat="1" applyFont="1" applyFill="1" applyBorder="1" applyAlignment="1">
      <alignment horizontal="center" vertical="center" wrapText="1"/>
    </xf>
    <xf numFmtId="167" fontId="6" fillId="2" borderId="2" xfId="5" applyNumberFormat="1" applyFont="1" applyFill="1" applyBorder="1" applyAlignment="1">
      <alignment horizontal="center" vertical="center" wrapText="1"/>
    </xf>
    <xf numFmtId="2" fontId="10" fillId="2" borderId="2" xfId="5" applyNumberFormat="1" applyFont="1" applyFill="1" applyBorder="1" applyAlignment="1">
      <alignment horizontal="center" vertical="center" wrapText="1"/>
    </xf>
    <xf numFmtId="2" fontId="6" fillId="2" borderId="5" xfId="5" applyNumberFormat="1" applyFont="1" applyFill="1" applyBorder="1" applyAlignment="1">
      <alignment horizontal="center" vertical="center" wrapText="1"/>
    </xf>
    <xf numFmtId="2" fontId="2" fillId="2" borderId="2" xfId="5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top" wrapText="1"/>
    </xf>
    <xf numFmtId="0" fontId="6" fillId="2" borderId="6" xfId="1" applyFont="1" applyFill="1" applyBorder="1" applyAlignment="1">
      <alignment vertical="top" wrapText="1"/>
    </xf>
    <xf numFmtId="167" fontId="1" fillId="0" borderId="2" xfId="5" applyNumberFormat="1" applyFont="1" applyFill="1" applyBorder="1" applyAlignment="1">
      <alignment wrapText="1"/>
    </xf>
    <xf numFmtId="167" fontId="1" fillId="0" borderId="0" xfId="5" applyNumberFormat="1" applyFont="1" applyFill="1"/>
    <xf numFmtId="167" fontId="8" fillId="0" borderId="2" xfId="5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164" fontId="1" fillId="2" borderId="0" xfId="1" applyNumberFormat="1" applyFont="1" applyFill="1" applyAlignment="1">
      <alignment wrapText="1"/>
    </xf>
    <xf numFmtId="2" fontId="2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top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wrapText="1"/>
    </xf>
    <xf numFmtId="0" fontId="10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horizontal="center" vertical="center" wrapText="1"/>
    </xf>
    <xf numFmtId="16" fontId="6" fillId="2" borderId="2" xfId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horizontal="lef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5" fontId="2" fillId="2" borderId="10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vertical="center" textRotation="90" wrapText="1"/>
    </xf>
    <xf numFmtId="17" fontId="6" fillId="2" borderId="2" xfId="1" applyNumberFormat="1" applyFont="1" applyFill="1" applyBorder="1" applyAlignment="1">
      <alignment vertical="center" wrapText="1"/>
    </xf>
    <xf numFmtId="0" fontId="10" fillId="2" borderId="10" xfId="1" applyFont="1" applyFill="1" applyBorder="1" applyAlignment="1">
      <alignment wrapText="1"/>
    </xf>
    <xf numFmtId="0" fontId="10" fillId="2" borderId="2" xfId="1" applyFont="1" applyFill="1" applyBorder="1" applyAlignment="1">
      <alignment wrapText="1"/>
    </xf>
    <xf numFmtId="165" fontId="6" fillId="2" borderId="8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vertical="center" wrapText="1"/>
    </xf>
    <xf numFmtId="2" fontId="6" fillId="2" borderId="8" xfId="1" applyNumberFormat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7" fontId="6" fillId="2" borderId="5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center" vertical="center" wrapText="1"/>
    </xf>
    <xf numFmtId="167" fontId="5" fillId="2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vertical="center" wrapText="1"/>
    </xf>
    <xf numFmtId="167" fontId="8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7" fontId="1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167" fontId="2" fillId="2" borderId="0" xfId="1" applyNumberFormat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right" vertical="center" wrapText="1"/>
    </xf>
    <xf numFmtId="167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7" fillId="0" borderId="2" xfId="5" applyFont="1" applyFill="1" applyBorder="1" applyAlignment="1">
      <alignment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left" vertical="center" wrapText="1"/>
    </xf>
    <xf numFmtId="4" fontId="4" fillId="0" borderId="2" xfId="5" applyNumberFormat="1" applyFont="1" applyFill="1" applyBorder="1" applyAlignment="1">
      <alignment horizontal="left" vertical="center" wrapText="1"/>
    </xf>
    <xf numFmtId="4" fontId="4" fillId="0" borderId="2" xfId="5" applyNumberFormat="1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166" fontId="4" fillId="0" borderId="2" xfId="5" applyNumberFormat="1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7" fontId="4" fillId="0" borderId="2" xfId="5" applyNumberFormat="1" applyFont="1" applyFill="1" applyBorder="1" applyAlignment="1">
      <alignment horizontal="center" vertical="center" wrapText="1"/>
    </xf>
    <xf numFmtId="164" fontId="6" fillId="0" borderId="2" xfId="5" applyNumberFormat="1" applyFont="1" applyFill="1" applyBorder="1" applyAlignment="1">
      <alignment horizontal="center" vertical="center" wrapText="1"/>
    </xf>
    <xf numFmtId="164" fontId="4" fillId="0" borderId="2" xfId="5" applyNumberFormat="1" applyFont="1" applyFill="1" applyBorder="1" applyAlignment="1">
      <alignment horizontal="center" vertical="center" wrapText="1"/>
    </xf>
    <xf numFmtId="2" fontId="4" fillId="0" borderId="2" xfId="5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2" fontId="6" fillId="0" borderId="2" xfId="5" applyNumberFormat="1" applyFont="1" applyFill="1" applyBorder="1" applyAlignment="1">
      <alignment horizontal="center" vertical="center" wrapText="1"/>
    </xf>
    <xf numFmtId="4" fontId="6" fillId="0" borderId="2" xfId="5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wrapText="1"/>
    </xf>
    <xf numFmtId="1" fontId="4" fillId="2" borderId="2" xfId="5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vertical="center" wrapText="1"/>
    </xf>
    <xf numFmtId="166" fontId="6" fillId="0" borderId="2" xfId="5" applyNumberFormat="1" applyFont="1" applyFill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6" fillId="0" borderId="5" xfId="5" applyFont="1" applyFill="1" applyBorder="1" applyAlignment="1">
      <alignment horizontal="left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4" fontId="4" fillId="0" borderId="5" xfId="5" applyNumberFormat="1" applyFont="1" applyFill="1" applyBorder="1" applyAlignment="1">
      <alignment horizontal="left" vertical="center" wrapText="1"/>
    </xf>
    <xf numFmtId="4" fontId="4" fillId="0" borderId="5" xfId="5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vertical="top" wrapText="1"/>
    </xf>
    <xf numFmtId="0" fontId="8" fillId="0" borderId="0" xfId="5" applyFont="1" applyFill="1" applyBorder="1" applyAlignment="1">
      <alignment horizontal="center" vertical="top" wrapText="1"/>
    </xf>
    <xf numFmtId="0" fontId="6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5" fontId="4" fillId="0" borderId="0" xfId="5" applyNumberFormat="1" applyFont="1" applyFill="1" applyBorder="1" applyAlignment="1">
      <alignment horizontal="center" vertical="center" wrapText="1"/>
    </xf>
    <xf numFmtId="4" fontId="4" fillId="0" borderId="0" xfId="5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right"/>
    </xf>
    <xf numFmtId="0" fontId="7" fillId="0" borderId="7" xfId="5" applyFont="1" applyFill="1" applyBorder="1" applyAlignment="1">
      <alignment horizontal="center" vertical="top" wrapText="1"/>
    </xf>
    <xf numFmtId="167" fontId="6" fillId="2" borderId="2" xfId="1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167" fontId="6" fillId="2" borderId="8" xfId="1" applyNumberFormat="1" applyFont="1" applyFill="1" applyBorder="1" applyAlignment="1">
      <alignment horizontal="center" vertical="center" wrapText="1"/>
    </xf>
    <xf numFmtId="167" fontId="6" fillId="2" borderId="9" xfId="1" applyNumberFormat="1" applyFont="1" applyFill="1" applyBorder="1" applyAlignment="1">
      <alignment horizontal="center" vertical="center" wrapText="1"/>
    </xf>
    <xf numFmtId="167" fontId="6" fillId="2" borderId="10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top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left" vertical="center" wrapText="1"/>
    </xf>
    <xf numFmtId="0" fontId="6" fillId="2" borderId="6" xfId="5" applyFont="1" applyFill="1" applyBorder="1" applyAlignment="1">
      <alignment horizontal="left" vertical="center" wrapText="1"/>
    </xf>
    <xf numFmtId="167" fontId="6" fillId="2" borderId="2" xfId="1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6" fillId="2" borderId="2" xfId="1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center" wrapText="1"/>
    </xf>
    <xf numFmtId="17" fontId="6" fillId="2" borderId="5" xfId="1" applyNumberFormat="1" applyFont="1" applyFill="1" applyBorder="1" applyAlignment="1">
      <alignment horizontal="center" vertical="center" wrapText="1"/>
    </xf>
    <xf numFmtId="17" fontId="6" fillId="2" borderId="6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top" wrapText="1"/>
    </xf>
    <xf numFmtId="165" fontId="6" fillId="2" borderId="12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top" wrapText="1"/>
    </xf>
    <xf numFmtId="0" fontId="6" fillId="2" borderId="7" xfId="5" applyFont="1" applyFill="1" applyBorder="1" applyAlignment="1">
      <alignment horizontal="left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167" fontId="5" fillId="2" borderId="2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7" fillId="0" borderId="8" xfId="5" applyFont="1" applyFill="1" applyBorder="1" applyAlignment="1">
      <alignment horizontal="left" vertical="top" wrapText="1"/>
    </xf>
    <xf numFmtId="0" fontId="7" fillId="0" borderId="9" xfId="5" applyFont="1" applyFill="1" applyBorder="1" applyAlignment="1">
      <alignment horizontal="left" vertical="top" wrapText="1"/>
    </xf>
    <xf numFmtId="0" fontId="7" fillId="0" borderId="10" xfId="5" applyFont="1" applyFill="1" applyBorder="1" applyAlignment="1">
      <alignment horizontal="left" vertical="top" wrapText="1"/>
    </xf>
    <xf numFmtId="167" fontId="6" fillId="0" borderId="2" xfId="5" applyNumberFormat="1" applyFont="1" applyFill="1" applyBorder="1" applyAlignment="1">
      <alignment horizontal="center" vertical="top" wrapText="1"/>
    </xf>
    <xf numFmtId="0" fontId="7" fillId="0" borderId="2" xfId="5" applyFont="1" applyFill="1" applyBorder="1" applyAlignment="1">
      <alignment horizontal="center" vertical="top" wrapText="1"/>
    </xf>
    <xf numFmtId="0" fontId="2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top" wrapText="1"/>
    </xf>
    <xf numFmtId="164" fontId="6" fillId="0" borderId="2" xfId="5" applyNumberFormat="1" applyFont="1" applyFill="1" applyBorder="1" applyAlignment="1">
      <alignment horizontal="center" vertical="top" wrapText="1"/>
    </xf>
    <xf numFmtId="0" fontId="8" fillId="0" borderId="2" xfId="5" applyFont="1" applyFill="1" applyBorder="1" applyAlignment="1">
      <alignment horizontal="left" vertical="top" wrapText="1"/>
    </xf>
    <xf numFmtId="0" fontId="8" fillId="0" borderId="8" xfId="5" applyFont="1" applyFill="1" applyBorder="1" applyAlignment="1">
      <alignment horizontal="left" vertical="top" wrapText="1"/>
    </xf>
    <xf numFmtId="0" fontId="8" fillId="0" borderId="9" xfId="5" applyFont="1" applyFill="1" applyBorder="1" applyAlignment="1">
      <alignment horizontal="left" vertical="top" wrapText="1"/>
    </xf>
    <xf numFmtId="0" fontId="8" fillId="0" borderId="10" xfId="5" applyFont="1" applyFill="1" applyBorder="1" applyAlignment="1">
      <alignment horizontal="left" vertical="top" wrapText="1"/>
    </xf>
    <xf numFmtId="0" fontId="8" fillId="0" borderId="2" xfId="5" applyFont="1" applyFill="1" applyBorder="1" applyAlignment="1">
      <alignment horizontal="center" vertical="top" wrapText="1"/>
    </xf>
    <xf numFmtId="0" fontId="2" fillId="2" borderId="0" xfId="5" applyFont="1" applyFill="1" applyAlignment="1">
      <alignment horizontal="right"/>
    </xf>
    <xf numFmtId="0" fontId="4" fillId="2" borderId="0" xfId="5" applyFont="1" applyFill="1" applyBorder="1" applyAlignment="1">
      <alignment horizontal="right"/>
    </xf>
    <xf numFmtId="0" fontId="7" fillId="0" borderId="2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4" fontId="5" fillId="0" borderId="2" xfId="5" applyNumberFormat="1" applyFont="1" applyFill="1" applyBorder="1" applyAlignment="1">
      <alignment horizontal="center" vertical="center" wrapText="1"/>
    </xf>
    <xf numFmtId="49" fontId="2" fillId="0" borderId="2" xfId="5" applyNumberFormat="1" applyFont="1" applyFill="1" applyBorder="1" applyAlignment="1">
      <alignment horizontal="center" vertical="top" wrapText="1"/>
    </xf>
    <xf numFmtId="0" fontId="4" fillId="0" borderId="0" xfId="5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49" fontId="2" fillId="0" borderId="5" xfId="5" applyNumberFormat="1" applyFont="1" applyFill="1" applyBorder="1" applyAlignment="1">
      <alignment horizontal="center" vertical="top" wrapText="1"/>
    </xf>
    <xf numFmtId="49" fontId="2" fillId="0" borderId="7" xfId="5" applyNumberFormat="1" applyFont="1" applyFill="1" applyBorder="1" applyAlignment="1">
      <alignment horizontal="center" vertical="top" wrapText="1"/>
    </xf>
    <xf numFmtId="49" fontId="2" fillId="0" borderId="6" xfId="5" applyNumberFormat="1" applyFont="1" applyFill="1" applyBorder="1" applyAlignment="1">
      <alignment horizontal="center" vertical="top" wrapText="1"/>
    </xf>
    <xf numFmtId="167" fontId="4" fillId="0" borderId="2" xfId="5" applyNumberFormat="1" applyFont="1" applyFill="1" applyBorder="1" applyAlignment="1">
      <alignment horizontal="center" vertical="top" wrapText="1"/>
    </xf>
    <xf numFmtId="0" fontId="7" fillId="0" borderId="2" xfId="5" applyFont="1" applyFill="1" applyBorder="1" applyAlignment="1">
      <alignment horizontal="left" vertical="top" wrapText="1"/>
    </xf>
    <xf numFmtId="0" fontId="1" fillId="0" borderId="2" xfId="5" applyFont="1" applyFill="1" applyBorder="1" applyAlignment="1">
      <alignment horizontal="center" vertical="top" wrapText="1"/>
    </xf>
    <xf numFmtId="0" fontId="8" fillId="0" borderId="5" xfId="5" applyFont="1" applyFill="1" applyBorder="1" applyAlignment="1">
      <alignment horizontal="center" vertical="top" wrapText="1"/>
    </xf>
    <xf numFmtId="0" fontId="8" fillId="0" borderId="7" xfId="5" applyFont="1" applyFill="1" applyBorder="1" applyAlignment="1">
      <alignment horizontal="center" vertical="top" wrapText="1"/>
    </xf>
    <xf numFmtId="0" fontId="8" fillId="0" borderId="6" xfId="5" applyFont="1" applyFill="1" applyBorder="1" applyAlignment="1">
      <alignment horizontal="center" vertical="top" wrapText="1"/>
    </xf>
    <xf numFmtId="0" fontId="2" fillId="0" borderId="2" xfId="5" applyFont="1" applyFill="1" applyBorder="1" applyAlignment="1">
      <alignment horizontal="center" vertical="top" wrapText="1"/>
    </xf>
    <xf numFmtId="0" fontId="7" fillId="0" borderId="5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vertical="top" wrapText="1"/>
    </xf>
    <xf numFmtId="0" fontId="2" fillId="0" borderId="0" xfId="5" applyFont="1" applyFill="1" applyAlignment="1">
      <alignment horizontal="right"/>
    </xf>
    <xf numFmtId="0" fontId="4" fillId="0" borderId="2" xfId="5" applyFont="1" applyFill="1" applyBorder="1" applyAlignment="1">
      <alignment horizontal="center" vertical="top" wrapText="1"/>
    </xf>
    <xf numFmtId="0" fontId="7" fillId="0" borderId="6" xfId="5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3"/>
    <cellStyle name="Обычный 3 2" xfId="1"/>
    <cellStyle name="Обычный 4" xfId="4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_MAMI~1/AppData/Local/Temp/&#1055;&#1056;&#1054;&#1043;&#1056;&#1040;&#1052;&#1052;&#1040;&#1040;&#1040;&#1040;&#1040;&#1040;&#1040;&#1040;/&#1053;&#1054;&#1073;&#1097;&#1072;&#1103;%20&#1087;&#1088;&#1086;&#1075;&#1088;&#1072;&#1084;&#1084;&#1072;%20&#1089;%20&#1091;&#1095;&#1077;&#1090;&#1086;&#1084;%20&#1059;&#1087;&#1088;%20&#1086;&#1073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Барв"/>
      <sheetName val="А-Жаврн"/>
      <sheetName val="А-Горское"/>
      <sheetName val="А-Ершовс"/>
      <sheetName val="А-Захар"/>
      <sheetName val="А-ЛеснойГ"/>
      <sheetName val="А-Николск"/>
      <sheetName val="А-Новоиван"/>
      <sheetName val="А-Успенск"/>
      <sheetName val="А-Часц"/>
      <sheetName val="А-Одинц"/>
      <sheetName val="А-Голиц"/>
      <sheetName val="А-Б.Вяз"/>
      <sheetName val="А-Назарь"/>
      <sheetName val="А-Куб"/>
      <sheetName val="К-Барв"/>
      <sheetName val="К-Захар"/>
      <sheetName val="К-Новоиван"/>
      <sheetName val="К-Большев ДШИ"/>
      <sheetName val="К-Зареч ДШИ"/>
      <sheetName val="К-Лесногор ДШИ"/>
      <sheetName val="К-ДШИ Классик"/>
      <sheetName val="К-КСДЮШОР"/>
      <sheetName val="К-Фехтован"/>
      <sheetName val="К-КДМКС"/>
      <sheetName val="К-Один ДМШ"/>
      <sheetName val="Ж-Голиц"/>
      <sheetName val="Ж-Наро-Ос"/>
      <sheetName val="Ж-Жаврн"/>
      <sheetName val="Ж-ГоркиХ"/>
      <sheetName val="Ж-Немчин"/>
      <sheetName val="Ж-Б.Вяз"/>
      <sheetName val="Ж-Каринск"/>
      <sheetName val="Ж-Стар.Гор."/>
      <sheetName val="Ж-Ершов"/>
      <sheetName val="Ж-Шарап"/>
      <sheetName val="Д-Горское"/>
      <sheetName val="Д-Успенск"/>
      <sheetName val="Д-Б.Вяз"/>
      <sheetName val="МКД"/>
      <sheetName val="КУМИ"/>
      <sheetName val="Образов"/>
      <sheetName val="Мероприятия отредактированная"/>
      <sheetName val="Мероприятия"/>
      <sheetName val="Мероприятия (2)"/>
      <sheetName val="Индикаторы"/>
      <sheetName val="Целевые показатели"/>
      <sheetName val="Приложение 2"/>
      <sheetName val="по адм"/>
      <sheetName val="М.общ"/>
      <sheetName val="Э.Э."/>
      <sheetName val="Э.Э. (2)"/>
      <sheetName val="Т.Э."/>
      <sheetName val="Т.Э. (2)"/>
      <sheetName val="П.Г."/>
      <sheetName val="П.Г. (2)"/>
      <sheetName val="Уг."/>
      <sheetName val="Уг. (2)"/>
      <sheetName val="Х.В."/>
      <sheetName val="Х.В. (2)"/>
      <sheetName val="тут"/>
      <sheetName val="к.Э.Э."/>
      <sheetName val="к.Т.Э."/>
      <sheetName val="к.П.Г."/>
      <sheetName val="к.Уг."/>
      <sheetName val="к.Х.В."/>
      <sheetName val="Графики"/>
      <sheetName val="Удель"/>
      <sheetName val="%экономия"/>
      <sheetName val="Целевые п."/>
      <sheetName val="Лист4"/>
      <sheetName val="Мероприятия (3)"/>
      <sheetName val="Мероприятия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">
          <cell r="B6" t="str">
            <v>Доля объема ЭЭ, расчёты за которую осуществляются с использованием приборов учёта, в общем объёме ЭЭ, потребляемой на территории МО</v>
          </cell>
        </row>
        <row r="26">
          <cell r="D26" t="str">
            <v>%</v>
          </cell>
        </row>
        <row r="31">
          <cell r="D31" t="str">
            <v>куб. м/чел.</v>
          </cell>
          <cell r="E31">
            <v>49.964198258571649</v>
          </cell>
          <cell r="F31">
            <v>49.964198258571649</v>
          </cell>
          <cell r="G31">
            <v>49.963881509745107</v>
          </cell>
          <cell r="I31">
            <v>40.285541929449153</v>
          </cell>
          <cell r="J31">
            <v>40.285541929449153</v>
          </cell>
        </row>
        <row r="32">
          <cell r="D32" t="str">
            <v>куб. м/чел.</v>
          </cell>
          <cell r="E32">
            <v>31.489708482836921</v>
          </cell>
          <cell r="F32">
            <v>31.489708482836921</v>
          </cell>
          <cell r="G32">
            <v>31.489572733339834</v>
          </cell>
          <cell r="I32">
            <v>27.341712913212998</v>
          </cell>
          <cell r="J32">
            <v>27.341712913212998</v>
          </cell>
        </row>
        <row r="48">
          <cell r="D48" t="str">
            <v>%</v>
          </cell>
        </row>
        <row r="49">
          <cell r="E49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W155"/>
  <sheetViews>
    <sheetView tabSelected="1" view="pageBreakPreview" zoomScale="99" zoomScaleNormal="100" zoomScaleSheetLayoutView="99" zoomScalePageLayoutView="90" workbookViewId="0">
      <selection activeCell="B1" sqref="B1"/>
    </sheetView>
  </sheetViews>
  <sheetFormatPr defaultColWidth="9.140625" defaultRowHeight="15" outlineLevelRow="1" x14ac:dyDescent="0.25"/>
  <cols>
    <col min="1" max="1" width="5.28515625" style="95" customWidth="1"/>
    <col min="2" max="2" width="25.85546875" style="95" customWidth="1"/>
    <col min="3" max="3" width="14.42578125" style="95" customWidth="1"/>
    <col min="4" max="4" width="29.28515625" style="96" customWidth="1"/>
    <col min="5" max="5" width="7.85546875" style="95" hidden="1" customWidth="1"/>
    <col min="6" max="6" width="7.85546875" style="97" hidden="1" customWidth="1"/>
    <col min="7" max="8" width="7.85546875" style="95" hidden="1" customWidth="1"/>
    <col min="9" max="9" width="9.140625" style="95" customWidth="1"/>
    <col min="10" max="10" width="12.7109375" style="95" customWidth="1"/>
    <col min="11" max="11" width="11.28515625" style="95" customWidth="1"/>
    <col min="12" max="12" width="13.7109375" style="95" customWidth="1"/>
    <col min="13" max="13" width="15.5703125" style="95" customWidth="1"/>
    <col min="14" max="14" width="13" style="95" customWidth="1"/>
    <col min="15" max="15" width="8.28515625" style="95" customWidth="1"/>
    <col min="16" max="16" width="7.7109375" style="95" customWidth="1"/>
    <col min="17" max="17" width="22.5703125" style="95" customWidth="1"/>
    <col min="18" max="18" width="58.140625" style="95" customWidth="1"/>
    <col min="19" max="19" width="11" style="95" hidden="1" customWidth="1"/>
    <col min="20" max="20" width="9.7109375" style="95" hidden="1" customWidth="1"/>
    <col min="21" max="21" width="4.42578125" style="95" hidden="1" customWidth="1"/>
    <col min="22" max="22" width="8.5703125" style="98" hidden="1" customWidth="1"/>
    <col min="23" max="23" width="9.140625" style="98" hidden="1" customWidth="1"/>
    <col min="24" max="16384" width="9.140625" style="98"/>
  </cols>
  <sheetData>
    <row r="1" spans="1:22" ht="60.75" customHeight="1" x14ac:dyDescent="0.25">
      <c r="N1" s="238" t="s">
        <v>465</v>
      </c>
      <c r="O1" s="239"/>
      <c r="P1" s="239"/>
      <c r="Q1" s="239"/>
      <c r="R1" s="239"/>
    </row>
    <row r="2" spans="1:22" ht="4.9000000000000004" customHeight="1" x14ac:dyDescent="0.3"/>
    <row r="3" spans="1:22" x14ac:dyDescent="0.25">
      <c r="A3" s="97"/>
      <c r="B3" s="97"/>
      <c r="C3" s="97"/>
      <c r="D3" s="99"/>
      <c r="E3" s="99"/>
      <c r="G3" s="97"/>
      <c r="H3" s="97"/>
      <c r="I3" s="97"/>
      <c r="J3" s="97"/>
      <c r="K3" s="97"/>
      <c r="L3" s="97"/>
      <c r="M3" s="97"/>
      <c r="N3" s="97"/>
      <c r="O3" s="97"/>
      <c r="P3" s="97"/>
      <c r="Q3" s="216" t="s">
        <v>96</v>
      </c>
      <c r="R3" s="216"/>
      <c r="S3" s="97"/>
      <c r="T3" s="97"/>
      <c r="U3" s="97"/>
    </row>
    <row r="4" spans="1:22" ht="15" customHeight="1" x14ac:dyDescent="0.25">
      <c r="A4" s="97"/>
      <c r="B4" s="97"/>
      <c r="C4" s="97"/>
      <c r="D4" s="99"/>
      <c r="E4" s="99"/>
      <c r="G4" s="97"/>
      <c r="H4" s="97"/>
      <c r="I4" s="97"/>
      <c r="J4" s="97"/>
      <c r="K4" s="97"/>
      <c r="L4" s="97"/>
      <c r="M4" s="97"/>
      <c r="N4" s="97"/>
      <c r="O4" s="97"/>
      <c r="P4" s="97"/>
      <c r="Q4" s="216" t="s">
        <v>86</v>
      </c>
      <c r="R4" s="216"/>
      <c r="S4" s="97"/>
      <c r="T4" s="97"/>
      <c r="U4" s="97"/>
    </row>
    <row r="5" spans="1:22" ht="14.45" x14ac:dyDescent="0.3">
      <c r="A5" s="97"/>
      <c r="B5" s="97"/>
      <c r="C5" s="97"/>
      <c r="D5" s="99"/>
      <c r="E5" s="99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2" x14ac:dyDescent="0.25">
      <c r="A6" s="217" t="s">
        <v>97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97"/>
      <c r="T6" s="97"/>
      <c r="U6" s="97"/>
    </row>
    <row r="7" spans="1:22" x14ac:dyDescent="0.25">
      <c r="A7" s="218" t="s">
        <v>98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2" ht="14.45" x14ac:dyDescent="0.3">
      <c r="A8" s="100"/>
      <c r="B8" s="100"/>
      <c r="C8" s="100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2" ht="43.9" customHeight="1" outlineLevel="1" x14ac:dyDescent="0.25">
      <c r="A9" s="219" t="s">
        <v>0</v>
      </c>
      <c r="B9" s="219" t="s">
        <v>1</v>
      </c>
      <c r="C9" s="220" t="s">
        <v>7</v>
      </c>
      <c r="D9" s="219" t="s">
        <v>2</v>
      </c>
      <c r="E9" s="221" t="s">
        <v>3</v>
      </c>
      <c r="F9" s="219" t="s">
        <v>4</v>
      </c>
      <c r="G9" s="219" t="s">
        <v>5</v>
      </c>
      <c r="H9" s="219" t="s">
        <v>6</v>
      </c>
      <c r="I9" s="219" t="s">
        <v>8</v>
      </c>
      <c r="J9" s="219" t="s">
        <v>9</v>
      </c>
      <c r="K9" s="219" t="s">
        <v>10</v>
      </c>
      <c r="L9" s="219"/>
      <c r="M9" s="219"/>
      <c r="N9" s="226"/>
      <c r="O9" s="226"/>
      <c r="P9" s="226"/>
      <c r="Q9" s="219" t="s">
        <v>11</v>
      </c>
      <c r="R9" s="219" t="s">
        <v>12</v>
      </c>
      <c r="S9" s="222" t="s">
        <v>13</v>
      </c>
      <c r="T9" s="222" t="s">
        <v>14</v>
      </c>
      <c r="U9" s="222" t="s">
        <v>15</v>
      </c>
    </row>
    <row r="10" spans="1:22" ht="39" customHeight="1" outlineLevel="1" x14ac:dyDescent="0.25">
      <c r="A10" s="219"/>
      <c r="B10" s="219"/>
      <c r="C10" s="220"/>
      <c r="D10" s="219"/>
      <c r="E10" s="221"/>
      <c r="F10" s="219"/>
      <c r="G10" s="219"/>
      <c r="H10" s="219"/>
      <c r="I10" s="219"/>
      <c r="J10" s="219"/>
      <c r="K10" s="101">
        <v>2015</v>
      </c>
      <c r="L10" s="101">
        <v>2016</v>
      </c>
      <c r="M10" s="101">
        <v>2017</v>
      </c>
      <c r="N10" s="101">
        <v>2018</v>
      </c>
      <c r="O10" s="101">
        <v>2019</v>
      </c>
      <c r="P10" s="101">
        <v>2020</v>
      </c>
      <c r="Q10" s="219"/>
      <c r="R10" s="219"/>
      <c r="S10" s="222"/>
      <c r="T10" s="222"/>
      <c r="U10" s="222"/>
    </row>
    <row r="11" spans="1:22" ht="22.9" customHeight="1" outlineLevel="1" x14ac:dyDescent="0.3">
      <c r="A11" s="101">
        <v>1</v>
      </c>
      <c r="B11" s="101">
        <f>A11+1</f>
        <v>2</v>
      </c>
      <c r="C11" s="102">
        <v>5</v>
      </c>
      <c r="D11" s="101">
        <v>4</v>
      </c>
      <c r="E11" s="103">
        <f t="shared" ref="E11:H11" si="0">D11+1</f>
        <v>5</v>
      </c>
      <c r="F11" s="101">
        <f t="shared" si="0"/>
        <v>6</v>
      </c>
      <c r="G11" s="101">
        <f t="shared" si="0"/>
        <v>7</v>
      </c>
      <c r="H11" s="101">
        <f t="shared" si="0"/>
        <v>8</v>
      </c>
      <c r="I11" s="101">
        <f>D11+1</f>
        <v>5</v>
      </c>
      <c r="J11" s="101">
        <f t="shared" ref="J11:Q11" si="1">I11+1</f>
        <v>6</v>
      </c>
      <c r="K11" s="101">
        <f t="shared" si="1"/>
        <v>7</v>
      </c>
      <c r="L11" s="101">
        <f t="shared" si="1"/>
        <v>8</v>
      </c>
      <c r="M11" s="101">
        <f t="shared" si="1"/>
        <v>9</v>
      </c>
      <c r="N11" s="101">
        <f t="shared" si="1"/>
        <v>10</v>
      </c>
      <c r="O11" s="101">
        <f t="shared" si="1"/>
        <v>11</v>
      </c>
      <c r="P11" s="101">
        <f t="shared" si="1"/>
        <v>12</v>
      </c>
      <c r="Q11" s="101">
        <f t="shared" si="1"/>
        <v>13</v>
      </c>
      <c r="R11" s="101">
        <v>14</v>
      </c>
      <c r="S11" s="101">
        <f>Q11+1</f>
        <v>14</v>
      </c>
      <c r="T11" s="101">
        <f t="shared" ref="T11:U11" si="2">S11+1</f>
        <v>15</v>
      </c>
      <c r="U11" s="101">
        <f t="shared" si="2"/>
        <v>16</v>
      </c>
      <c r="V11" s="104"/>
    </row>
    <row r="12" spans="1:22" ht="15" customHeight="1" outlineLevel="1" x14ac:dyDescent="0.3">
      <c r="A12" s="101"/>
      <c r="B12" s="101"/>
      <c r="C12" s="102"/>
      <c r="D12" s="101"/>
      <c r="E12" s="103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4"/>
    </row>
    <row r="13" spans="1:22" outlineLevel="1" x14ac:dyDescent="0.25">
      <c r="A13" s="223" t="s">
        <v>16</v>
      </c>
      <c r="B13" s="63" t="s">
        <v>160</v>
      </c>
      <c r="C13" s="224"/>
      <c r="D13" s="64" t="s">
        <v>17</v>
      </c>
      <c r="E13" s="65" t="e">
        <f>SUM(E113:E142)</f>
        <v>#REF!</v>
      </c>
      <c r="F13" s="66" t="e">
        <f>SUM(F113:F142)</f>
        <v>#REF!</v>
      </c>
      <c r="G13" s="66" t="e">
        <f>SUM(G113:G142)</f>
        <v>#REF!</v>
      </c>
      <c r="H13" s="66" t="e">
        <f>SUM(H113:H142)</f>
        <v>#REF!</v>
      </c>
      <c r="I13" s="71">
        <f>I14+I15+I17</f>
        <v>0</v>
      </c>
      <c r="J13" s="71">
        <f>K13+L13+M13+N13+P13</f>
        <v>50538.909999999996</v>
      </c>
      <c r="K13" s="71">
        <f>K14+K15+K17</f>
        <v>5.9</v>
      </c>
      <c r="L13" s="71">
        <f>L14+L15+L17</f>
        <v>49044.049999999996</v>
      </c>
      <c r="M13" s="71">
        <f t="shared" ref="M13:P13" si="3">M14+M15+M17</f>
        <v>0</v>
      </c>
      <c r="N13" s="71">
        <f t="shared" si="3"/>
        <v>1488.96</v>
      </c>
      <c r="O13" s="71">
        <f t="shared" si="3"/>
        <v>0</v>
      </c>
      <c r="P13" s="71">
        <f t="shared" si="3"/>
        <v>0</v>
      </c>
      <c r="Q13" s="223"/>
      <c r="R13" s="223"/>
      <c r="S13" s="105">
        <f>SUM(S19:S52)</f>
        <v>0</v>
      </c>
      <c r="T13" s="105">
        <f>SUM(T19:T52)</f>
        <v>0</v>
      </c>
      <c r="U13" s="101" t="s">
        <v>18</v>
      </c>
    </row>
    <row r="14" spans="1:22" ht="45" outlineLevel="1" x14ac:dyDescent="0.25">
      <c r="A14" s="223"/>
      <c r="B14" s="225" t="s">
        <v>161</v>
      </c>
      <c r="C14" s="224"/>
      <c r="D14" s="106" t="s">
        <v>3</v>
      </c>
      <c r="E14" s="65"/>
      <c r="F14" s="66"/>
      <c r="G14" s="66"/>
      <c r="H14" s="66"/>
      <c r="I14" s="71">
        <f>I18+I19+I20+I21+I22+I23+I26+I28+I30+I32+I34+I35+I38+I40+I43+I46+I48+I54</f>
        <v>0</v>
      </c>
      <c r="J14" s="71">
        <f>K14+L14+M14+N14+P14</f>
        <v>2</v>
      </c>
      <c r="K14" s="71">
        <f t="shared" ref="K14:P14" si="4">K18+K19+K20+K21+K22+K23+K26+K28+K30+K32+K34+K35+K38+K40+K43+K46+K48+K54</f>
        <v>2</v>
      </c>
      <c r="L14" s="71">
        <f t="shared" si="4"/>
        <v>0</v>
      </c>
      <c r="M14" s="71">
        <f t="shared" si="4"/>
        <v>0</v>
      </c>
      <c r="N14" s="71">
        <f t="shared" si="4"/>
        <v>0</v>
      </c>
      <c r="O14" s="71">
        <f t="shared" si="4"/>
        <v>0</v>
      </c>
      <c r="P14" s="71">
        <f t="shared" si="4"/>
        <v>0</v>
      </c>
      <c r="Q14" s="223"/>
      <c r="R14" s="223"/>
      <c r="S14" s="105"/>
      <c r="T14" s="105"/>
      <c r="U14" s="101"/>
    </row>
    <row r="15" spans="1:22" ht="72.599999999999994" customHeight="1" outlineLevel="1" x14ac:dyDescent="0.25">
      <c r="A15" s="223"/>
      <c r="B15" s="225"/>
      <c r="C15" s="224"/>
      <c r="D15" s="106" t="s">
        <v>109</v>
      </c>
      <c r="E15" s="65"/>
      <c r="F15" s="66"/>
      <c r="G15" s="66"/>
      <c r="H15" s="66"/>
      <c r="I15" s="71">
        <f t="shared" ref="I15:P15" si="5">I24+I39+I52+I66+I67</f>
        <v>0</v>
      </c>
      <c r="J15" s="71">
        <f>K15+L15+M15+N15+P15</f>
        <v>48631.049999999996</v>
      </c>
      <c r="K15" s="71">
        <f t="shared" si="5"/>
        <v>0</v>
      </c>
      <c r="L15" s="71">
        <f t="shared" si="5"/>
        <v>48631.049999999996</v>
      </c>
      <c r="M15" s="71">
        <f t="shared" si="5"/>
        <v>0</v>
      </c>
      <c r="N15" s="71">
        <f t="shared" si="5"/>
        <v>0</v>
      </c>
      <c r="O15" s="71">
        <f t="shared" si="5"/>
        <v>0</v>
      </c>
      <c r="P15" s="71">
        <f t="shared" si="5"/>
        <v>0</v>
      </c>
      <c r="Q15" s="223"/>
      <c r="R15" s="223"/>
      <c r="S15" s="105"/>
      <c r="T15" s="107"/>
      <c r="U15" s="101"/>
    </row>
    <row r="16" spans="1:22" ht="60" outlineLevel="1" x14ac:dyDescent="0.25">
      <c r="A16" s="223"/>
      <c r="B16" s="225"/>
      <c r="C16" s="224"/>
      <c r="D16" s="106" t="s">
        <v>99</v>
      </c>
      <c r="E16" s="65"/>
      <c r="F16" s="66"/>
      <c r="G16" s="66"/>
      <c r="H16" s="66"/>
      <c r="I16" s="213" t="s">
        <v>100</v>
      </c>
      <c r="J16" s="213"/>
      <c r="K16" s="213"/>
      <c r="L16" s="213"/>
      <c r="M16" s="213"/>
      <c r="N16" s="213"/>
      <c r="O16" s="213"/>
      <c r="P16" s="213"/>
      <c r="Q16" s="223"/>
      <c r="R16" s="223"/>
      <c r="S16" s="105"/>
      <c r="T16" s="107"/>
      <c r="U16" s="101"/>
    </row>
    <row r="17" spans="1:22" ht="23.45" customHeight="1" outlineLevel="1" x14ac:dyDescent="0.25">
      <c r="A17" s="223"/>
      <c r="B17" s="225"/>
      <c r="C17" s="224"/>
      <c r="D17" s="64" t="s">
        <v>6</v>
      </c>
      <c r="E17" s="65"/>
      <c r="F17" s="66"/>
      <c r="G17" s="66"/>
      <c r="H17" s="66"/>
      <c r="I17" s="71">
        <f>I33+I37+I42+I56+I61+I62</f>
        <v>0</v>
      </c>
      <c r="J17" s="71">
        <f>J33+J37+J42+J56+J61+J62+J58</f>
        <v>1905.8600000000001</v>
      </c>
      <c r="K17" s="71">
        <f>K33+K37+K42+K56+K61+K62+K58</f>
        <v>3.9</v>
      </c>
      <c r="L17" s="71">
        <f t="shared" ref="L17:P17" si="6">L33+L37+L42+L56+L61+L62+L58</f>
        <v>413</v>
      </c>
      <c r="M17" s="71">
        <f t="shared" si="6"/>
        <v>0</v>
      </c>
      <c r="N17" s="71">
        <f t="shared" si="6"/>
        <v>1488.96</v>
      </c>
      <c r="O17" s="71">
        <f t="shared" si="6"/>
        <v>0</v>
      </c>
      <c r="P17" s="71">
        <f t="shared" si="6"/>
        <v>0</v>
      </c>
      <c r="Q17" s="223"/>
      <c r="R17" s="223"/>
      <c r="S17" s="105"/>
      <c r="T17" s="107"/>
      <c r="U17" s="101"/>
    </row>
    <row r="18" spans="1:22" ht="70.900000000000006" customHeight="1" outlineLevel="1" x14ac:dyDescent="0.25">
      <c r="A18" s="91" t="s">
        <v>19</v>
      </c>
      <c r="B18" s="92" t="s">
        <v>307</v>
      </c>
      <c r="C18" s="108" t="s">
        <v>308</v>
      </c>
      <c r="D18" s="106" t="s">
        <v>268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71">
        <v>0</v>
      </c>
      <c r="J18" s="71">
        <f t="shared" ref="J18:J24" si="7">K18+L18+M18+N18+P18</f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91" t="s">
        <v>42</v>
      </c>
      <c r="R18" s="94" t="s">
        <v>375</v>
      </c>
      <c r="S18" s="105"/>
      <c r="T18" s="107"/>
      <c r="U18" s="101"/>
    </row>
    <row r="19" spans="1:22" ht="73.900000000000006" customHeight="1" outlineLevel="1" x14ac:dyDescent="0.25">
      <c r="A19" s="91" t="s">
        <v>20</v>
      </c>
      <c r="B19" s="92" t="s">
        <v>309</v>
      </c>
      <c r="C19" s="108" t="s">
        <v>308</v>
      </c>
      <c r="D19" s="106" t="s">
        <v>268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71">
        <v>0</v>
      </c>
      <c r="J19" s="71">
        <f t="shared" si="7"/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91" t="s">
        <v>42</v>
      </c>
      <c r="R19" s="94" t="s">
        <v>375</v>
      </c>
      <c r="S19" s="109"/>
      <c r="T19" s="107"/>
      <c r="U19" s="107"/>
    </row>
    <row r="20" spans="1:22" ht="85.9" customHeight="1" outlineLevel="1" x14ac:dyDescent="0.25">
      <c r="A20" s="91" t="s">
        <v>21</v>
      </c>
      <c r="B20" s="92" t="s">
        <v>310</v>
      </c>
      <c r="C20" s="108" t="s">
        <v>308</v>
      </c>
      <c r="D20" s="106" t="s">
        <v>268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71">
        <v>0</v>
      </c>
      <c r="J20" s="71">
        <f t="shared" si="7"/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91" t="s">
        <v>42</v>
      </c>
      <c r="R20" s="94" t="s">
        <v>375</v>
      </c>
      <c r="S20" s="109"/>
      <c r="T20" s="107"/>
      <c r="U20" s="107"/>
    </row>
    <row r="21" spans="1:22" ht="58.15" customHeight="1" outlineLevel="1" x14ac:dyDescent="0.25">
      <c r="A21" s="91" t="s">
        <v>24</v>
      </c>
      <c r="B21" s="92" t="s">
        <v>311</v>
      </c>
      <c r="C21" s="108" t="s">
        <v>308</v>
      </c>
      <c r="D21" s="106" t="s">
        <v>268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71">
        <v>0</v>
      </c>
      <c r="J21" s="71">
        <f t="shared" si="7"/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91" t="s">
        <v>42</v>
      </c>
      <c r="R21" s="94" t="s">
        <v>375</v>
      </c>
      <c r="S21" s="110"/>
      <c r="T21" s="111"/>
      <c r="U21" s="111"/>
    </row>
    <row r="22" spans="1:22" ht="64.150000000000006" customHeight="1" outlineLevel="1" x14ac:dyDescent="0.25">
      <c r="A22" s="91" t="s">
        <v>26</v>
      </c>
      <c r="B22" s="92" t="s">
        <v>312</v>
      </c>
      <c r="C22" s="108" t="s">
        <v>308</v>
      </c>
      <c r="D22" s="106" t="s">
        <v>268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71">
        <v>0</v>
      </c>
      <c r="J22" s="71">
        <f t="shared" si="7"/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91" t="s">
        <v>42</v>
      </c>
      <c r="R22" s="94" t="s">
        <v>375</v>
      </c>
      <c r="S22" s="110"/>
      <c r="T22" s="111"/>
      <c r="U22" s="111"/>
    </row>
    <row r="23" spans="1:22" ht="49.9" customHeight="1" outlineLevel="1" x14ac:dyDescent="0.25">
      <c r="A23" s="197" t="s">
        <v>27</v>
      </c>
      <c r="B23" s="199" t="s">
        <v>313</v>
      </c>
      <c r="C23" s="197" t="s">
        <v>295</v>
      </c>
      <c r="D23" s="64" t="s">
        <v>268</v>
      </c>
      <c r="E23" s="112">
        <f>SUM(K23:P23)</f>
        <v>0</v>
      </c>
      <c r="F23" s="113"/>
      <c r="G23" s="113"/>
      <c r="H23" s="113"/>
      <c r="I23" s="71">
        <v>0</v>
      </c>
      <c r="J23" s="71">
        <f t="shared" si="7"/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197" t="s">
        <v>269</v>
      </c>
      <c r="R23" s="195" t="s">
        <v>119</v>
      </c>
      <c r="S23" s="110"/>
      <c r="T23" s="111"/>
      <c r="U23" s="111"/>
    </row>
    <row r="24" spans="1:22" ht="73.150000000000006" customHeight="1" outlineLevel="1" x14ac:dyDescent="0.25">
      <c r="A24" s="215"/>
      <c r="B24" s="207"/>
      <c r="C24" s="215"/>
      <c r="D24" s="64" t="s">
        <v>109</v>
      </c>
      <c r="E24" s="112">
        <f>SUM(K24:P24)</f>
        <v>1178.8499999999999</v>
      </c>
      <c r="F24" s="113"/>
      <c r="G24" s="113"/>
      <c r="H24" s="113"/>
      <c r="I24" s="71">
        <v>0</v>
      </c>
      <c r="J24" s="71">
        <f t="shared" si="7"/>
        <v>1178.8499999999999</v>
      </c>
      <c r="K24" s="71">
        <v>0</v>
      </c>
      <c r="L24" s="71">
        <v>1178.8499999999999</v>
      </c>
      <c r="M24" s="71">
        <v>0</v>
      </c>
      <c r="N24" s="71">
        <v>0</v>
      </c>
      <c r="O24" s="71">
        <v>0</v>
      </c>
      <c r="P24" s="71">
        <v>0</v>
      </c>
      <c r="Q24" s="215"/>
      <c r="R24" s="214"/>
      <c r="S24" s="110"/>
      <c r="T24" s="111"/>
      <c r="U24" s="111"/>
    </row>
    <row r="25" spans="1:22" ht="60.6" customHeight="1" x14ac:dyDescent="0.25">
      <c r="A25" s="198"/>
      <c r="B25" s="200"/>
      <c r="C25" s="198"/>
      <c r="D25" s="106" t="s">
        <v>99</v>
      </c>
      <c r="E25" s="65">
        <v>0</v>
      </c>
      <c r="F25" s="113">
        <f>SUM(K25:P25)</f>
        <v>0</v>
      </c>
      <c r="G25" s="113"/>
      <c r="H25" s="113"/>
      <c r="I25" s="213" t="s">
        <v>100</v>
      </c>
      <c r="J25" s="213"/>
      <c r="K25" s="213"/>
      <c r="L25" s="213"/>
      <c r="M25" s="213"/>
      <c r="N25" s="213"/>
      <c r="O25" s="213"/>
      <c r="P25" s="213"/>
      <c r="Q25" s="198"/>
      <c r="R25" s="196"/>
    </row>
    <row r="26" spans="1:22" ht="45" customHeight="1" outlineLevel="1" x14ac:dyDescent="0.25">
      <c r="A26" s="197" t="s">
        <v>28</v>
      </c>
      <c r="B26" s="199" t="s">
        <v>314</v>
      </c>
      <c r="C26" s="197" t="s">
        <v>294</v>
      </c>
      <c r="D26" s="106" t="s">
        <v>268</v>
      </c>
      <c r="E26" s="65"/>
      <c r="F26" s="113"/>
      <c r="G26" s="113"/>
      <c r="H26" s="113"/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197" t="s">
        <v>304</v>
      </c>
      <c r="R26" s="195" t="s">
        <v>375</v>
      </c>
      <c r="S26" s="109"/>
      <c r="T26" s="107"/>
      <c r="U26" s="107"/>
      <c r="V26" s="114"/>
    </row>
    <row r="27" spans="1:22" ht="57.6" customHeight="1" outlineLevel="1" x14ac:dyDescent="0.25">
      <c r="A27" s="198"/>
      <c r="B27" s="200"/>
      <c r="C27" s="198"/>
      <c r="D27" s="106" t="s">
        <v>99</v>
      </c>
      <c r="E27" s="65">
        <v>0</v>
      </c>
      <c r="F27" s="113">
        <f>SUM(K27:P27)</f>
        <v>0</v>
      </c>
      <c r="G27" s="113"/>
      <c r="H27" s="113"/>
      <c r="I27" s="213" t="s">
        <v>100</v>
      </c>
      <c r="J27" s="213"/>
      <c r="K27" s="213"/>
      <c r="L27" s="213"/>
      <c r="M27" s="213"/>
      <c r="N27" s="213"/>
      <c r="O27" s="213"/>
      <c r="P27" s="213"/>
      <c r="Q27" s="198"/>
      <c r="R27" s="196"/>
      <c r="S27" s="109"/>
      <c r="T27" s="107"/>
      <c r="U27" s="107"/>
      <c r="V27" s="114"/>
    </row>
    <row r="28" spans="1:22" ht="57.6" customHeight="1" outlineLevel="1" x14ac:dyDescent="0.25">
      <c r="A28" s="197" t="s">
        <v>284</v>
      </c>
      <c r="B28" s="199" t="s">
        <v>315</v>
      </c>
      <c r="C28" s="208" t="s">
        <v>295</v>
      </c>
      <c r="D28" s="106" t="s">
        <v>268</v>
      </c>
      <c r="E28" s="65"/>
      <c r="F28" s="66"/>
      <c r="G28" s="115"/>
      <c r="H28" s="66"/>
      <c r="I28" s="71">
        <v>0</v>
      </c>
      <c r="J28" s="71">
        <f>K28+L28+M28+N28+P28</f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197" t="s">
        <v>270</v>
      </c>
      <c r="R28" s="195" t="s">
        <v>116</v>
      </c>
      <c r="S28" s="109"/>
      <c r="T28" s="107"/>
      <c r="U28" s="107"/>
      <c r="V28" s="114"/>
    </row>
    <row r="29" spans="1:22" ht="45.6" customHeight="1" outlineLevel="1" x14ac:dyDescent="0.25">
      <c r="A29" s="198"/>
      <c r="B29" s="200"/>
      <c r="C29" s="210"/>
      <c r="D29" s="106" t="s">
        <v>99</v>
      </c>
      <c r="E29" s="65">
        <v>0</v>
      </c>
      <c r="F29" s="66">
        <f>SUM(K29:P29)</f>
        <v>0</v>
      </c>
      <c r="G29" s="66"/>
      <c r="H29" s="66"/>
      <c r="I29" s="213" t="s">
        <v>100</v>
      </c>
      <c r="J29" s="213"/>
      <c r="K29" s="213"/>
      <c r="L29" s="213"/>
      <c r="M29" s="213"/>
      <c r="N29" s="213"/>
      <c r="O29" s="213"/>
      <c r="P29" s="213"/>
      <c r="Q29" s="198"/>
      <c r="R29" s="196"/>
      <c r="S29" s="109"/>
      <c r="T29" s="107"/>
      <c r="U29" s="107"/>
      <c r="V29" s="114"/>
    </row>
    <row r="30" spans="1:22" ht="47.45" customHeight="1" outlineLevel="1" x14ac:dyDescent="0.25">
      <c r="A30" s="197" t="s">
        <v>285</v>
      </c>
      <c r="B30" s="199" t="s">
        <v>316</v>
      </c>
      <c r="C30" s="197" t="s">
        <v>294</v>
      </c>
      <c r="D30" s="106" t="s">
        <v>268</v>
      </c>
      <c r="E30" s="65">
        <v>0</v>
      </c>
      <c r="F30" s="113">
        <f>SUM(K30:P30)</f>
        <v>0</v>
      </c>
      <c r="G30" s="113"/>
      <c r="H30" s="113"/>
      <c r="I30" s="71">
        <v>0</v>
      </c>
      <c r="J30" s="71">
        <f>K30+L30+M30+N30+P30</f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197" t="s">
        <v>270</v>
      </c>
      <c r="R30" s="195" t="s">
        <v>199</v>
      </c>
      <c r="S30" s="107"/>
      <c r="T30" s="107"/>
      <c r="U30" s="107"/>
    </row>
    <row r="31" spans="1:22" ht="54.6" customHeight="1" outlineLevel="1" x14ac:dyDescent="0.25">
      <c r="A31" s="198"/>
      <c r="B31" s="200"/>
      <c r="C31" s="198"/>
      <c r="D31" s="106" t="s">
        <v>99</v>
      </c>
      <c r="E31" s="65">
        <v>0</v>
      </c>
      <c r="F31" s="113">
        <f>SUM(K31:P31)</f>
        <v>0</v>
      </c>
      <c r="G31" s="113"/>
      <c r="H31" s="113"/>
      <c r="I31" s="213" t="s">
        <v>100</v>
      </c>
      <c r="J31" s="213"/>
      <c r="K31" s="213"/>
      <c r="L31" s="213"/>
      <c r="M31" s="213"/>
      <c r="N31" s="213"/>
      <c r="O31" s="213"/>
      <c r="P31" s="213"/>
      <c r="Q31" s="198"/>
      <c r="R31" s="196"/>
      <c r="S31" s="107"/>
      <c r="T31" s="107"/>
      <c r="U31" s="107"/>
    </row>
    <row r="32" spans="1:22" ht="60.6" customHeight="1" outlineLevel="1" x14ac:dyDescent="0.25">
      <c r="A32" s="227" t="s">
        <v>30</v>
      </c>
      <c r="B32" s="199" t="s">
        <v>317</v>
      </c>
      <c r="C32" s="197" t="s">
        <v>295</v>
      </c>
      <c r="D32" s="106" t="s">
        <v>268</v>
      </c>
      <c r="E32" s="65"/>
      <c r="F32" s="113"/>
      <c r="G32" s="113"/>
      <c r="H32" s="113"/>
      <c r="I32" s="71">
        <v>0</v>
      </c>
      <c r="J32" s="71">
        <f>K32+L32+M32+N32+P32</f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197" t="s">
        <v>304</v>
      </c>
      <c r="R32" s="195" t="s">
        <v>200</v>
      </c>
      <c r="S32" s="109"/>
      <c r="T32" s="107"/>
      <c r="U32" s="107"/>
      <c r="V32" s="114"/>
    </row>
    <row r="33" spans="1:22" ht="31.15" customHeight="1" outlineLevel="1" x14ac:dyDescent="0.25">
      <c r="A33" s="228"/>
      <c r="B33" s="200"/>
      <c r="C33" s="198"/>
      <c r="D33" s="106" t="str">
        <f>IF(E33&gt;0,#REF!, IF( F33&gt;0,$F$9,IF(G33&gt;0,$G$9,IF(H33&gt;0,$H$9))))</f>
        <v>Внебюджетные источники</v>
      </c>
      <c r="E33" s="65">
        <v>0</v>
      </c>
      <c r="F33" s="113"/>
      <c r="G33" s="113"/>
      <c r="H33" s="113">
        <f>SUM(K33:P33)</f>
        <v>413</v>
      </c>
      <c r="I33" s="71">
        <v>0</v>
      </c>
      <c r="J33" s="71">
        <f>K33+L33+M33+N33+P33</f>
        <v>413</v>
      </c>
      <c r="K33" s="71">
        <v>0</v>
      </c>
      <c r="L33" s="71">
        <v>413</v>
      </c>
      <c r="M33" s="71">
        <v>0</v>
      </c>
      <c r="N33" s="71">
        <v>0</v>
      </c>
      <c r="O33" s="71">
        <v>0</v>
      </c>
      <c r="P33" s="71">
        <v>0</v>
      </c>
      <c r="Q33" s="198"/>
      <c r="R33" s="196"/>
      <c r="S33" s="109"/>
      <c r="T33" s="107"/>
      <c r="U33" s="107"/>
      <c r="V33" s="114"/>
    </row>
    <row r="34" spans="1:22" ht="86.45" customHeight="1" outlineLevel="1" x14ac:dyDescent="0.25">
      <c r="A34" s="116" t="s">
        <v>32</v>
      </c>
      <c r="B34" s="84" t="s">
        <v>318</v>
      </c>
      <c r="C34" s="117" t="s">
        <v>196</v>
      </c>
      <c r="D34" s="106" t="s">
        <v>268</v>
      </c>
      <c r="E34" s="65">
        <v>0</v>
      </c>
      <c r="F34" s="113"/>
      <c r="G34" s="113"/>
      <c r="H34" s="113">
        <f t="shared" ref="H34:H35" si="8">SUM(K34:P34)</f>
        <v>0</v>
      </c>
      <c r="I34" s="71">
        <v>0</v>
      </c>
      <c r="J34" s="71">
        <f t="shared" ref="J34:J35" si="9">K34+L34+M34+N34+P34</f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116" t="s">
        <v>304</v>
      </c>
      <c r="R34" s="64" t="s">
        <v>305</v>
      </c>
      <c r="S34" s="105"/>
      <c r="T34" s="107"/>
      <c r="U34" s="107"/>
      <c r="V34" s="114"/>
    </row>
    <row r="35" spans="1:22" ht="88.9" customHeight="1" outlineLevel="1" x14ac:dyDescent="0.25">
      <c r="A35" s="116" t="s">
        <v>33</v>
      </c>
      <c r="B35" s="84" t="s">
        <v>319</v>
      </c>
      <c r="C35" s="117" t="s">
        <v>196</v>
      </c>
      <c r="D35" s="106" t="s">
        <v>268</v>
      </c>
      <c r="E35" s="65">
        <v>0</v>
      </c>
      <c r="F35" s="113"/>
      <c r="G35" s="113"/>
      <c r="H35" s="113">
        <f t="shared" si="8"/>
        <v>0</v>
      </c>
      <c r="I35" s="71">
        <v>0</v>
      </c>
      <c r="J35" s="71">
        <f t="shared" si="9"/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116" t="s">
        <v>304</v>
      </c>
      <c r="R35" s="64" t="s">
        <v>306</v>
      </c>
      <c r="S35" s="109"/>
      <c r="T35" s="107"/>
      <c r="U35" s="107"/>
      <c r="V35" s="114"/>
    </row>
    <row r="36" spans="1:22" ht="58.9" customHeight="1" outlineLevel="1" x14ac:dyDescent="0.25">
      <c r="A36" s="197" t="s">
        <v>34</v>
      </c>
      <c r="B36" s="199" t="s">
        <v>320</v>
      </c>
      <c r="C36" s="197" t="s">
        <v>294</v>
      </c>
      <c r="D36" s="64" t="s">
        <v>99</v>
      </c>
      <c r="E36" s="65">
        <v>0</v>
      </c>
      <c r="F36" s="66">
        <f>SUM(K36:P36)</f>
        <v>0</v>
      </c>
      <c r="G36" s="66"/>
      <c r="H36" s="66"/>
      <c r="I36" s="201" t="s">
        <v>100</v>
      </c>
      <c r="J36" s="202"/>
      <c r="K36" s="202"/>
      <c r="L36" s="202"/>
      <c r="M36" s="202"/>
      <c r="N36" s="202"/>
      <c r="O36" s="202"/>
      <c r="P36" s="203"/>
      <c r="Q36" s="72" t="s">
        <v>23</v>
      </c>
      <c r="R36" s="195" t="s">
        <v>266</v>
      </c>
      <c r="S36" s="109"/>
      <c r="T36" s="107"/>
      <c r="U36" s="107"/>
      <c r="V36" s="114"/>
    </row>
    <row r="37" spans="1:22" ht="30.6" customHeight="1" outlineLevel="1" x14ac:dyDescent="0.25">
      <c r="A37" s="198"/>
      <c r="B37" s="200"/>
      <c r="C37" s="198"/>
      <c r="D37" s="64" t="s">
        <v>6</v>
      </c>
      <c r="E37" s="65">
        <v>0</v>
      </c>
      <c r="F37" s="66">
        <v>0</v>
      </c>
      <c r="G37" s="66"/>
      <c r="H37" s="66">
        <f>SUM(K37:P37)</f>
        <v>0</v>
      </c>
      <c r="I37" s="71">
        <v>0</v>
      </c>
      <c r="J37" s="71">
        <f>K37+L37+M37+N37+P37</f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3"/>
      <c r="R37" s="196"/>
      <c r="S37" s="109"/>
      <c r="T37" s="101"/>
      <c r="U37" s="101"/>
    </row>
    <row r="38" spans="1:22" ht="48.6" customHeight="1" outlineLevel="1" x14ac:dyDescent="0.25">
      <c r="A38" s="197" t="s">
        <v>35</v>
      </c>
      <c r="B38" s="199" t="s">
        <v>374</v>
      </c>
      <c r="C38" s="208" t="s">
        <v>167</v>
      </c>
      <c r="D38" s="106" t="s">
        <v>268</v>
      </c>
      <c r="E38" s="106" t="s">
        <v>109</v>
      </c>
      <c r="F38" s="106" t="s">
        <v>109</v>
      </c>
      <c r="G38" s="106" t="s">
        <v>109</v>
      </c>
      <c r="H38" s="106" t="s">
        <v>109</v>
      </c>
      <c r="I38" s="71">
        <v>0</v>
      </c>
      <c r="J38" s="71">
        <f>K38+L38+M38+N38+P38</f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197" t="s">
        <v>267</v>
      </c>
      <c r="R38" s="195" t="s">
        <v>197</v>
      </c>
      <c r="S38" s="109"/>
      <c r="T38" s="107"/>
      <c r="U38" s="107"/>
    </row>
    <row r="39" spans="1:22" ht="81" customHeight="1" outlineLevel="1" x14ac:dyDescent="0.25">
      <c r="A39" s="198"/>
      <c r="B39" s="200"/>
      <c r="C39" s="210"/>
      <c r="D39" s="106" t="s">
        <v>109</v>
      </c>
      <c r="E39" s="106" t="s">
        <v>109</v>
      </c>
      <c r="F39" s="106" t="s">
        <v>109</v>
      </c>
      <c r="G39" s="106" t="s">
        <v>109</v>
      </c>
      <c r="H39" s="106" t="s">
        <v>109</v>
      </c>
      <c r="I39" s="71">
        <v>0</v>
      </c>
      <c r="J39" s="71">
        <f>K39+L39+M39+N39+P39</f>
        <v>5634.6</v>
      </c>
      <c r="K39" s="71">
        <v>0</v>
      </c>
      <c r="L39" s="71">
        <v>5634.6</v>
      </c>
      <c r="M39" s="71">
        <v>0</v>
      </c>
      <c r="N39" s="71">
        <v>0</v>
      </c>
      <c r="O39" s="71">
        <v>0</v>
      </c>
      <c r="P39" s="71">
        <v>0</v>
      </c>
      <c r="Q39" s="198"/>
      <c r="R39" s="196"/>
      <c r="S39" s="109"/>
      <c r="T39" s="107"/>
      <c r="U39" s="107"/>
    </row>
    <row r="40" spans="1:22" ht="54" customHeight="1" outlineLevel="1" x14ac:dyDescent="0.25">
      <c r="A40" s="204" t="s">
        <v>36</v>
      </c>
      <c r="B40" s="199" t="s">
        <v>321</v>
      </c>
      <c r="C40" s="208" t="s">
        <v>166</v>
      </c>
      <c r="D40" s="106" t="s">
        <v>268</v>
      </c>
      <c r="E40" s="112">
        <f>SUM(K40:P40)</f>
        <v>1</v>
      </c>
      <c r="F40" s="66"/>
      <c r="G40" s="66"/>
      <c r="H40" s="66"/>
      <c r="I40" s="71">
        <v>0</v>
      </c>
      <c r="J40" s="71">
        <f t="shared" ref="J40" si="10">K40+L40+M40+N40+P40</f>
        <v>1</v>
      </c>
      <c r="K40" s="71">
        <v>1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197" t="s">
        <v>274</v>
      </c>
      <c r="R40" s="195" t="s">
        <v>292</v>
      </c>
      <c r="S40" s="109"/>
      <c r="T40" s="107"/>
      <c r="U40" s="107"/>
    </row>
    <row r="41" spans="1:22" ht="61.15" customHeight="1" outlineLevel="1" x14ac:dyDescent="0.25">
      <c r="A41" s="205"/>
      <c r="B41" s="207"/>
      <c r="C41" s="209"/>
      <c r="D41" s="64" t="s">
        <v>99</v>
      </c>
      <c r="E41" s="65">
        <v>0</v>
      </c>
      <c r="F41" s="66">
        <f>SUM(K41:P41)</f>
        <v>0</v>
      </c>
      <c r="G41" s="66"/>
      <c r="H41" s="66"/>
      <c r="I41" s="213" t="s">
        <v>100</v>
      </c>
      <c r="J41" s="213"/>
      <c r="K41" s="213"/>
      <c r="L41" s="213"/>
      <c r="M41" s="213"/>
      <c r="N41" s="213"/>
      <c r="O41" s="213"/>
      <c r="P41" s="213"/>
      <c r="Q41" s="215"/>
      <c r="R41" s="214"/>
      <c r="S41" s="109"/>
      <c r="T41" s="107"/>
      <c r="U41" s="107"/>
    </row>
    <row r="42" spans="1:22" ht="38.450000000000003" customHeight="1" outlineLevel="1" x14ac:dyDescent="0.25">
      <c r="A42" s="206"/>
      <c r="B42" s="200"/>
      <c r="C42" s="210"/>
      <c r="D42" s="64" t="str">
        <f>IF(E42&gt;0,#REF!, IF( F42&gt;0,$F$9,IF(G42&gt;0,$G$9,IF(H42&gt;0,$H$9))))</f>
        <v>Внебюджетные источники</v>
      </c>
      <c r="E42" s="65">
        <v>0</v>
      </c>
      <c r="F42" s="66"/>
      <c r="G42" s="115"/>
      <c r="H42" s="66">
        <f>SUM(K42:P42)</f>
        <v>2</v>
      </c>
      <c r="I42" s="71">
        <v>0</v>
      </c>
      <c r="J42" s="71">
        <f>K42+L42+M42+N42+P42</f>
        <v>2</v>
      </c>
      <c r="K42" s="71">
        <v>2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198"/>
      <c r="R42" s="196"/>
      <c r="S42" s="109"/>
      <c r="T42" s="107"/>
      <c r="U42" s="107"/>
      <c r="V42" s="114"/>
    </row>
    <row r="43" spans="1:22" ht="56.45" customHeight="1" outlineLevel="1" x14ac:dyDescent="0.25">
      <c r="A43" s="197" t="s">
        <v>37</v>
      </c>
      <c r="B43" s="199" t="s">
        <v>322</v>
      </c>
      <c r="C43" s="197" t="s">
        <v>25</v>
      </c>
      <c r="D43" s="64" t="s">
        <v>268</v>
      </c>
      <c r="E43" s="112">
        <f t="shared" ref="E43" si="11">SUM(K43:P43)</f>
        <v>0</v>
      </c>
      <c r="F43" s="66"/>
      <c r="G43" s="66"/>
      <c r="H43" s="66"/>
      <c r="I43" s="71">
        <v>0</v>
      </c>
      <c r="J43" s="71">
        <f t="shared" ref="J43" si="12">K43+L43+M43+N43+P43</f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229" t="s">
        <v>23</v>
      </c>
      <c r="R43" s="199" t="s">
        <v>130</v>
      </c>
      <c r="S43" s="109"/>
      <c r="T43" s="107"/>
      <c r="U43" s="107"/>
      <c r="V43" s="114"/>
    </row>
    <row r="44" spans="1:22" ht="64.900000000000006" customHeight="1" outlineLevel="1" x14ac:dyDescent="0.25">
      <c r="A44" s="198"/>
      <c r="B44" s="200"/>
      <c r="C44" s="198"/>
      <c r="D44" s="64" t="s">
        <v>99</v>
      </c>
      <c r="E44" s="65">
        <v>0</v>
      </c>
      <c r="F44" s="66">
        <f>SUM(K44:P44)</f>
        <v>0</v>
      </c>
      <c r="G44" s="66"/>
      <c r="H44" s="66"/>
      <c r="I44" s="213" t="s">
        <v>100</v>
      </c>
      <c r="J44" s="213"/>
      <c r="K44" s="213"/>
      <c r="L44" s="213"/>
      <c r="M44" s="213"/>
      <c r="N44" s="213"/>
      <c r="O44" s="213"/>
      <c r="P44" s="213"/>
      <c r="Q44" s="231"/>
      <c r="R44" s="200"/>
      <c r="S44" s="109"/>
      <c r="T44" s="107"/>
      <c r="U44" s="107"/>
      <c r="V44" s="114"/>
    </row>
    <row r="45" spans="1:22" ht="75.599999999999994" customHeight="1" outlineLevel="1" x14ac:dyDescent="0.25">
      <c r="A45" s="118" t="s">
        <v>38</v>
      </c>
      <c r="B45" s="84" t="s">
        <v>323</v>
      </c>
      <c r="C45" s="113" t="s">
        <v>29</v>
      </c>
      <c r="D45" s="106" t="s">
        <v>99</v>
      </c>
      <c r="E45" s="65">
        <v>0</v>
      </c>
      <c r="F45" s="113">
        <f>SUM(K45:P45)</f>
        <v>0</v>
      </c>
      <c r="G45" s="113"/>
      <c r="H45" s="113"/>
      <c r="I45" s="213" t="s">
        <v>100</v>
      </c>
      <c r="J45" s="213"/>
      <c r="K45" s="213"/>
      <c r="L45" s="213"/>
      <c r="M45" s="213"/>
      <c r="N45" s="213"/>
      <c r="O45" s="213"/>
      <c r="P45" s="213"/>
      <c r="Q45" s="116" t="s">
        <v>23</v>
      </c>
      <c r="R45" s="64" t="s">
        <v>119</v>
      </c>
      <c r="S45" s="109"/>
      <c r="T45" s="107"/>
      <c r="U45" s="107"/>
      <c r="V45" s="114"/>
    </row>
    <row r="46" spans="1:22" ht="162" customHeight="1" outlineLevel="1" x14ac:dyDescent="0.25">
      <c r="A46" s="116" t="s">
        <v>39</v>
      </c>
      <c r="B46" s="84" t="s">
        <v>324</v>
      </c>
      <c r="C46" s="90" t="s">
        <v>296</v>
      </c>
      <c r="D46" s="64" t="s">
        <v>268</v>
      </c>
      <c r="E46" s="112">
        <f>SUM(K46:P46)</f>
        <v>0</v>
      </c>
      <c r="F46" s="66"/>
      <c r="G46" s="66"/>
      <c r="H46" s="66"/>
      <c r="I46" s="71">
        <v>0</v>
      </c>
      <c r="J46" s="71">
        <f t="shared" ref="J46" si="13">K46+L46+M46+N46+P46</f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116" t="s">
        <v>42</v>
      </c>
      <c r="R46" s="64" t="s">
        <v>370</v>
      </c>
      <c r="S46" s="109"/>
      <c r="T46" s="107"/>
      <c r="U46" s="107"/>
      <c r="V46" s="114"/>
    </row>
    <row r="47" spans="1:22" ht="88.9" customHeight="1" outlineLevel="1" x14ac:dyDescent="0.25">
      <c r="A47" s="116" t="s">
        <v>40</v>
      </c>
      <c r="B47" s="84" t="s">
        <v>325</v>
      </c>
      <c r="C47" s="117" t="s">
        <v>296</v>
      </c>
      <c r="D47" s="106" t="s">
        <v>99</v>
      </c>
      <c r="E47" s="65">
        <v>0</v>
      </c>
      <c r="F47" s="113">
        <f t="shared" ref="F47:F51" si="14">SUM(K47:P47)</f>
        <v>0</v>
      </c>
      <c r="G47" s="113"/>
      <c r="H47" s="113"/>
      <c r="I47" s="213" t="s">
        <v>100</v>
      </c>
      <c r="J47" s="213"/>
      <c r="K47" s="213"/>
      <c r="L47" s="213"/>
      <c r="M47" s="213"/>
      <c r="N47" s="213"/>
      <c r="O47" s="213"/>
      <c r="P47" s="213"/>
      <c r="Q47" s="116" t="s">
        <v>23</v>
      </c>
      <c r="R47" s="64" t="s">
        <v>119</v>
      </c>
      <c r="S47" s="109"/>
      <c r="T47" s="107"/>
      <c r="U47" s="107"/>
      <c r="V47" s="114"/>
    </row>
    <row r="48" spans="1:22" ht="98.45" customHeight="1" outlineLevel="1" x14ac:dyDescent="0.25">
      <c r="A48" s="116" t="s">
        <v>225</v>
      </c>
      <c r="B48" s="84" t="s">
        <v>326</v>
      </c>
      <c r="C48" s="117" t="s">
        <v>29</v>
      </c>
      <c r="D48" s="106" t="s">
        <v>268</v>
      </c>
      <c r="E48" s="65">
        <v>0</v>
      </c>
      <c r="F48" s="113">
        <f t="shared" si="14"/>
        <v>1</v>
      </c>
      <c r="G48" s="113"/>
      <c r="H48" s="113"/>
      <c r="I48" s="71">
        <v>0</v>
      </c>
      <c r="J48" s="71">
        <f>K48+L48+M48+N48+P48</f>
        <v>1</v>
      </c>
      <c r="K48" s="71">
        <v>1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116" t="s">
        <v>50</v>
      </c>
      <c r="R48" s="64" t="s">
        <v>119</v>
      </c>
      <c r="S48" s="109"/>
      <c r="T48" s="107"/>
      <c r="U48" s="107"/>
      <c r="V48" s="114"/>
    </row>
    <row r="49" spans="1:22" ht="69.599999999999994" customHeight="1" outlineLevel="1" x14ac:dyDescent="0.25">
      <c r="A49" s="116" t="s">
        <v>226</v>
      </c>
      <c r="B49" s="84" t="s">
        <v>327</v>
      </c>
      <c r="C49" s="117" t="s">
        <v>295</v>
      </c>
      <c r="D49" s="106" t="s">
        <v>99</v>
      </c>
      <c r="E49" s="65">
        <v>0</v>
      </c>
      <c r="F49" s="113">
        <f t="shared" si="14"/>
        <v>0</v>
      </c>
      <c r="G49" s="113"/>
      <c r="H49" s="113"/>
      <c r="I49" s="213" t="s">
        <v>100</v>
      </c>
      <c r="J49" s="213"/>
      <c r="K49" s="213"/>
      <c r="L49" s="213"/>
      <c r="M49" s="213"/>
      <c r="N49" s="213"/>
      <c r="O49" s="213"/>
      <c r="P49" s="213"/>
      <c r="Q49" s="116" t="s">
        <v>23</v>
      </c>
      <c r="R49" s="64" t="s">
        <v>119</v>
      </c>
      <c r="S49" s="109"/>
      <c r="T49" s="107"/>
      <c r="U49" s="107"/>
      <c r="V49" s="114"/>
    </row>
    <row r="50" spans="1:22" ht="85.15" customHeight="1" outlineLevel="1" x14ac:dyDescent="0.25">
      <c r="A50" s="116" t="s">
        <v>227</v>
      </c>
      <c r="B50" s="84" t="s">
        <v>371</v>
      </c>
      <c r="C50" s="117" t="s">
        <v>25</v>
      </c>
      <c r="D50" s="106" t="s">
        <v>99</v>
      </c>
      <c r="E50" s="65">
        <v>0</v>
      </c>
      <c r="F50" s="113">
        <f t="shared" si="14"/>
        <v>0</v>
      </c>
      <c r="G50" s="113"/>
      <c r="H50" s="113"/>
      <c r="I50" s="213" t="s">
        <v>100</v>
      </c>
      <c r="J50" s="213"/>
      <c r="K50" s="213"/>
      <c r="L50" s="213"/>
      <c r="M50" s="213"/>
      <c r="N50" s="213"/>
      <c r="O50" s="213"/>
      <c r="P50" s="213"/>
      <c r="Q50" s="116" t="s">
        <v>23</v>
      </c>
      <c r="R50" s="64" t="s">
        <v>119</v>
      </c>
      <c r="S50" s="109"/>
      <c r="T50" s="107"/>
      <c r="U50" s="107"/>
      <c r="V50" s="114"/>
    </row>
    <row r="51" spans="1:22" ht="190.9" customHeight="1" outlineLevel="1" x14ac:dyDescent="0.25">
      <c r="A51" s="116" t="s">
        <v>228</v>
      </c>
      <c r="B51" s="84" t="s">
        <v>328</v>
      </c>
      <c r="C51" s="117" t="s">
        <v>25</v>
      </c>
      <c r="D51" s="106" t="s">
        <v>99</v>
      </c>
      <c r="E51" s="65">
        <v>0</v>
      </c>
      <c r="F51" s="113">
        <f t="shared" si="14"/>
        <v>0</v>
      </c>
      <c r="G51" s="113"/>
      <c r="H51" s="113"/>
      <c r="I51" s="213" t="s">
        <v>100</v>
      </c>
      <c r="J51" s="213"/>
      <c r="K51" s="213"/>
      <c r="L51" s="213"/>
      <c r="M51" s="213"/>
      <c r="N51" s="213"/>
      <c r="O51" s="213"/>
      <c r="P51" s="213"/>
      <c r="Q51" s="116" t="s">
        <v>23</v>
      </c>
      <c r="R51" s="119" t="s">
        <v>198</v>
      </c>
      <c r="S51" s="120"/>
      <c r="T51" s="107"/>
      <c r="U51" s="107"/>
      <c r="V51" s="114"/>
    </row>
    <row r="52" spans="1:22" ht="143.44999999999999" customHeight="1" outlineLevel="1" x14ac:dyDescent="0.25">
      <c r="A52" s="116" t="s">
        <v>229</v>
      </c>
      <c r="B52" s="84" t="s">
        <v>329</v>
      </c>
      <c r="C52" s="117" t="s">
        <v>103</v>
      </c>
      <c r="D52" s="64" t="s">
        <v>109</v>
      </c>
      <c r="E52" s="65">
        <f>SUM(K52:P52)</f>
        <v>35930</v>
      </c>
      <c r="F52" s="113"/>
      <c r="G52" s="113"/>
      <c r="H52" s="113"/>
      <c r="I52" s="71">
        <v>0</v>
      </c>
      <c r="J52" s="71">
        <f>K52+L52+M52+N52+P52</f>
        <v>35930</v>
      </c>
      <c r="K52" s="71">
        <v>0</v>
      </c>
      <c r="L52" s="71">
        <v>35930</v>
      </c>
      <c r="M52" s="71">
        <v>0</v>
      </c>
      <c r="N52" s="71">
        <v>0</v>
      </c>
      <c r="O52" s="71">
        <v>0</v>
      </c>
      <c r="P52" s="71">
        <v>0</v>
      </c>
      <c r="Q52" s="84" t="s">
        <v>42</v>
      </c>
      <c r="R52" s="106" t="s">
        <v>275</v>
      </c>
      <c r="S52" s="120"/>
      <c r="T52" s="107"/>
      <c r="U52" s="107"/>
      <c r="V52" s="114"/>
    </row>
    <row r="53" spans="1:22" ht="149.44999999999999" customHeight="1" outlineLevel="1" x14ac:dyDescent="0.25">
      <c r="A53" s="116" t="s">
        <v>230</v>
      </c>
      <c r="B53" s="84" t="s">
        <v>330</v>
      </c>
      <c r="C53" s="117" t="s">
        <v>25</v>
      </c>
      <c r="D53" s="106" t="s">
        <v>99</v>
      </c>
      <c r="E53" s="65">
        <v>0</v>
      </c>
      <c r="F53" s="113">
        <f>SUM(K53:P53)</f>
        <v>0</v>
      </c>
      <c r="G53" s="113"/>
      <c r="H53" s="113"/>
      <c r="I53" s="213" t="s">
        <v>100</v>
      </c>
      <c r="J53" s="213"/>
      <c r="K53" s="213"/>
      <c r="L53" s="213"/>
      <c r="M53" s="213"/>
      <c r="N53" s="213"/>
      <c r="O53" s="213"/>
      <c r="P53" s="213"/>
      <c r="Q53" s="116" t="s">
        <v>23</v>
      </c>
      <c r="R53" s="119" t="s">
        <v>201</v>
      </c>
      <c r="S53" s="120"/>
      <c r="T53" s="107"/>
      <c r="U53" s="107"/>
      <c r="V53" s="114"/>
    </row>
    <row r="54" spans="1:22" ht="47.45" customHeight="1" x14ac:dyDescent="0.25">
      <c r="A54" s="197" t="s">
        <v>231</v>
      </c>
      <c r="B54" s="199" t="s">
        <v>331</v>
      </c>
      <c r="C54" s="208" t="s">
        <v>295</v>
      </c>
      <c r="D54" s="64" t="s">
        <v>268</v>
      </c>
      <c r="E54" s="112">
        <f>SUM(K54:P54)</f>
        <v>0</v>
      </c>
      <c r="F54" s="66"/>
      <c r="G54" s="66"/>
      <c r="H54" s="66"/>
      <c r="I54" s="71">
        <v>0</v>
      </c>
      <c r="J54" s="71">
        <f>K54+L54+M54+N54+P54</f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229" t="s">
        <v>23</v>
      </c>
      <c r="R54" s="199" t="s">
        <v>116</v>
      </c>
      <c r="S54" s="121"/>
      <c r="T54" s="107"/>
      <c r="U54" s="107"/>
    </row>
    <row r="55" spans="1:22" ht="60" x14ac:dyDescent="0.25">
      <c r="A55" s="215"/>
      <c r="B55" s="207"/>
      <c r="C55" s="209"/>
      <c r="D55" s="106" t="s">
        <v>99</v>
      </c>
      <c r="E55" s="65">
        <v>0</v>
      </c>
      <c r="F55" s="66">
        <f>SUM(K55:P55)</f>
        <v>0</v>
      </c>
      <c r="G55" s="66"/>
      <c r="H55" s="66"/>
      <c r="I55" s="213" t="s">
        <v>100</v>
      </c>
      <c r="J55" s="213"/>
      <c r="K55" s="213"/>
      <c r="L55" s="213"/>
      <c r="M55" s="213"/>
      <c r="N55" s="213"/>
      <c r="O55" s="213"/>
      <c r="P55" s="213"/>
      <c r="Q55" s="230"/>
      <c r="R55" s="207"/>
      <c r="S55" s="107"/>
      <c r="T55" s="107"/>
      <c r="U55" s="107"/>
    </row>
    <row r="56" spans="1:22" ht="18.600000000000001" customHeight="1" x14ac:dyDescent="0.25">
      <c r="A56" s="198"/>
      <c r="B56" s="200"/>
      <c r="C56" s="210"/>
      <c r="D56" s="106" t="s">
        <v>6</v>
      </c>
      <c r="E56" s="65">
        <v>0</v>
      </c>
      <c r="F56" s="66"/>
      <c r="G56" s="66"/>
      <c r="H56" s="66">
        <f>SUM(K56:P56)</f>
        <v>0</v>
      </c>
      <c r="I56" s="71">
        <v>0</v>
      </c>
      <c r="J56" s="71">
        <f>K56+L56+M56+N56+P56</f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231"/>
      <c r="R56" s="200"/>
      <c r="S56" s="122"/>
      <c r="T56" s="122"/>
      <c r="U56" s="122"/>
    </row>
    <row r="57" spans="1:22" ht="66" customHeight="1" outlineLevel="1" x14ac:dyDescent="0.25">
      <c r="A57" s="197" t="s">
        <v>232</v>
      </c>
      <c r="B57" s="199" t="s">
        <v>347</v>
      </c>
      <c r="C57" s="197" t="s">
        <v>22</v>
      </c>
      <c r="D57" s="106" t="s">
        <v>99</v>
      </c>
      <c r="E57" s="112">
        <f>SUM(K57:P57)</f>
        <v>0</v>
      </c>
      <c r="F57" s="113"/>
      <c r="G57" s="113"/>
      <c r="H57" s="113"/>
      <c r="I57" s="213" t="s">
        <v>100</v>
      </c>
      <c r="J57" s="213"/>
      <c r="K57" s="213"/>
      <c r="L57" s="213"/>
      <c r="M57" s="213"/>
      <c r="N57" s="213"/>
      <c r="O57" s="213"/>
      <c r="P57" s="213"/>
      <c r="Q57" s="197" t="s">
        <v>23</v>
      </c>
      <c r="R57" s="211" t="s">
        <v>119</v>
      </c>
      <c r="S57" s="123"/>
      <c r="T57" s="123"/>
      <c r="U57" s="123"/>
    </row>
    <row r="58" spans="1:22" ht="20.45" customHeight="1" outlineLevel="1" x14ac:dyDescent="0.25">
      <c r="A58" s="198"/>
      <c r="B58" s="200"/>
      <c r="C58" s="198"/>
      <c r="D58" s="106" t="str">
        <f>IF(E58&gt;0,#REF!, IF( F58&gt;0,$F$9,IF(G58&gt;0,$G$9,IF(H58&gt;0,$H$9))))</f>
        <v>Внебюджетные источники</v>
      </c>
      <c r="E58" s="65">
        <v>0</v>
      </c>
      <c r="F58" s="113"/>
      <c r="G58" s="113"/>
      <c r="H58" s="113">
        <f>SUM(K58:P58)</f>
        <v>1.9</v>
      </c>
      <c r="I58" s="71">
        <v>0</v>
      </c>
      <c r="J58" s="71">
        <f>K58+L58+M58+N58+P58</f>
        <v>1.9</v>
      </c>
      <c r="K58" s="71">
        <v>1.9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198"/>
      <c r="R58" s="212"/>
      <c r="S58" s="107"/>
      <c r="T58" s="107"/>
      <c r="U58" s="107"/>
    </row>
    <row r="59" spans="1:22" ht="70.900000000000006" customHeight="1" outlineLevel="1" x14ac:dyDescent="0.25">
      <c r="A59" s="116" t="s">
        <v>233</v>
      </c>
      <c r="B59" s="84" t="s">
        <v>348</v>
      </c>
      <c r="C59" s="117" t="s">
        <v>297</v>
      </c>
      <c r="D59" s="106" t="s">
        <v>99</v>
      </c>
      <c r="E59" s="65">
        <v>0</v>
      </c>
      <c r="F59" s="113">
        <f>SUM(K59:P59)</f>
        <v>0</v>
      </c>
      <c r="G59" s="113"/>
      <c r="H59" s="113"/>
      <c r="I59" s="213" t="s">
        <v>100</v>
      </c>
      <c r="J59" s="213"/>
      <c r="K59" s="213"/>
      <c r="L59" s="213"/>
      <c r="M59" s="213"/>
      <c r="N59" s="213"/>
      <c r="O59" s="213"/>
      <c r="P59" s="213"/>
      <c r="Q59" s="84" t="s">
        <v>23</v>
      </c>
      <c r="R59" s="106" t="s">
        <v>203</v>
      </c>
      <c r="S59" s="107"/>
      <c r="T59" s="107"/>
      <c r="U59" s="107"/>
    </row>
    <row r="60" spans="1:22" ht="61.15" customHeight="1" outlineLevel="1" x14ac:dyDescent="0.25">
      <c r="A60" s="197" t="s">
        <v>234</v>
      </c>
      <c r="B60" s="199" t="s">
        <v>349</v>
      </c>
      <c r="C60" s="197" t="s">
        <v>53</v>
      </c>
      <c r="D60" s="64" t="s">
        <v>99</v>
      </c>
      <c r="E60" s="65">
        <v>0</v>
      </c>
      <c r="F60" s="113">
        <f>SUM(K60:P60)</f>
        <v>0</v>
      </c>
      <c r="G60" s="113"/>
      <c r="H60" s="113"/>
      <c r="I60" s="213" t="s">
        <v>100</v>
      </c>
      <c r="J60" s="213"/>
      <c r="K60" s="213"/>
      <c r="L60" s="213"/>
      <c r="M60" s="213"/>
      <c r="N60" s="213"/>
      <c r="O60" s="213"/>
      <c r="P60" s="213"/>
      <c r="Q60" s="197" t="s">
        <v>23</v>
      </c>
      <c r="R60" s="195" t="s">
        <v>202</v>
      </c>
      <c r="S60" s="107"/>
      <c r="T60" s="107"/>
      <c r="U60" s="107"/>
    </row>
    <row r="61" spans="1:22" ht="28.15" customHeight="1" outlineLevel="1" x14ac:dyDescent="0.25">
      <c r="A61" s="198"/>
      <c r="B61" s="200"/>
      <c r="C61" s="198"/>
      <c r="D61" s="106" t="s">
        <v>6</v>
      </c>
      <c r="E61" s="65">
        <v>0</v>
      </c>
      <c r="F61" s="113"/>
      <c r="G61" s="113"/>
      <c r="H61" s="113">
        <f>SUM(K61:P61)</f>
        <v>0</v>
      </c>
      <c r="I61" s="71">
        <v>0</v>
      </c>
      <c r="J61" s="71">
        <f>K61+L61+M61+N61+P61</f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198"/>
      <c r="R61" s="196"/>
      <c r="S61" s="107"/>
      <c r="T61" s="107"/>
      <c r="U61" s="107"/>
    </row>
    <row r="62" spans="1:22" ht="84" customHeight="1" outlineLevel="1" x14ac:dyDescent="0.25">
      <c r="A62" s="116" t="s">
        <v>235</v>
      </c>
      <c r="B62" s="84" t="s">
        <v>350</v>
      </c>
      <c r="C62" s="117" t="s">
        <v>41</v>
      </c>
      <c r="D62" s="106" t="str">
        <f>IF(E62&gt;0,#REF!, IF( F62&gt;0,$F$9,IF(G62&gt;0,$G$9,IF(H62&gt;0,$H$9))))</f>
        <v>Внебюджетные источники</v>
      </c>
      <c r="E62" s="65">
        <v>0</v>
      </c>
      <c r="F62" s="113"/>
      <c r="G62" s="113"/>
      <c r="H62" s="113">
        <f>SUM(K62:P62)</f>
        <v>1488.96</v>
      </c>
      <c r="I62" s="71">
        <v>0</v>
      </c>
      <c r="J62" s="71">
        <f>K62+L62+M62+N62+P62</f>
        <v>1488.96</v>
      </c>
      <c r="K62" s="71">
        <v>0</v>
      </c>
      <c r="L62" s="71">
        <v>0</v>
      </c>
      <c r="M62" s="71">
        <v>0</v>
      </c>
      <c r="N62" s="71">
        <v>1488.96</v>
      </c>
      <c r="O62" s="71">
        <v>0</v>
      </c>
      <c r="P62" s="71">
        <v>0</v>
      </c>
      <c r="Q62" s="116" t="s">
        <v>23</v>
      </c>
      <c r="R62" s="64" t="s">
        <v>293</v>
      </c>
      <c r="S62" s="107"/>
      <c r="T62" s="107"/>
      <c r="U62" s="107"/>
    </row>
    <row r="63" spans="1:22" ht="197.45" customHeight="1" outlineLevel="1" x14ac:dyDescent="0.25">
      <c r="A63" s="116" t="s">
        <v>236</v>
      </c>
      <c r="B63" s="84" t="s">
        <v>351</v>
      </c>
      <c r="C63" s="117" t="s">
        <v>25</v>
      </c>
      <c r="D63" s="106" t="s">
        <v>99</v>
      </c>
      <c r="E63" s="65">
        <v>0</v>
      </c>
      <c r="F63" s="66">
        <f t="shared" ref="F63" si="15">SUM(K63:P63)</f>
        <v>0</v>
      </c>
      <c r="G63" s="66"/>
      <c r="H63" s="66"/>
      <c r="I63" s="213" t="s">
        <v>100</v>
      </c>
      <c r="J63" s="213"/>
      <c r="K63" s="213"/>
      <c r="L63" s="213"/>
      <c r="M63" s="213"/>
      <c r="N63" s="213"/>
      <c r="O63" s="213"/>
      <c r="P63" s="213"/>
      <c r="Q63" s="116" t="s">
        <v>23</v>
      </c>
      <c r="R63" s="64" t="s">
        <v>129</v>
      </c>
      <c r="S63" s="107"/>
      <c r="T63" s="107"/>
      <c r="U63" s="107"/>
    </row>
    <row r="64" spans="1:22" ht="63.6" customHeight="1" outlineLevel="1" x14ac:dyDescent="0.25">
      <c r="A64" s="116" t="s">
        <v>286</v>
      </c>
      <c r="B64" s="84" t="s">
        <v>352</v>
      </c>
      <c r="C64" s="117" t="s">
        <v>29</v>
      </c>
      <c r="D64" s="106" t="s">
        <v>99</v>
      </c>
      <c r="E64" s="65">
        <v>0</v>
      </c>
      <c r="F64" s="66">
        <f t="shared" ref="F64" si="16">SUM(K64:P64)</f>
        <v>0</v>
      </c>
      <c r="G64" s="66"/>
      <c r="H64" s="66"/>
      <c r="I64" s="213" t="s">
        <v>100</v>
      </c>
      <c r="J64" s="213"/>
      <c r="K64" s="213"/>
      <c r="L64" s="213"/>
      <c r="M64" s="213"/>
      <c r="N64" s="213"/>
      <c r="O64" s="213"/>
      <c r="P64" s="213"/>
      <c r="Q64" s="116" t="s">
        <v>23</v>
      </c>
      <c r="R64" s="64" t="s">
        <v>131</v>
      </c>
      <c r="S64" s="107"/>
      <c r="T64" s="107"/>
      <c r="U64" s="107"/>
    </row>
    <row r="65" spans="1:21" ht="61.15" customHeight="1" outlineLevel="1" x14ac:dyDescent="0.25">
      <c r="A65" s="116" t="s">
        <v>287</v>
      </c>
      <c r="B65" s="84" t="s">
        <v>353</v>
      </c>
      <c r="C65" s="117" t="s">
        <v>25</v>
      </c>
      <c r="D65" s="106" t="s">
        <v>99</v>
      </c>
      <c r="E65" s="65">
        <v>0</v>
      </c>
      <c r="F65" s="66">
        <f t="shared" ref="F65" si="17">SUM(K65:P65)</f>
        <v>0</v>
      </c>
      <c r="G65" s="66"/>
      <c r="H65" s="66"/>
      <c r="I65" s="213" t="s">
        <v>100</v>
      </c>
      <c r="J65" s="213"/>
      <c r="K65" s="213"/>
      <c r="L65" s="213"/>
      <c r="M65" s="213"/>
      <c r="N65" s="213"/>
      <c r="O65" s="213"/>
      <c r="P65" s="213"/>
      <c r="Q65" s="72" t="s">
        <v>79</v>
      </c>
      <c r="R65" s="64" t="s">
        <v>131</v>
      </c>
      <c r="S65" s="107"/>
      <c r="T65" s="107"/>
      <c r="U65" s="107"/>
    </row>
    <row r="66" spans="1:21" ht="196.9" customHeight="1" outlineLevel="1" x14ac:dyDescent="0.25">
      <c r="A66" s="124" t="s">
        <v>288</v>
      </c>
      <c r="B66" s="84" t="s">
        <v>354</v>
      </c>
      <c r="C66" s="117" t="s">
        <v>108</v>
      </c>
      <c r="D66" s="64" t="s">
        <v>109</v>
      </c>
      <c r="E66" s="65"/>
      <c r="F66" s="113"/>
      <c r="G66" s="113"/>
      <c r="H66" s="113"/>
      <c r="I66" s="71">
        <v>0</v>
      </c>
      <c r="J66" s="71">
        <f>SUM(K66:P66)</f>
        <v>500</v>
      </c>
      <c r="K66" s="71">
        <v>0</v>
      </c>
      <c r="L66" s="71">
        <v>500</v>
      </c>
      <c r="M66" s="71">
        <v>0</v>
      </c>
      <c r="N66" s="71">
        <v>0</v>
      </c>
      <c r="O66" s="71">
        <v>0</v>
      </c>
      <c r="P66" s="71">
        <v>0</v>
      </c>
      <c r="Q66" s="116" t="s">
        <v>42</v>
      </c>
      <c r="R66" s="119" t="s">
        <v>123</v>
      </c>
      <c r="S66" s="107"/>
      <c r="T66" s="107"/>
      <c r="U66" s="107"/>
    </row>
    <row r="67" spans="1:21" ht="280.89999999999998" customHeight="1" outlineLevel="1" x14ac:dyDescent="0.25">
      <c r="A67" s="116" t="s">
        <v>355</v>
      </c>
      <c r="B67" s="84" t="s">
        <v>356</v>
      </c>
      <c r="C67" s="117" t="s">
        <v>25</v>
      </c>
      <c r="D67" s="64" t="s">
        <v>109</v>
      </c>
      <c r="E67" s="65">
        <f>SUM(K67:P67)</f>
        <v>5387.6</v>
      </c>
      <c r="F67" s="113"/>
      <c r="G67" s="113"/>
      <c r="H67" s="113"/>
      <c r="I67" s="71">
        <v>0</v>
      </c>
      <c r="J67" s="71">
        <f>K67+L67+M67+N67+P67</f>
        <v>5387.6</v>
      </c>
      <c r="K67" s="71">
        <v>0</v>
      </c>
      <c r="L67" s="71">
        <v>5387.6</v>
      </c>
      <c r="M67" s="71">
        <v>0</v>
      </c>
      <c r="N67" s="71">
        <v>0</v>
      </c>
      <c r="O67" s="71">
        <v>0</v>
      </c>
      <c r="P67" s="71">
        <v>0</v>
      </c>
      <c r="Q67" s="116" t="s">
        <v>31</v>
      </c>
      <c r="R67" s="119" t="s">
        <v>127</v>
      </c>
      <c r="S67" s="107"/>
      <c r="T67" s="107"/>
      <c r="U67" s="107"/>
    </row>
    <row r="68" spans="1:21" ht="16.899999999999999" customHeight="1" outlineLevel="1" x14ac:dyDescent="0.25">
      <c r="A68" s="223" t="s">
        <v>237</v>
      </c>
      <c r="B68" s="63" t="s">
        <v>43</v>
      </c>
      <c r="C68" s="224"/>
      <c r="D68" s="64" t="s">
        <v>17</v>
      </c>
      <c r="E68" s="65" t="e">
        <f>SUM(E130:E142)</f>
        <v>#REF!</v>
      </c>
      <c r="F68" s="66" t="e">
        <f>SUM(F130:F142)</f>
        <v>#REF!</v>
      </c>
      <c r="G68" s="66" t="e">
        <f>SUM(G130:G142)</f>
        <v>#REF!</v>
      </c>
      <c r="H68" s="66" t="e">
        <f>SUM(H130:H142)</f>
        <v>#REF!</v>
      </c>
      <c r="I68" s="71">
        <f>I71+I69</f>
        <v>0</v>
      </c>
      <c r="J68" s="71">
        <f t="shared" ref="J68:J69" si="18">K68+L68+M68+N68+P68</f>
        <v>23467</v>
      </c>
      <c r="K68" s="71">
        <f t="shared" ref="K68:P68" si="19">K71+K69</f>
        <v>3027</v>
      </c>
      <c r="L68" s="71">
        <f t="shared" si="19"/>
        <v>3400</v>
      </c>
      <c r="M68" s="71">
        <f t="shared" si="19"/>
        <v>120</v>
      </c>
      <c r="N68" s="71">
        <f t="shared" si="19"/>
        <v>16920</v>
      </c>
      <c r="O68" s="71">
        <f t="shared" si="19"/>
        <v>0</v>
      </c>
      <c r="P68" s="71">
        <f t="shared" si="19"/>
        <v>0</v>
      </c>
      <c r="Q68" s="223"/>
      <c r="R68" s="232"/>
      <c r="S68" s="107"/>
      <c r="T68" s="107"/>
      <c r="U68" s="107"/>
    </row>
    <row r="69" spans="1:21" ht="46.15" customHeight="1" outlineLevel="1" x14ac:dyDescent="0.25">
      <c r="A69" s="223"/>
      <c r="B69" s="225" t="s">
        <v>158</v>
      </c>
      <c r="C69" s="224"/>
      <c r="D69" s="106" t="s">
        <v>3</v>
      </c>
      <c r="E69" s="65"/>
      <c r="F69" s="66"/>
      <c r="G69" s="66"/>
      <c r="H69" s="66"/>
      <c r="I69" s="71">
        <v>0</v>
      </c>
      <c r="J69" s="71">
        <f t="shared" si="18"/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223"/>
      <c r="R69" s="232"/>
      <c r="S69" s="107"/>
      <c r="T69" s="107"/>
      <c r="U69" s="107"/>
    </row>
    <row r="70" spans="1:21" ht="60" customHeight="1" outlineLevel="1" x14ac:dyDescent="0.25">
      <c r="A70" s="223"/>
      <c r="B70" s="225"/>
      <c r="C70" s="224"/>
      <c r="D70" s="106" t="s">
        <v>99</v>
      </c>
      <c r="E70" s="65"/>
      <c r="F70" s="66"/>
      <c r="G70" s="66"/>
      <c r="H70" s="66"/>
      <c r="I70" s="213" t="s">
        <v>100</v>
      </c>
      <c r="J70" s="213"/>
      <c r="K70" s="213"/>
      <c r="L70" s="213"/>
      <c r="M70" s="213"/>
      <c r="N70" s="213"/>
      <c r="O70" s="213"/>
      <c r="P70" s="213"/>
      <c r="Q70" s="223"/>
      <c r="R70" s="232"/>
      <c r="S70" s="107"/>
      <c r="T70" s="107"/>
      <c r="U70" s="107"/>
    </row>
    <row r="71" spans="1:21" ht="24.6" customHeight="1" outlineLevel="1" x14ac:dyDescent="0.25">
      <c r="A71" s="223"/>
      <c r="B71" s="225"/>
      <c r="C71" s="224"/>
      <c r="D71" s="64" t="s">
        <v>6</v>
      </c>
      <c r="E71" s="65"/>
      <c r="F71" s="66"/>
      <c r="G71" s="66"/>
      <c r="H71" s="66"/>
      <c r="I71" s="71">
        <f>I72+I73+I75+I77+I78+I79+I80+I81+I83+I84+I82+I85+I86+I87+I88+I89</f>
        <v>0</v>
      </c>
      <c r="J71" s="71">
        <f>K71+L71+M71+N71+P71</f>
        <v>23467</v>
      </c>
      <c r="K71" s="71">
        <f t="shared" ref="K71:P71" si="20">K72+K73+K75+K77+K78+K79+K80+K81+K83+K84+K82+K85+K86+K87+K88+K89</f>
        <v>3027</v>
      </c>
      <c r="L71" s="71">
        <f t="shared" si="20"/>
        <v>3400</v>
      </c>
      <c r="M71" s="71">
        <f t="shared" si="20"/>
        <v>120</v>
      </c>
      <c r="N71" s="71">
        <f t="shared" si="20"/>
        <v>16920</v>
      </c>
      <c r="O71" s="71">
        <f t="shared" si="20"/>
        <v>0</v>
      </c>
      <c r="P71" s="71">
        <f t="shared" si="20"/>
        <v>0</v>
      </c>
      <c r="Q71" s="223"/>
      <c r="R71" s="232"/>
      <c r="S71" s="107"/>
      <c r="T71" s="107"/>
      <c r="U71" s="107"/>
    </row>
    <row r="72" spans="1:21" ht="85.15" customHeight="1" outlineLevel="1" x14ac:dyDescent="0.25">
      <c r="A72" s="116" t="s">
        <v>44</v>
      </c>
      <c r="B72" s="84" t="s">
        <v>213</v>
      </c>
      <c r="C72" s="117" t="s">
        <v>25</v>
      </c>
      <c r="D72" s="106" t="s">
        <v>6</v>
      </c>
      <c r="E72" s="65">
        <v>0</v>
      </c>
      <c r="F72" s="113"/>
      <c r="G72" s="115"/>
      <c r="H72" s="66">
        <f t="shared" ref="H72" si="21">SUM(K72:P72)</f>
        <v>750</v>
      </c>
      <c r="I72" s="71">
        <v>0</v>
      </c>
      <c r="J72" s="71">
        <f t="shared" ref="J72:J73" si="22">K72+L72+M72+N72+P72</f>
        <v>750</v>
      </c>
      <c r="K72" s="71">
        <v>0</v>
      </c>
      <c r="L72" s="71">
        <v>750</v>
      </c>
      <c r="M72" s="71">
        <v>0</v>
      </c>
      <c r="N72" s="71">
        <v>0</v>
      </c>
      <c r="O72" s="71">
        <v>0</v>
      </c>
      <c r="P72" s="71">
        <v>0</v>
      </c>
      <c r="Q72" s="116" t="s">
        <v>250</v>
      </c>
      <c r="R72" s="64" t="s">
        <v>132</v>
      </c>
      <c r="S72" s="107"/>
      <c r="T72" s="107"/>
      <c r="U72" s="107"/>
    </row>
    <row r="73" spans="1:21" ht="70.150000000000006" customHeight="1" outlineLevel="1" x14ac:dyDescent="0.25">
      <c r="A73" s="116" t="s">
        <v>164</v>
      </c>
      <c r="B73" s="84" t="s">
        <v>214</v>
      </c>
      <c r="C73" s="117" t="s">
        <v>296</v>
      </c>
      <c r="D73" s="106" t="s">
        <v>6</v>
      </c>
      <c r="E73" s="65">
        <v>0</v>
      </c>
      <c r="F73" s="113"/>
      <c r="G73" s="66"/>
      <c r="H73" s="113">
        <f t="shared" ref="H73" si="23">SUM(K73:P73)</f>
        <v>521</v>
      </c>
      <c r="I73" s="71">
        <v>0</v>
      </c>
      <c r="J73" s="71">
        <f t="shared" si="22"/>
        <v>521</v>
      </c>
      <c r="K73" s="71">
        <v>521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116" t="s">
        <v>372</v>
      </c>
      <c r="R73" s="64" t="s">
        <v>128</v>
      </c>
      <c r="S73" s="107"/>
      <c r="T73" s="107"/>
      <c r="U73" s="107"/>
    </row>
    <row r="74" spans="1:21" ht="61.15" customHeight="1" outlineLevel="1" x14ac:dyDescent="0.25">
      <c r="A74" s="197" t="s">
        <v>45</v>
      </c>
      <c r="B74" s="199" t="s">
        <v>215</v>
      </c>
      <c r="C74" s="197" t="s">
        <v>196</v>
      </c>
      <c r="D74" s="106" t="s">
        <v>99</v>
      </c>
      <c r="E74" s="65">
        <v>0</v>
      </c>
      <c r="F74" s="113">
        <f>SUM(K74:P74)</f>
        <v>0</v>
      </c>
      <c r="G74" s="113"/>
      <c r="H74" s="113"/>
      <c r="I74" s="213" t="s">
        <v>100</v>
      </c>
      <c r="J74" s="213"/>
      <c r="K74" s="213"/>
      <c r="L74" s="213"/>
      <c r="M74" s="213"/>
      <c r="N74" s="213"/>
      <c r="O74" s="213"/>
      <c r="P74" s="213"/>
      <c r="Q74" s="197" t="s">
        <v>23</v>
      </c>
      <c r="R74" s="195" t="s">
        <v>195</v>
      </c>
      <c r="S74" s="107"/>
      <c r="T74" s="107"/>
      <c r="U74" s="107"/>
    </row>
    <row r="75" spans="1:21" ht="96" customHeight="1" outlineLevel="1" x14ac:dyDescent="0.25">
      <c r="A75" s="198"/>
      <c r="B75" s="200"/>
      <c r="C75" s="198"/>
      <c r="D75" s="106" t="s">
        <v>6</v>
      </c>
      <c r="E75" s="125"/>
      <c r="F75" s="126"/>
      <c r="G75" s="126"/>
      <c r="H75" s="126"/>
      <c r="I75" s="71">
        <v>0</v>
      </c>
      <c r="J75" s="71">
        <f>K75+L75+M75+N75+P75+O75</f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198"/>
      <c r="R75" s="196"/>
      <c r="S75" s="107"/>
      <c r="T75" s="107"/>
      <c r="U75" s="107"/>
    </row>
    <row r="76" spans="1:21" ht="101.45" customHeight="1" outlineLevel="1" x14ac:dyDescent="0.25">
      <c r="A76" s="197" t="s">
        <v>46</v>
      </c>
      <c r="B76" s="199" t="s">
        <v>216</v>
      </c>
      <c r="C76" s="208" t="s">
        <v>296</v>
      </c>
      <c r="D76" s="106" t="s">
        <v>99</v>
      </c>
      <c r="E76" s="65">
        <v>0</v>
      </c>
      <c r="F76" s="66">
        <f>SUM(K76:P76)</f>
        <v>0</v>
      </c>
      <c r="G76" s="66"/>
      <c r="H76" s="66"/>
      <c r="I76" s="213" t="s">
        <v>100</v>
      </c>
      <c r="J76" s="213"/>
      <c r="K76" s="213"/>
      <c r="L76" s="213"/>
      <c r="M76" s="213"/>
      <c r="N76" s="213"/>
      <c r="O76" s="213"/>
      <c r="P76" s="213"/>
      <c r="Q76" s="229" t="s">
        <v>373</v>
      </c>
      <c r="R76" s="211" t="s">
        <v>115</v>
      </c>
      <c r="S76" s="107"/>
      <c r="T76" s="107"/>
      <c r="U76" s="107"/>
    </row>
    <row r="77" spans="1:21" ht="33.6" customHeight="1" outlineLevel="1" x14ac:dyDescent="0.25">
      <c r="A77" s="198"/>
      <c r="B77" s="200"/>
      <c r="C77" s="210"/>
      <c r="D77" s="106" t="str">
        <f>IF(E77&gt;0,#REF!, IF( F77&gt;0,$F$9,IF(G77&gt;0,$G$9,IF(H77&gt;0,$H$9))))</f>
        <v>Внебюджетные источники</v>
      </c>
      <c r="E77" s="65">
        <v>0</v>
      </c>
      <c r="F77" s="66"/>
      <c r="G77" s="115"/>
      <c r="H77" s="66">
        <f>SUM(K77:P77)</f>
        <v>20</v>
      </c>
      <c r="I77" s="71">
        <v>0</v>
      </c>
      <c r="J77" s="71">
        <f t="shared" ref="J77:J89" si="24">K77+L77+M77+N77+P77</f>
        <v>20</v>
      </c>
      <c r="K77" s="71">
        <v>20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231"/>
      <c r="R77" s="212"/>
      <c r="S77" s="107"/>
      <c r="T77" s="107"/>
      <c r="U77" s="107"/>
    </row>
    <row r="78" spans="1:21" ht="99" customHeight="1" outlineLevel="1" x14ac:dyDescent="0.25">
      <c r="A78" s="116" t="s">
        <v>47</v>
      </c>
      <c r="B78" s="84" t="s">
        <v>217</v>
      </c>
      <c r="C78" s="127" t="s">
        <v>296</v>
      </c>
      <c r="D78" s="106" t="str">
        <f>IF(E78&gt;0,#REF!, IF( F78&gt;0,$F$9,IF(G78&gt;0,$G$9,IF(H78&gt;0,$H$9))))</f>
        <v>Внебюджетные источники</v>
      </c>
      <c r="E78" s="65">
        <v>0</v>
      </c>
      <c r="F78" s="66"/>
      <c r="G78" s="115"/>
      <c r="H78" s="66">
        <f>SUM(K78:P78)</f>
        <v>400</v>
      </c>
      <c r="I78" s="71">
        <v>0</v>
      </c>
      <c r="J78" s="71">
        <f t="shared" si="24"/>
        <v>400</v>
      </c>
      <c r="K78" s="71">
        <v>400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116" t="s">
        <v>251</v>
      </c>
      <c r="R78" s="64" t="s">
        <v>115</v>
      </c>
      <c r="S78" s="107"/>
      <c r="T78" s="107"/>
      <c r="U78" s="107"/>
    </row>
    <row r="79" spans="1:21" ht="228" customHeight="1" x14ac:dyDescent="0.25">
      <c r="A79" s="116" t="s">
        <v>48</v>
      </c>
      <c r="B79" s="84" t="s">
        <v>218</v>
      </c>
      <c r="C79" s="117" t="s">
        <v>298</v>
      </c>
      <c r="D79" s="106" t="str">
        <f>IF(E79&gt;0,#REF!, IF( F79&gt;0,$F$9,IF(G79&gt;0,$G$9,IF(H79&gt;0,$H$9))))</f>
        <v>Внебюджетные источники</v>
      </c>
      <c r="E79" s="65">
        <v>0</v>
      </c>
      <c r="F79" s="113"/>
      <c r="G79" s="113"/>
      <c r="H79" s="113">
        <f>SUM(L79:P79)</f>
        <v>14220</v>
      </c>
      <c r="I79" s="71">
        <v>0</v>
      </c>
      <c r="J79" s="71">
        <f t="shared" si="24"/>
        <v>14220</v>
      </c>
      <c r="K79" s="71">
        <v>0</v>
      </c>
      <c r="L79" s="71">
        <v>0</v>
      </c>
      <c r="M79" s="71">
        <v>120</v>
      </c>
      <c r="N79" s="71">
        <v>14100</v>
      </c>
      <c r="O79" s="71">
        <v>0</v>
      </c>
      <c r="P79" s="71">
        <v>0</v>
      </c>
      <c r="Q79" s="116" t="s">
        <v>23</v>
      </c>
      <c r="R79" s="64" t="s">
        <v>125</v>
      </c>
      <c r="S79" s="107"/>
      <c r="T79" s="107"/>
      <c r="U79" s="107"/>
    </row>
    <row r="80" spans="1:21" ht="45" customHeight="1" x14ac:dyDescent="0.25">
      <c r="A80" s="116" t="s">
        <v>49</v>
      </c>
      <c r="B80" s="84" t="s">
        <v>299</v>
      </c>
      <c r="C80" s="117" t="s">
        <v>29</v>
      </c>
      <c r="D80" s="106" t="str">
        <f>IF(E80&gt;0,#REF!, IF( F80&gt;0,$F$9,IF(G80&gt;0,$G$9,IF(H80&gt;0,$H$9))))</f>
        <v>Внебюджетные источники</v>
      </c>
      <c r="E80" s="65">
        <v>0</v>
      </c>
      <c r="F80" s="113"/>
      <c r="G80" s="115"/>
      <c r="H80" s="66">
        <f t="shared" ref="H80:H82" si="25">SUM(K80:P80)</f>
        <v>40</v>
      </c>
      <c r="I80" s="71">
        <v>0</v>
      </c>
      <c r="J80" s="71">
        <f t="shared" si="24"/>
        <v>40</v>
      </c>
      <c r="K80" s="71">
        <v>40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116" t="s">
        <v>248</v>
      </c>
      <c r="R80" s="64" t="s">
        <v>132</v>
      </c>
      <c r="S80" s="107"/>
      <c r="T80" s="107"/>
      <c r="U80" s="107"/>
    </row>
    <row r="81" spans="1:21" ht="59.45" customHeight="1" outlineLevel="1" x14ac:dyDescent="0.25">
      <c r="A81" s="116" t="s">
        <v>51</v>
      </c>
      <c r="B81" s="84" t="s">
        <v>219</v>
      </c>
      <c r="C81" s="127" t="s">
        <v>29</v>
      </c>
      <c r="D81" s="106" t="str">
        <f>IF(E81&gt;0,#REF!, IF( F81&gt;0,$F$9,IF(G81&gt;0,$G$9,IF(H81&gt;0,$H$9))))</f>
        <v>Внебюджетные источники</v>
      </c>
      <c r="E81" s="65">
        <v>0</v>
      </c>
      <c r="F81" s="66"/>
      <c r="G81" s="115"/>
      <c r="H81" s="66">
        <f>SUM(K81:P81)</f>
        <v>30</v>
      </c>
      <c r="I81" s="71">
        <v>0</v>
      </c>
      <c r="J81" s="71">
        <f t="shared" si="24"/>
        <v>30</v>
      </c>
      <c r="K81" s="71">
        <v>30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116" t="s">
        <v>251</v>
      </c>
      <c r="R81" s="64" t="s">
        <v>115</v>
      </c>
      <c r="S81" s="109"/>
      <c r="T81" s="107"/>
      <c r="U81" s="107"/>
    </row>
    <row r="82" spans="1:21" ht="158.44999999999999" customHeight="1" outlineLevel="1" x14ac:dyDescent="0.25">
      <c r="A82" s="116" t="s">
        <v>52</v>
      </c>
      <c r="B82" s="84" t="s">
        <v>82</v>
      </c>
      <c r="C82" s="117" t="s">
        <v>295</v>
      </c>
      <c r="D82" s="106" t="str">
        <f>IF(E82&gt;0,#REF!, IF( F82&gt;0,$F$9,IF(G82&gt;0,$G$9,IF(H82&gt;0,$H$9))))</f>
        <v>Внебюджетные источники</v>
      </c>
      <c r="E82" s="65">
        <v>0</v>
      </c>
      <c r="F82" s="113"/>
      <c r="G82" s="115"/>
      <c r="H82" s="66">
        <f t="shared" si="25"/>
        <v>1500</v>
      </c>
      <c r="I82" s="71">
        <v>0</v>
      </c>
      <c r="J82" s="71">
        <f t="shared" si="24"/>
        <v>1500</v>
      </c>
      <c r="K82" s="71">
        <v>0</v>
      </c>
      <c r="L82" s="71">
        <v>1500</v>
      </c>
      <c r="M82" s="71">
        <v>0</v>
      </c>
      <c r="N82" s="71">
        <v>0</v>
      </c>
      <c r="O82" s="71">
        <v>0</v>
      </c>
      <c r="P82" s="71">
        <v>0</v>
      </c>
      <c r="Q82" s="116" t="s">
        <v>251</v>
      </c>
      <c r="R82" s="64" t="s">
        <v>132</v>
      </c>
      <c r="S82" s="109"/>
      <c r="T82" s="107"/>
      <c r="U82" s="107"/>
    </row>
    <row r="83" spans="1:21" ht="147.6" customHeight="1" outlineLevel="1" x14ac:dyDescent="0.25">
      <c r="A83" s="116" t="s">
        <v>54</v>
      </c>
      <c r="B83" s="84" t="s">
        <v>220</v>
      </c>
      <c r="C83" s="117" t="s">
        <v>296</v>
      </c>
      <c r="D83" s="106" t="str">
        <f>IF(E83&gt;0,#REF!, IF( F83&gt;0,$F$9,IF(G83&gt;0,$G$9,IF(H83&gt;0,$H$9))))</f>
        <v>Внебюджетные источники</v>
      </c>
      <c r="E83" s="65">
        <v>0</v>
      </c>
      <c r="F83" s="113"/>
      <c r="G83" s="115"/>
      <c r="H83" s="66">
        <f t="shared" ref="H83" si="26">SUM(K83:P83)</f>
        <v>11</v>
      </c>
      <c r="I83" s="71">
        <v>0</v>
      </c>
      <c r="J83" s="71">
        <f t="shared" si="24"/>
        <v>11</v>
      </c>
      <c r="K83" s="71">
        <v>11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116" t="s">
        <v>249</v>
      </c>
      <c r="R83" s="64" t="s">
        <v>133</v>
      </c>
      <c r="S83" s="101"/>
      <c r="T83" s="101"/>
      <c r="U83" s="101"/>
    </row>
    <row r="84" spans="1:21" ht="175.9" customHeight="1" outlineLevel="1" x14ac:dyDescent="0.25">
      <c r="A84" s="116" t="s">
        <v>55</v>
      </c>
      <c r="B84" s="84" t="s">
        <v>221</v>
      </c>
      <c r="C84" s="113" t="s">
        <v>296</v>
      </c>
      <c r="D84" s="106" t="str">
        <f>IF(E84&gt;0,#REF!, IF( F84&gt;0,$F$9,IF(G84&gt;0,$G$9,IF(H84&gt;0,$H$9))))</f>
        <v>Внебюджетные источники</v>
      </c>
      <c r="E84" s="65">
        <v>0</v>
      </c>
      <c r="F84" s="113"/>
      <c r="G84" s="115"/>
      <c r="H84" s="113">
        <f>SUM(K84:P84)</f>
        <v>5</v>
      </c>
      <c r="I84" s="71">
        <v>0</v>
      </c>
      <c r="J84" s="71">
        <f t="shared" si="24"/>
        <v>5</v>
      </c>
      <c r="K84" s="71">
        <v>5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116" t="s">
        <v>249</v>
      </c>
      <c r="R84" s="94" t="s">
        <v>124</v>
      </c>
      <c r="S84" s="105"/>
      <c r="T84" s="107"/>
      <c r="U84" s="101"/>
    </row>
    <row r="85" spans="1:21" ht="154.9" customHeight="1" outlineLevel="1" x14ac:dyDescent="0.25">
      <c r="A85" s="116" t="s">
        <v>56</v>
      </c>
      <c r="B85" s="84" t="s">
        <v>222</v>
      </c>
      <c r="C85" s="127" t="s">
        <v>22</v>
      </c>
      <c r="D85" s="106" t="str">
        <f>IF(E85&gt;0,#REF!, IF( F85&gt;0,$F$9,IF(G85&gt;0,$G$9,IF(H85&gt;0,$H$9))))</f>
        <v>Внебюджетные источники</v>
      </c>
      <c r="E85" s="65">
        <v>0</v>
      </c>
      <c r="F85" s="66"/>
      <c r="G85" s="115"/>
      <c r="H85" s="66">
        <f>SUM(K85:P85)</f>
        <v>1000</v>
      </c>
      <c r="I85" s="71">
        <v>0</v>
      </c>
      <c r="J85" s="71">
        <f t="shared" si="24"/>
        <v>1000</v>
      </c>
      <c r="K85" s="71">
        <v>250</v>
      </c>
      <c r="L85" s="71">
        <v>750</v>
      </c>
      <c r="M85" s="71">
        <v>0</v>
      </c>
      <c r="N85" s="71">
        <v>0</v>
      </c>
      <c r="O85" s="71">
        <v>0</v>
      </c>
      <c r="P85" s="71">
        <v>0</v>
      </c>
      <c r="Q85" s="116" t="s">
        <v>252</v>
      </c>
      <c r="R85" s="128" t="s">
        <v>118</v>
      </c>
      <c r="S85" s="109"/>
      <c r="T85" s="107"/>
      <c r="U85" s="107"/>
    </row>
    <row r="86" spans="1:21" ht="155.44999999999999" customHeight="1" outlineLevel="1" x14ac:dyDescent="0.25">
      <c r="A86" s="116" t="s">
        <v>57</v>
      </c>
      <c r="B86" s="84" t="s">
        <v>223</v>
      </c>
      <c r="C86" s="127" t="s">
        <v>295</v>
      </c>
      <c r="D86" s="106" t="str">
        <f>IF(E86&gt;0, $E$100, IF(F86&gt;0,$F$9,IF(G86&gt;0,$G$9,IF(H86&gt;0,$H$9))))</f>
        <v>Внебюджетные источники</v>
      </c>
      <c r="E86" s="65">
        <v>0</v>
      </c>
      <c r="F86" s="66"/>
      <c r="G86" s="115"/>
      <c r="H86" s="66">
        <f t="shared" ref="H86" si="27">SUM(K86:P86)</f>
        <v>400</v>
      </c>
      <c r="I86" s="71">
        <v>0</v>
      </c>
      <c r="J86" s="71">
        <f t="shared" si="24"/>
        <v>400</v>
      </c>
      <c r="K86" s="71">
        <v>0</v>
      </c>
      <c r="L86" s="71">
        <v>400</v>
      </c>
      <c r="M86" s="71">
        <v>0</v>
      </c>
      <c r="N86" s="71">
        <v>0</v>
      </c>
      <c r="O86" s="71">
        <v>0</v>
      </c>
      <c r="P86" s="71">
        <v>0</v>
      </c>
      <c r="Q86" s="116" t="s">
        <v>252</v>
      </c>
      <c r="R86" s="116" t="s">
        <v>115</v>
      </c>
      <c r="S86" s="109"/>
      <c r="T86" s="107"/>
      <c r="U86" s="107"/>
    </row>
    <row r="87" spans="1:21" ht="73.150000000000006" customHeight="1" outlineLevel="1" x14ac:dyDescent="0.25">
      <c r="A87" s="116" t="s">
        <v>58</v>
      </c>
      <c r="B87" s="84" t="s">
        <v>224</v>
      </c>
      <c r="C87" s="127" t="s">
        <v>29</v>
      </c>
      <c r="D87" s="106" t="str">
        <f>IF(E87&gt;0, $E$100, IF(F87&gt;0,$F$9,IF(G87&gt;0,$G$9,IF(H87&gt;0,$H$9))))</f>
        <v>Внебюджетные источники</v>
      </c>
      <c r="E87" s="65">
        <v>0</v>
      </c>
      <c r="F87" s="66"/>
      <c r="G87" s="115"/>
      <c r="H87" s="66">
        <f t="shared" ref="H87" si="28">SUM(K87:P87)</f>
        <v>1000</v>
      </c>
      <c r="I87" s="71">
        <v>0</v>
      </c>
      <c r="J87" s="71">
        <f t="shared" si="24"/>
        <v>1000</v>
      </c>
      <c r="K87" s="71">
        <v>1000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116" t="s">
        <v>252</v>
      </c>
      <c r="R87" s="116" t="s">
        <v>115</v>
      </c>
      <c r="S87" s="109"/>
      <c r="T87" s="107"/>
      <c r="U87" s="107"/>
    </row>
    <row r="88" spans="1:21" ht="201.6" customHeight="1" outlineLevel="1" x14ac:dyDescent="0.25">
      <c r="A88" s="116" t="s">
        <v>281</v>
      </c>
      <c r="B88" s="84" t="s">
        <v>280</v>
      </c>
      <c r="C88" s="129" t="s">
        <v>41</v>
      </c>
      <c r="D88" s="106" t="str">
        <f>IF(E88&gt;0,#REF!, IF( F88&gt;0,$F$9,IF(G88&gt;0,$G$9,IF(H88&gt;0,$H$9))))</f>
        <v>Внебюджетные источники</v>
      </c>
      <c r="E88" s="65">
        <v>0</v>
      </c>
      <c r="F88" s="113"/>
      <c r="G88" s="115"/>
      <c r="H88" s="66">
        <f t="shared" ref="H88" si="29">SUM(K88:P88)</f>
        <v>2820</v>
      </c>
      <c r="I88" s="71">
        <v>0</v>
      </c>
      <c r="J88" s="71">
        <f t="shared" si="24"/>
        <v>2820</v>
      </c>
      <c r="K88" s="71">
        <v>0</v>
      </c>
      <c r="L88" s="71">
        <v>0</v>
      </c>
      <c r="M88" s="71">
        <v>0</v>
      </c>
      <c r="N88" s="71">
        <v>2820</v>
      </c>
      <c r="O88" s="71">
        <v>0</v>
      </c>
      <c r="P88" s="71">
        <v>0</v>
      </c>
      <c r="Q88" s="84" t="s">
        <v>23</v>
      </c>
      <c r="R88" s="84" t="s">
        <v>134</v>
      </c>
      <c r="S88" s="109"/>
      <c r="T88" s="107"/>
      <c r="U88" s="107"/>
    </row>
    <row r="89" spans="1:21" ht="71.45" customHeight="1" outlineLevel="1" x14ac:dyDescent="0.25">
      <c r="A89" s="72" t="s">
        <v>283</v>
      </c>
      <c r="B89" s="89" t="s">
        <v>282</v>
      </c>
      <c r="C89" s="130" t="s">
        <v>296</v>
      </c>
      <c r="D89" s="106" t="str">
        <f>IF(E89&gt;0,#REF!, IF( F89&gt;0,$F$9,IF(G89&gt;0,$G$9,IF(H89&gt;0,$H$9))))</f>
        <v>Внебюджетные источники</v>
      </c>
      <c r="E89" s="65">
        <v>0</v>
      </c>
      <c r="F89" s="113"/>
      <c r="G89" s="115"/>
      <c r="H89" s="66">
        <f t="shared" ref="H89" si="30">SUM(K89:P89)</f>
        <v>750</v>
      </c>
      <c r="I89" s="71">
        <v>0</v>
      </c>
      <c r="J89" s="71">
        <f t="shared" si="24"/>
        <v>750</v>
      </c>
      <c r="K89" s="71">
        <v>750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116" t="s">
        <v>252</v>
      </c>
      <c r="R89" s="72" t="s">
        <v>194</v>
      </c>
      <c r="S89" s="109"/>
      <c r="T89" s="107"/>
      <c r="U89" s="107"/>
    </row>
    <row r="90" spans="1:21" ht="26.45" customHeight="1" outlineLevel="1" x14ac:dyDescent="0.25">
      <c r="A90" s="223" t="s">
        <v>59</v>
      </c>
      <c r="B90" s="63" t="s">
        <v>60</v>
      </c>
      <c r="C90" s="224"/>
      <c r="D90" s="64" t="s">
        <v>17</v>
      </c>
      <c r="E90" s="65" t="e">
        <f>SUM(E113:E142)</f>
        <v>#REF!</v>
      </c>
      <c r="F90" s="66" t="e">
        <f>SUM(F113:F142)</f>
        <v>#REF!</v>
      </c>
      <c r="G90" s="66" t="e">
        <f>SUM(G113:G142)</f>
        <v>#REF!</v>
      </c>
      <c r="H90" s="66" t="e">
        <f>SUM(H113:H142)</f>
        <v>#REF!</v>
      </c>
      <c r="I90" s="71">
        <v>0</v>
      </c>
      <c r="J90" s="71">
        <f>J91+J93</f>
        <v>21748.78</v>
      </c>
      <c r="K90" s="71">
        <f t="shared" ref="K90:P90" si="31">K91+K93</f>
        <v>1724.02</v>
      </c>
      <c r="L90" s="71">
        <f t="shared" si="31"/>
        <v>10028.24</v>
      </c>
      <c r="M90" s="71">
        <f t="shared" si="31"/>
        <v>9996.52</v>
      </c>
      <c r="N90" s="71">
        <f t="shared" si="31"/>
        <v>0</v>
      </c>
      <c r="O90" s="71">
        <f t="shared" si="31"/>
        <v>0</v>
      </c>
      <c r="P90" s="71">
        <f t="shared" si="31"/>
        <v>0</v>
      </c>
      <c r="Q90" s="223"/>
      <c r="R90" s="223"/>
      <c r="S90" s="109"/>
      <c r="T90" s="107"/>
      <c r="U90" s="107"/>
    </row>
    <row r="91" spans="1:21" ht="45.6" customHeight="1" outlineLevel="1" x14ac:dyDescent="0.25">
      <c r="A91" s="223"/>
      <c r="B91" s="233" t="s">
        <v>162</v>
      </c>
      <c r="C91" s="224"/>
      <c r="D91" s="106" t="s">
        <v>3</v>
      </c>
      <c r="E91" s="65"/>
      <c r="F91" s="66"/>
      <c r="G91" s="66"/>
      <c r="H91" s="66"/>
      <c r="I91" s="71">
        <v>0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223"/>
      <c r="R91" s="223"/>
      <c r="S91" s="109"/>
      <c r="T91" s="107"/>
      <c r="U91" s="107"/>
    </row>
    <row r="92" spans="1:21" ht="60" customHeight="1" outlineLevel="1" x14ac:dyDescent="0.25">
      <c r="A92" s="223"/>
      <c r="B92" s="233"/>
      <c r="C92" s="224"/>
      <c r="D92" s="106" t="s">
        <v>99</v>
      </c>
      <c r="E92" s="65"/>
      <c r="F92" s="66"/>
      <c r="G92" s="66"/>
      <c r="H92" s="66"/>
      <c r="I92" s="213" t="s">
        <v>100</v>
      </c>
      <c r="J92" s="213"/>
      <c r="K92" s="213"/>
      <c r="L92" s="213"/>
      <c r="M92" s="213"/>
      <c r="N92" s="213"/>
      <c r="O92" s="213"/>
      <c r="P92" s="213"/>
      <c r="Q92" s="223"/>
      <c r="R92" s="223"/>
      <c r="S92" s="109"/>
      <c r="T92" s="107"/>
      <c r="U92" s="107"/>
    </row>
    <row r="93" spans="1:21" ht="23.45" customHeight="1" outlineLevel="1" x14ac:dyDescent="0.25">
      <c r="A93" s="223"/>
      <c r="B93" s="225"/>
      <c r="C93" s="224"/>
      <c r="D93" s="64" t="s">
        <v>6</v>
      </c>
      <c r="E93" s="65"/>
      <c r="F93" s="66"/>
      <c r="G93" s="66"/>
      <c r="H93" s="66"/>
      <c r="I93" s="71">
        <f t="shared" ref="I93" si="32">I94+I95+I97+I98+I99+I100+I101+I103+I104+I102+I105+I106+I107+I108+I109+I110+I111+I112</f>
        <v>0</v>
      </c>
      <c r="J93" s="71">
        <f>K93+L93+M93</f>
        <v>21748.78</v>
      </c>
      <c r="K93" s="71">
        <f>K94+K95+K97+K98+K99+K100+K101+K103+K104+K102+K105+K106+K107+K108+K109+K110+K111+K112</f>
        <v>1724.02</v>
      </c>
      <c r="L93" s="71">
        <f>L94+L95+L97+L98+L99+L100+L101+L103+L104+L102+L105+L106+L107+L108+L109+L110+L111+L112</f>
        <v>10028.24</v>
      </c>
      <c r="M93" s="71">
        <f t="shared" ref="M93:P93" si="33">M94+M95+M97+M98+M99+M100+M101+M103+M104+M102+M105+M106+M107+M108+M109+M110+M111+M112</f>
        <v>9996.52</v>
      </c>
      <c r="N93" s="71">
        <f t="shared" si="33"/>
        <v>0</v>
      </c>
      <c r="O93" s="71">
        <f t="shared" si="33"/>
        <v>0</v>
      </c>
      <c r="P93" s="71">
        <f t="shared" si="33"/>
        <v>0</v>
      </c>
      <c r="Q93" s="223"/>
      <c r="R93" s="223"/>
      <c r="S93" s="109"/>
      <c r="T93" s="107"/>
      <c r="U93" s="107"/>
    </row>
    <row r="94" spans="1:21" ht="128.44999999999999" customHeight="1" outlineLevel="1" x14ac:dyDescent="0.25">
      <c r="A94" s="116" t="s">
        <v>61</v>
      </c>
      <c r="B94" s="84" t="s">
        <v>357</v>
      </c>
      <c r="C94" s="127" t="s">
        <v>29</v>
      </c>
      <c r="D94" s="106" t="str">
        <f>IF(E94&gt;0,#REF!, IF( F94&gt;0,$F$9,IF(G94&gt;0,$G$9,IF(H94&gt;0,$H$9))))</f>
        <v>Внебюджетные источники</v>
      </c>
      <c r="E94" s="65">
        <v>0</v>
      </c>
      <c r="F94" s="66"/>
      <c r="G94" s="115"/>
      <c r="H94" s="66">
        <f>SUM(K94:P94)</f>
        <v>302.39999999999998</v>
      </c>
      <c r="I94" s="71">
        <v>0</v>
      </c>
      <c r="J94" s="71">
        <f>K94+L94+M94+N94+P94</f>
        <v>302.39999999999998</v>
      </c>
      <c r="K94" s="71">
        <f>27+248.4+27</f>
        <v>302.39999999999998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116" t="s">
        <v>249</v>
      </c>
      <c r="R94" s="84" t="s">
        <v>122</v>
      </c>
      <c r="S94" s="109"/>
      <c r="T94" s="107"/>
      <c r="U94" s="107"/>
    </row>
    <row r="95" spans="1:21" ht="58.15" customHeight="1" outlineLevel="1" x14ac:dyDescent="0.25">
      <c r="A95" s="116" t="s">
        <v>333</v>
      </c>
      <c r="B95" s="84" t="s">
        <v>358</v>
      </c>
      <c r="C95" s="113" t="s">
        <v>25</v>
      </c>
      <c r="D95" s="106" t="s">
        <v>6</v>
      </c>
      <c r="E95" s="65">
        <v>0</v>
      </c>
      <c r="F95" s="113">
        <f t="shared" ref="F95" si="34">SUM(K95:P95)</f>
        <v>2135.7399999999998</v>
      </c>
      <c r="G95" s="115"/>
      <c r="H95" s="113"/>
      <c r="I95" s="71">
        <v>0</v>
      </c>
      <c r="J95" s="71">
        <f>K95+L95+M95+N95+P95</f>
        <v>2135.7399999999998</v>
      </c>
      <c r="K95" s="71">
        <v>0</v>
      </c>
      <c r="L95" s="71">
        <f>154.7+374.4+1606.64</f>
        <v>2135.7399999999998</v>
      </c>
      <c r="M95" s="71">
        <v>0</v>
      </c>
      <c r="N95" s="71">
        <v>0</v>
      </c>
      <c r="O95" s="71">
        <v>0</v>
      </c>
      <c r="P95" s="71">
        <v>0</v>
      </c>
      <c r="Q95" s="91" t="s">
        <v>249</v>
      </c>
      <c r="R95" s="72" t="s">
        <v>301</v>
      </c>
      <c r="S95" s="109"/>
      <c r="T95" s="107"/>
      <c r="U95" s="107"/>
    </row>
    <row r="96" spans="1:21" ht="60.6" customHeight="1" x14ac:dyDescent="0.25">
      <c r="A96" s="215" t="s">
        <v>62</v>
      </c>
      <c r="B96" s="207" t="s">
        <v>334</v>
      </c>
      <c r="C96" s="209" t="s">
        <v>296</v>
      </c>
      <c r="D96" s="93" t="s">
        <v>99</v>
      </c>
      <c r="E96" s="65">
        <v>0</v>
      </c>
      <c r="F96" s="113">
        <f t="shared" ref="F96" si="35">SUM(K96:P96)</f>
        <v>0</v>
      </c>
      <c r="G96" s="113"/>
      <c r="H96" s="113"/>
      <c r="I96" s="213" t="s">
        <v>100</v>
      </c>
      <c r="J96" s="213"/>
      <c r="K96" s="213"/>
      <c r="L96" s="213"/>
      <c r="M96" s="213"/>
      <c r="N96" s="213"/>
      <c r="O96" s="213"/>
      <c r="P96" s="213"/>
      <c r="Q96" s="223" t="s">
        <v>302</v>
      </c>
      <c r="R96" s="223" t="s">
        <v>106</v>
      </c>
    </row>
    <row r="97" spans="1:21" ht="30.6" customHeight="1" outlineLevel="1" x14ac:dyDescent="0.25">
      <c r="A97" s="198"/>
      <c r="B97" s="200"/>
      <c r="C97" s="210"/>
      <c r="D97" s="106" t="str">
        <f>IF(E97&gt;0, $E$91, IF(F97&gt;0,$F$9,IF(G97&gt;0,$G$9,IF(H97&gt;0,$H$9))))</f>
        <v>Внебюджетные источники</v>
      </c>
      <c r="E97" s="65"/>
      <c r="F97" s="113"/>
      <c r="G97" s="113"/>
      <c r="H97" s="113">
        <v>4.8</v>
      </c>
      <c r="I97" s="71">
        <v>0</v>
      </c>
      <c r="J97" s="71">
        <f t="shared" ref="J97:J104" si="36">K97+L97+M97+N97+P97</f>
        <v>246.24</v>
      </c>
      <c r="K97" s="71">
        <f>4.8+3.7+28.5*2</f>
        <v>65.5</v>
      </c>
      <c r="L97" s="71">
        <v>28.5</v>
      </c>
      <c r="M97" s="71">
        <v>152.24</v>
      </c>
      <c r="N97" s="71">
        <v>0</v>
      </c>
      <c r="O97" s="71">
        <v>0</v>
      </c>
      <c r="P97" s="71">
        <v>0</v>
      </c>
      <c r="Q97" s="223"/>
      <c r="R97" s="223"/>
      <c r="S97" s="109"/>
      <c r="T97" s="107"/>
      <c r="U97" s="107"/>
    </row>
    <row r="98" spans="1:21" ht="127.15" customHeight="1" outlineLevel="1" x14ac:dyDescent="0.25">
      <c r="A98" s="116" t="s">
        <v>336</v>
      </c>
      <c r="B98" s="84" t="s">
        <v>335</v>
      </c>
      <c r="C98" s="117" t="s">
        <v>295</v>
      </c>
      <c r="D98" s="106" t="str">
        <f>IF(E98&gt;0,#REF!, IF( F98&gt;0,$F$9,IF(G98&gt;0,$G$9,IF(H98&gt;0,$H$9))))</f>
        <v>Внебюджетные источники</v>
      </c>
      <c r="E98" s="65">
        <v>0</v>
      </c>
      <c r="F98" s="113"/>
      <c r="G98" s="115"/>
      <c r="H98" s="113">
        <f t="shared" ref="H98:H104" si="37">SUM(K98:P98)</f>
        <v>2572.6799999999998</v>
      </c>
      <c r="I98" s="71">
        <v>0</v>
      </c>
      <c r="J98" s="71">
        <f t="shared" si="36"/>
        <v>2572.6799999999998</v>
      </c>
      <c r="K98" s="71">
        <v>0</v>
      </c>
      <c r="L98" s="71">
        <v>2400</v>
      </c>
      <c r="M98" s="71">
        <v>172.68</v>
      </c>
      <c r="N98" s="71">
        <v>0</v>
      </c>
      <c r="O98" s="71">
        <v>0</v>
      </c>
      <c r="P98" s="71">
        <v>0</v>
      </c>
      <c r="Q98" s="116" t="s">
        <v>251</v>
      </c>
      <c r="R98" s="116" t="s">
        <v>204</v>
      </c>
      <c r="S98" s="109"/>
      <c r="T98" s="107"/>
      <c r="U98" s="107"/>
    </row>
    <row r="99" spans="1:21" ht="85.9" customHeight="1" outlineLevel="1" x14ac:dyDescent="0.25">
      <c r="A99" s="116" t="s">
        <v>63</v>
      </c>
      <c r="B99" s="84" t="s">
        <v>337</v>
      </c>
      <c r="C99" s="127" t="s">
        <v>296</v>
      </c>
      <c r="D99" s="106" t="str">
        <f>IF(E99&gt;0,#REF!, IF( F99&gt;0,$F$9,IF(G99&gt;0,$G$9,IF(H99&gt;0,$H$9))))</f>
        <v>Внебюджетные источники</v>
      </c>
      <c r="E99" s="65">
        <v>0</v>
      </c>
      <c r="F99" s="66"/>
      <c r="G99" s="115"/>
      <c r="H99" s="66">
        <f t="shared" si="37"/>
        <v>2</v>
      </c>
      <c r="I99" s="71">
        <v>0</v>
      </c>
      <c r="J99" s="71">
        <f>K99+L99+M99+N99+P99</f>
        <v>2</v>
      </c>
      <c r="K99" s="71">
        <v>2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116" t="s">
        <v>258</v>
      </c>
      <c r="R99" s="116" t="s">
        <v>122</v>
      </c>
      <c r="S99" s="109"/>
      <c r="T99" s="107"/>
      <c r="U99" s="107"/>
    </row>
    <row r="100" spans="1:21" ht="115.9" customHeight="1" x14ac:dyDescent="0.25">
      <c r="A100" s="116" t="s">
        <v>339</v>
      </c>
      <c r="B100" s="84" t="s">
        <v>338</v>
      </c>
      <c r="C100" s="117" t="s">
        <v>295</v>
      </c>
      <c r="D100" s="106" t="str">
        <f>IF(E100&gt;0,#REF!, IF( F100&gt;0,$F$9,IF(G100&gt;0,$G$9,IF(H100&gt;0,$H$9))))</f>
        <v>Внебюджетные источники</v>
      </c>
      <c r="E100" s="65">
        <v>0</v>
      </c>
      <c r="F100" s="113"/>
      <c r="G100" s="115"/>
      <c r="H100" s="113">
        <f t="shared" si="37"/>
        <v>1500</v>
      </c>
      <c r="I100" s="71">
        <v>0</v>
      </c>
      <c r="J100" s="71">
        <f t="shared" si="36"/>
        <v>1500</v>
      </c>
      <c r="K100" s="71">
        <v>0</v>
      </c>
      <c r="L100" s="71">
        <v>1500</v>
      </c>
      <c r="M100" s="71">
        <v>0</v>
      </c>
      <c r="N100" s="71">
        <v>0</v>
      </c>
      <c r="O100" s="71">
        <v>0</v>
      </c>
      <c r="P100" s="71">
        <v>0</v>
      </c>
      <c r="Q100" s="116" t="s">
        <v>251</v>
      </c>
      <c r="R100" s="116" t="s">
        <v>120</v>
      </c>
      <c r="S100" s="107"/>
      <c r="T100" s="107"/>
      <c r="U100" s="107"/>
    </row>
    <row r="101" spans="1:21" ht="64.900000000000006" customHeight="1" x14ac:dyDescent="0.25">
      <c r="A101" s="116" t="s">
        <v>64</v>
      </c>
      <c r="B101" s="84" t="s">
        <v>340</v>
      </c>
      <c r="C101" s="117" t="s">
        <v>295</v>
      </c>
      <c r="D101" s="106" t="str">
        <f>IF(E101&gt;0,#REF!, IF( F101&gt;0,$F$9,IF(G101&gt;0,$G$9,IF(H101&gt;0,$H$9))))</f>
        <v>Внебюджетные источники</v>
      </c>
      <c r="E101" s="65">
        <v>0</v>
      </c>
      <c r="F101" s="113"/>
      <c r="G101" s="115"/>
      <c r="H101" s="113">
        <f t="shared" si="37"/>
        <v>1619.75</v>
      </c>
      <c r="I101" s="71">
        <v>0</v>
      </c>
      <c r="J101" s="71">
        <f t="shared" si="36"/>
        <v>1619.75</v>
      </c>
      <c r="K101" s="71">
        <v>0</v>
      </c>
      <c r="L101" s="71">
        <v>1000</v>
      </c>
      <c r="M101" s="71">
        <v>619.75</v>
      </c>
      <c r="N101" s="71">
        <v>0</v>
      </c>
      <c r="O101" s="71">
        <v>0</v>
      </c>
      <c r="P101" s="71">
        <v>0</v>
      </c>
      <c r="Q101" s="116" t="s">
        <v>251</v>
      </c>
      <c r="R101" s="116" t="s">
        <v>271</v>
      </c>
      <c r="S101" s="122"/>
      <c r="T101" s="122"/>
      <c r="U101" s="122"/>
    </row>
    <row r="102" spans="1:21" ht="72.599999999999994" customHeight="1" outlineLevel="1" x14ac:dyDescent="0.25">
      <c r="A102" s="116" t="s">
        <v>65</v>
      </c>
      <c r="B102" s="84" t="s">
        <v>341</v>
      </c>
      <c r="C102" s="117" t="s">
        <v>296</v>
      </c>
      <c r="D102" s="106" t="str">
        <f>IF(E102&gt;0,#REF!, IF( F102&gt;0,$F$9,IF(G102&gt;0,$G$9,IF(H102&gt;0,$H$9))))</f>
        <v>Внебюджетные источники</v>
      </c>
      <c r="E102" s="65">
        <v>0</v>
      </c>
      <c r="F102" s="113"/>
      <c r="G102" s="115"/>
      <c r="H102" s="113">
        <f t="shared" si="37"/>
        <v>400</v>
      </c>
      <c r="I102" s="71">
        <v>0</v>
      </c>
      <c r="J102" s="71">
        <f t="shared" si="36"/>
        <v>400</v>
      </c>
      <c r="K102" s="71">
        <v>400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116" t="s">
        <v>251</v>
      </c>
      <c r="R102" s="116" t="s">
        <v>120</v>
      </c>
      <c r="S102" s="101"/>
      <c r="T102" s="101"/>
      <c r="U102" s="101"/>
    </row>
    <row r="103" spans="1:21" ht="98.45" customHeight="1" x14ac:dyDescent="0.25">
      <c r="A103" s="116" t="s">
        <v>66</v>
      </c>
      <c r="B103" s="84" t="s">
        <v>342</v>
      </c>
      <c r="C103" s="117" t="s">
        <v>296</v>
      </c>
      <c r="D103" s="106" t="str">
        <f>IF(E103&gt;0,#REF!, IF( F103&gt;0,$F$9,IF(G103&gt;0,$G$9,IF(H103&gt;0,$H$9))))</f>
        <v>Внебюджетные источники</v>
      </c>
      <c r="E103" s="65">
        <v>0</v>
      </c>
      <c r="F103" s="113"/>
      <c r="G103" s="115"/>
      <c r="H103" s="113">
        <f t="shared" si="37"/>
        <v>400</v>
      </c>
      <c r="I103" s="71">
        <v>0</v>
      </c>
      <c r="J103" s="71">
        <f t="shared" si="36"/>
        <v>400</v>
      </c>
      <c r="K103" s="71">
        <v>400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116" t="s">
        <v>251</v>
      </c>
      <c r="R103" s="116" t="s">
        <v>122</v>
      </c>
    </row>
    <row r="104" spans="1:21" ht="83.45" customHeight="1" x14ac:dyDescent="0.25">
      <c r="A104" s="116" t="s">
        <v>67</v>
      </c>
      <c r="B104" s="84" t="s">
        <v>343</v>
      </c>
      <c r="C104" s="117" t="s">
        <v>22</v>
      </c>
      <c r="D104" s="106" t="str">
        <f>IF(E104&gt;0,#REF!, IF( F104&gt;0,$F$9,IF(G104&gt;0,$G$9,IF(H104&gt;0,$H$9))))</f>
        <v>Внебюджетные источники</v>
      </c>
      <c r="E104" s="65">
        <v>0</v>
      </c>
      <c r="F104" s="113"/>
      <c r="G104" s="115"/>
      <c r="H104" s="113">
        <f t="shared" si="37"/>
        <v>2000</v>
      </c>
      <c r="I104" s="71">
        <v>0</v>
      </c>
      <c r="J104" s="71">
        <f t="shared" si="36"/>
        <v>2000</v>
      </c>
      <c r="K104" s="71">
        <v>500</v>
      </c>
      <c r="L104" s="71">
        <v>1500</v>
      </c>
      <c r="M104" s="71">
        <v>0</v>
      </c>
      <c r="N104" s="71">
        <v>0</v>
      </c>
      <c r="O104" s="71">
        <v>0</v>
      </c>
      <c r="P104" s="71">
        <v>0</v>
      </c>
      <c r="Q104" s="116" t="s">
        <v>346</v>
      </c>
      <c r="R104" s="116" t="s">
        <v>122</v>
      </c>
    </row>
    <row r="105" spans="1:21" ht="58.9" customHeight="1" x14ac:dyDescent="0.25">
      <c r="A105" s="116" t="s">
        <v>68</v>
      </c>
      <c r="B105" s="84" t="s">
        <v>363</v>
      </c>
      <c r="C105" s="117" t="s">
        <v>25</v>
      </c>
      <c r="D105" s="106" t="s">
        <v>6</v>
      </c>
      <c r="E105" s="65">
        <v>0</v>
      </c>
      <c r="F105" s="113">
        <f>SUM(K105:P105)</f>
        <v>1696.72</v>
      </c>
      <c r="G105" s="115"/>
      <c r="H105" s="113"/>
      <c r="I105" s="71">
        <v>0</v>
      </c>
      <c r="J105" s="71">
        <f t="shared" ref="J105:J111" si="38">K105+L105+M105+N105+P105</f>
        <v>1696.72</v>
      </c>
      <c r="K105" s="71">
        <v>0</v>
      </c>
      <c r="L105" s="71">
        <v>264</v>
      </c>
      <c r="M105" s="71">
        <f>977.79+454.93</f>
        <v>1432.72</v>
      </c>
      <c r="N105" s="71">
        <v>0</v>
      </c>
      <c r="O105" s="71">
        <v>0</v>
      </c>
      <c r="P105" s="71">
        <v>0</v>
      </c>
      <c r="Q105" s="116" t="s">
        <v>332</v>
      </c>
      <c r="R105" s="116" t="s">
        <v>204</v>
      </c>
    </row>
    <row r="106" spans="1:21" ht="61.9" customHeight="1" x14ac:dyDescent="0.25">
      <c r="A106" s="116" t="s">
        <v>69</v>
      </c>
      <c r="B106" s="84" t="s">
        <v>344</v>
      </c>
      <c r="C106" s="117" t="s">
        <v>296</v>
      </c>
      <c r="D106" s="106" t="str">
        <f>IF(E106&gt;0,#REF!, IF( F106&gt;0,$F$9,IF(G106&gt;0,$G$9,IF(H106&gt;0,$H$9))))</f>
        <v>Внебюджетные источники</v>
      </c>
      <c r="E106" s="65">
        <v>0</v>
      </c>
      <c r="F106" s="113"/>
      <c r="G106" s="115"/>
      <c r="H106" s="113">
        <f>SUM(K106:P106)</f>
        <v>11</v>
      </c>
      <c r="I106" s="71">
        <v>0</v>
      </c>
      <c r="J106" s="71">
        <f t="shared" si="38"/>
        <v>11</v>
      </c>
      <c r="K106" s="71">
        <v>11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116" t="s">
        <v>332</v>
      </c>
      <c r="R106" s="116" t="s">
        <v>122</v>
      </c>
    </row>
    <row r="107" spans="1:21" ht="118.15" customHeight="1" x14ac:dyDescent="0.25">
      <c r="A107" s="116" t="s">
        <v>70</v>
      </c>
      <c r="B107" s="84" t="s">
        <v>364</v>
      </c>
      <c r="C107" s="117" t="s">
        <v>25</v>
      </c>
      <c r="D107" s="106" t="str">
        <f>IF(E107&gt;0,#REF!, IF( F107&gt;0,$F$9,IF(G107&gt;0,$G$9,IF(H107&gt;0,$H$9))))</f>
        <v>Внебюджетные источники</v>
      </c>
      <c r="E107" s="65">
        <v>0</v>
      </c>
      <c r="F107" s="113"/>
      <c r="G107" s="115"/>
      <c r="H107" s="113">
        <f>SUM(K107:P107)</f>
        <v>450</v>
      </c>
      <c r="I107" s="71">
        <v>0</v>
      </c>
      <c r="J107" s="71">
        <f t="shared" si="38"/>
        <v>450</v>
      </c>
      <c r="K107" s="71">
        <v>0</v>
      </c>
      <c r="L107" s="71">
        <f>300+150</f>
        <v>450</v>
      </c>
      <c r="M107" s="71">
        <v>0</v>
      </c>
      <c r="N107" s="71">
        <v>0</v>
      </c>
      <c r="O107" s="71">
        <v>0</v>
      </c>
      <c r="P107" s="71">
        <v>0</v>
      </c>
      <c r="Q107" s="116" t="s">
        <v>303</v>
      </c>
      <c r="R107" s="116" t="s">
        <v>122</v>
      </c>
    </row>
    <row r="108" spans="1:21" ht="72" customHeight="1" x14ac:dyDescent="0.25">
      <c r="A108" s="116" t="s">
        <v>345</v>
      </c>
      <c r="B108" s="84" t="s">
        <v>365</v>
      </c>
      <c r="C108" s="127" t="s">
        <v>296</v>
      </c>
      <c r="D108" s="106" t="str">
        <f>IF(E108&gt;0, $E$100, IF(F108&gt;0,$F$9,IF(G108&gt;0,$G$9,IF(H108&gt;0,$H$9))))</f>
        <v>Внебюджетные источники</v>
      </c>
      <c r="E108" s="65">
        <v>0</v>
      </c>
      <c r="F108" s="66"/>
      <c r="G108" s="115"/>
      <c r="H108" s="66">
        <f t="shared" ref="H108" si="39">SUM(K108:P108)</f>
        <v>40</v>
      </c>
      <c r="I108" s="71">
        <v>0</v>
      </c>
      <c r="J108" s="71">
        <f t="shared" si="38"/>
        <v>40</v>
      </c>
      <c r="K108" s="71">
        <v>40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116" t="s">
        <v>252</v>
      </c>
      <c r="R108" s="116" t="s">
        <v>120</v>
      </c>
    </row>
    <row r="109" spans="1:21" ht="72.599999999999994" customHeight="1" x14ac:dyDescent="0.25">
      <c r="A109" s="116" t="s">
        <v>359</v>
      </c>
      <c r="B109" s="84" t="s">
        <v>366</v>
      </c>
      <c r="C109" s="117" t="s">
        <v>29</v>
      </c>
      <c r="D109" s="106" t="str">
        <f>IF(E109&gt;0,#REF!, IF( F109&gt;0,$F$9,IF(G109&gt;0,$G$9,IF(H109&gt;0,$H$9))))</f>
        <v>Внебюджетные источники</v>
      </c>
      <c r="E109" s="65">
        <v>0</v>
      </c>
      <c r="F109" s="113"/>
      <c r="G109" s="115"/>
      <c r="H109" s="113">
        <f>SUM(K109:P109)</f>
        <v>3.12</v>
      </c>
      <c r="I109" s="71">
        <v>0</v>
      </c>
      <c r="J109" s="71">
        <f t="shared" si="38"/>
        <v>3.12</v>
      </c>
      <c r="K109" s="71">
        <v>3.12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116" t="s">
        <v>253</v>
      </c>
      <c r="R109" s="116" t="s">
        <v>204</v>
      </c>
    </row>
    <row r="110" spans="1:21" ht="100.9" customHeight="1" x14ac:dyDescent="0.25">
      <c r="A110" s="116" t="s">
        <v>360</v>
      </c>
      <c r="B110" s="89" t="s">
        <v>367</v>
      </c>
      <c r="C110" s="130" t="s">
        <v>300</v>
      </c>
      <c r="D110" s="106" t="str">
        <f>IF(E110&gt;0,#REF!, IF( F110&gt;0,$F$9,IF(G110&gt;0,$G$9,IF(H110&gt;0,$H$9))))</f>
        <v>Внебюджетные источники</v>
      </c>
      <c r="E110" s="65">
        <v>0</v>
      </c>
      <c r="F110" s="113"/>
      <c r="G110" s="115"/>
      <c r="H110" s="66">
        <f t="shared" ref="H110:H111" si="40">SUM(K110:P110)</f>
        <v>82</v>
      </c>
      <c r="I110" s="71">
        <v>0</v>
      </c>
      <c r="J110" s="71">
        <f t="shared" si="38"/>
        <v>82</v>
      </c>
      <c r="K110" s="71">
        <v>0</v>
      </c>
      <c r="L110" s="71">
        <v>0</v>
      </c>
      <c r="M110" s="193">
        <v>82</v>
      </c>
      <c r="N110" s="71">
        <v>0</v>
      </c>
      <c r="O110" s="71">
        <v>0</v>
      </c>
      <c r="P110" s="71">
        <v>0</v>
      </c>
      <c r="Q110" s="116" t="s">
        <v>252</v>
      </c>
      <c r="R110" s="116" t="s">
        <v>204</v>
      </c>
    </row>
    <row r="111" spans="1:21" ht="72" customHeight="1" x14ac:dyDescent="0.25">
      <c r="A111" s="116" t="s">
        <v>361</v>
      </c>
      <c r="B111" s="89" t="s">
        <v>368</v>
      </c>
      <c r="C111" s="130" t="s">
        <v>295</v>
      </c>
      <c r="D111" s="106" t="str">
        <f>IF(E111&gt;0,#REF!, IF( F111&gt;0,$F$9,IF(G111&gt;0,$G$9,IF(H111&gt;0,$H$9))))</f>
        <v>Внебюджетные источники</v>
      </c>
      <c r="E111" s="65">
        <v>0</v>
      </c>
      <c r="F111" s="113"/>
      <c r="G111" s="115"/>
      <c r="H111" s="66">
        <f t="shared" si="40"/>
        <v>3765.53</v>
      </c>
      <c r="I111" s="71">
        <v>0</v>
      </c>
      <c r="J111" s="71">
        <f t="shared" si="38"/>
        <v>3765.53</v>
      </c>
      <c r="K111" s="71">
        <v>0</v>
      </c>
      <c r="L111" s="71">
        <v>750</v>
      </c>
      <c r="M111" s="71">
        <f>60+2955.53</f>
        <v>3015.53</v>
      </c>
      <c r="N111" s="71">
        <v>0</v>
      </c>
      <c r="O111" s="71">
        <v>0</v>
      </c>
      <c r="P111" s="71">
        <v>0</v>
      </c>
      <c r="Q111" s="116" t="s">
        <v>252</v>
      </c>
      <c r="R111" s="116" t="s">
        <v>204</v>
      </c>
    </row>
    <row r="112" spans="1:21" ht="78.599999999999994" customHeight="1" x14ac:dyDescent="0.25">
      <c r="A112" s="116" t="s">
        <v>362</v>
      </c>
      <c r="B112" s="89" t="s">
        <v>369</v>
      </c>
      <c r="C112" s="130" t="s">
        <v>300</v>
      </c>
      <c r="D112" s="106" t="str">
        <f>IF(E112&gt;0,#REF!, IF( F112&gt;0,$F$9,IF(G112&gt;0,$G$9,IF(H112&gt;0,$H$9))))</f>
        <v>Внебюджетные источники</v>
      </c>
      <c r="E112" s="65">
        <v>0</v>
      </c>
      <c r="F112" s="113"/>
      <c r="G112" s="115"/>
      <c r="H112" s="66">
        <f t="shared" ref="H112" si="41">SUM(K112:P112)</f>
        <v>4521.6000000000004</v>
      </c>
      <c r="I112" s="71">
        <v>0</v>
      </c>
      <c r="J112" s="71">
        <f t="shared" ref="J112" si="42">K112+L112+M112+N112+P112</f>
        <v>4521.6000000000004</v>
      </c>
      <c r="K112" s="71">
        <v>0</v>
      </c>
      <c r="L112" s="71">
        <v>0</v>
      </c>
      <c r="M112" s="193">
        <v>4521.6000000000004</v>
      </c>
      <c r="N112" s="71">
        <v>0</v>
      </c>
      <c r="O112" s="71">
        <v>0</v>
      </c>
      <c r="P112" s="71">
        <v>0</v>
      </c>
      <c r="Q112" s="116" t="s">
        <v>332</v>
      </c>
      <c r="R112" s="116" t="s">
        <v>204</v>
      </c>
    </row>
    <row r="113" spans="1:23" ht="27.6" customHeight="1" x14ac:dyDescent="0.25">
      <c r="A113" s="223" t="s">
        <v>238</v>
      </c>
      <c r="B113" s="63" t="s">
        <v>71</v>
      </c>
      <c r="C113" s="224"/>
      <c r="D113" s="64" t="s">
        <v>17</v>
      </c>
      <c r="E113" s="65" t="e">
        <f>SUM(#REF!)</f>
        <v>#REF!</v>
      </c>
      <c r="F113" s="66" t="e">
        <f>SUM(#REF!)</f>
        <v>#REF!</v>
      </c>
      <c r="G113" s="66" t="e">
        <f>SUM(#REF!)</f>
        <v>#REF!</v>
      </c>
      <c r="H113" s="66" t="e">
        <f>SUM(#REF!)</f>
        <v>#REF!</v>
      </c>
      <c r="I113" s="71">
        <f>I115+I117+I114</f>
        <v>0</v>
      </c>
      <c r="J113" s="145">
        <f t="shared" ref="J113:P113" si="43">J115+J117+J114</f>
        <v>7014.7999999999993</v>
      </c>
      <c r="K113" s="145">
        <f t="shared" si="43"/>
        <v>1591.3000000000002</v>
      </c>
      <c r="L113" s="145">
        <f t="shared" si="43"/>
        <v>4962.2</v>
      </c>
      <c r="M113" s="145">
        <f t="shared" si="43"/>
        <v>461.3</v>
      </c>
      <c r="N113" s="145">
        <f t="shared" si="43"/>
        <v>0</v>
      </c>
      <c r="O113" s="145">
        <f t="shared" si="43"/>
        <v>0</v>
      </c>
      <c r="P113" s="145">
        <f t="shared" si="43"/>
        <v>0</v>
      </c>
      <c r="Q113" s="223"/>
      <c r="R113" s="195"/>
    </row>
    <row r="114" spans="1:23" ht="31.9" customHeight="1" x14ac:dyDescent="0.25">
      <c r="A114" s="223"/>
      <c r="B114" s="225" t="s">
        <v>157</v>
      </c>
      <c r="C114" s="224"/>
      <c r="D114" s="106" t="s">
        <v>460</v>
      </c>
      <c r="E114" s="65"/>
      <c r="F114" s="66"/>
      <c r="G114" s="66"/>
      <c r="H114" s="66"/>
      <c r="I114" s="145">
        <f t="shared" ref="I114:P114" si="44">I128</f>
        <v>0</v>
      </c>
      <c r="J114" s="145">
        <f t="shared" si="44"/>
        <v>0</v>
      </c>
      <c r="K114" s="145">
        <f t="shared" si="44"/>
        <v>0</v>
      </c>
      <c r="L114" s="145">
        <f t="shared" si="44"/>
        <v>0</v>
      </c>
      <c r="M114" s="145">
        <f t="shared" si="44"/>
        <v>0</v>
      </c>
      <c r="N114" s="145">
        <f t="shared" si="44"/>
        <v>0</v>
      </c>
      <c r="O114" s="145">
        <f t="shared" si="44"/>
        <v>0</v>
      </c>
      <c r="P114" s="145">
        <f t="shared" si="44"/>
        <v>0</v>
      </c>
      <c r="Q114" s="223"/>
      <c r="R114" s="214"/>
    </row>
    <row r="115" spans="1:23" ht="44.45" customHeight="1" x14ac:dyDescent="0.25">
      <c r="A115" s="223"/>
      <c r="B115" s="225"/>
      <c r="C115" s="224"/>
      <c r="D115" s="106" t="s">
        <v>3</v>
      </c>
      <c r="E115" s="65"/>
      <c r="F115" s="146"/>
      <c r="G115" s="146"/>
      <c r="H115" s="146"/>
      <c r="I115" s="71">
        <f>I118+I123</f>
        <v>0</v>
      </c>
      <c r="J115" s="71">
        <f>K115+L115+M115+N115+P115</f>
        <v>5.4</v>
      </c>
      <c r="K115" s="71">
        <f t="shared" ref="K115:P115" si="45">K118+K123</f>
        <v>5.4</v>
      </c>
      <c r="L115" s="71">
        <f t="shared" si="45"/>
        <v>0</v>
      </c>
      <c r="M115" s="71">
        <f t="shared" si="45"/>
        <v>0</v>
      </c>
      <c r="N115" s="71">
        <f t="shared" si="45"/>
        <v>0</v>
      </c>
      <c r="O115" s="71">
        <f t="shared" si="45"/>
        <v>0</v>
      </c>
      <c r="P115" s="71">
        <f t="shared" si="45"/>
        <v>0</v>
      </c>
      <c r="Q115" s="223"/>
      <c r="R115" s="214"/>
    </row>
    <row r="116" spans="1:23" ht="57.6" customHeight="1" x14ac:dyDescent="0.25">
      <c r="A116" s="223"/>
      <c r="B116" s="225"/>
      <c r="C116" s="224"/>
      <c r="D116" s="106" t="s">
        <v>99</v>
      </c>
      <c r="E116" s="65"/>
      <c r="F116" s="66"/>
      <c r="G116" s="66"/>
      <c r="H116" s="66"/>
      <c r="I116" s="213" t="s">
        <v>100</v>
      </c>
      <c r="J116" s="213"/>
      <c r="K116" s="213"/>
      <c r="L116" s="213"/>
      <c r="M116" s="213"/>
      <c r="N116" s="213"/>
      <c r="O116" s="213"/>
      <c r="P116" s="213"/>
      <c r="Q116" s="223"/>
      <c r="R116" s="214"/>
    </row>
    <row r="117" spans="1:23" x14ac:dyDescent="0.25">
      <c r="A117" s="197"/>
      <c r="B117" s="235"/>
      <c r="C117" s="234"/>
      <c r="D117" s="64" t="s">
        <v>6</v>
      </c>
      <c r="E117" s="131"/>
      <c r="F117" s="132"/>
      <c r="G117" s="132"/>
      <c r="H117" s="132"/>
      <c r="I117" s="133">
        <f t="shared" ref="I117:P117" si="46">I120+I122+I125+I127</f>
        <v>0</v>
      </c>
      <c r="J117" s="133">
        <f t="shared" si="46"/>
        <v>7009.4</v>
      </c>
      <c r="K117" s="133">
        <f t="shared" si="46"/>
        <v>1585.9</v>
      </c>
      <c r="L117" s="133">
        <f t="shared" si="46"/>
        <v>4962.2</v>
      </c>
      <c r="M117" s="133">
        <f t="shared" si="46"/>
        <v>461.3</v>
      </c>
      <c r="N117" s="133">
        <f t="shared" si="46"/>
        <v>0</v>
      </c>
      <c r="O117" s="133">
        <f t="shared" si="46"/>
        <v>0</v>
      </c>
      <c r="P117" s="133">
        <f t="shared" si="46"/>
        <v>0</v>
      </c>
      <c r="Q117" s="197"/>
      <c r="R117" s="196"/>
    </row>
    <row r="118" spans="1:23" ht="42" customHeight="1" x14ac:dyDescent="0.25">
      <c r="A118" s="197" t="s">
        <v>72</v>
      </c>
      <c r="B118" s="199" t="s">
        <v>165</v>
      </c>
      <c r="C118" s="208" t="s">
        <v>166</v>
      </c>
      <c r="D118" s="64" t="s">
        <v>3</v>
      </c>
      <c r="E118" s="112">
        <f>SUM(K118:P118)</f>
        <v>5.4</v>
      </c>
      <c r="F118" s="66"/>
      <c r="G118" s="66"/>
      <c r="H118" s="66"/>
      <c r="I118" s="71">
        <v>0</v>
      </c>
      <c r="J118" s="71">
        <f>K118+L118+M118+N118+P118</f>
        <v>5.4</v>
      </c>
      <c r="K118" s="71">
        <v>5.4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197" t="s">
        <v>257</v>
      </c>
      <c r="R118" s="195" t="s">
        <v>289</v>
      </c>
    </row>
    <row r="119" spans="1:23" ht="55.9" customHeight="1" x14ac:dyDescent="0.25">
      <c r="A119" s="215"/>
      <c r="B119" s="207"/>
      <c r="C119" s="209"/>
      <c r="D119" s="106" t="s">
        <v>99</v>
      </c>
      <c r="E119" s="65">
        <v>0</v>
      </c>
      <c r="F119" s="66">
        <f>SUM(K119:P119)</f>
        <v>0</v>
      </c>
      <c r="G119" s="66"/>
      <c r="H119" s="66"/>
      <c r="I119" s="213" t="s">
        <v>100</v>
      </c>
      <c r="J119" s="213"/>
      <c r="K119" s="213"/>
      <c r="L119" s="213"/>
      <c r="M119" s="213"/>
      <c r="N119" s="213"/>
      <c r="O119" s="213"/>
      <c r="P119" s="213"/>
      <c r="Q119" s="215"/>
      <c r="R119" s="214"/>
    </row>
    <row r="120" spans="1:23" ht="25.15" customHeight="1" x14ac:dyDescent="0.25">
      <c r="A120" s="198"/>
      <c r="B120" s="200"/>
      <c r="C120" s="210"/>
      <c r="D120" s="64" t="str">
        <f>IF(E120&gt;0,#REF!, IF( F120&gt;0,$F$9,IF(G120&gt;0,$G$9,IF(H120&gt;0,$H$9))))</f>
        <v>Внебюджетные источники</v>
      </c>
      <c r="E120" s="65">
        <v>0</v>
      </c>
      <c r="F120" s="66">
        <v>0</v>
      </c>
      <c r="G120" s="66"/>
      <c r="H120" s="66">
        <f>SUM(K120:P120)</f>
        <v>5999.4</v>
      </c>
      <c r="I120" s="71">
        <v>0</v>
      </c>
      <c r="J120" s="71">
        <f>K120+L120+M120+N120+P120</f>
        <v>5999.4</v>
      </c>
      <c r="K120" s="71">
        <v>1020.9</v>
      </c>
      <c r="L120" s="71">
        <v>4962.2</v>
      </c>
      <c r="M120" s="71">
        <v>16.3</v>
      </c>
      <c r="N120" s="71">
        <v>0</v>
      </c>
      <c r="O120" s="71">
        <v>0</v>
      </c>
      <c r="P120" s="71">
        <v>0</v>
      </c>
      <c r="Q120" s="198"/>
      <c r="R120" s="196"/>
    </row>
    <row r="121" spans="1:23" ht="49.5" customHeight="1" x14ac:dyDescent="0.25">
      <c r="A121" s="197" t="s">
        <v>239</v>
      </c>
      <c r="B121" s="199" t="s">
        <v>183</v>
      </c>
      <c r="C121" s="208" t="s">
        <v>295</v>
      </c>
      <c r="D121" s="64" t="s">
        <v>99</v>
      </c>
      <c r="E121" s="65">
        <v>0</v>
      </c>
      <c r="F121" s="66">
        <f>SUM(K121:P121)</f>
        <v>0</v>
      </c>
      <c r="G121" s="66"/>
      <c r="H121" s="66"/>
      <c r="I121" s="213" t="s">
        <v>100</v>
      </c>
      <c r="J121" s="213"/>
      <c r="K121" s="213"/>
      <c r="L121" s="213"/>
      <c r="M121" s="213"/>
      <c r="N121" s="213"/>
      <c r="O121" s="213"/>
      <c r="P121" s="213"/>
      <c r="Q121" s="197" t="s">
        <v>23</v>
      </c>
      <c r="R121" s="195" t="s">
        <v>113</v>
      </c>
    </row>
    <row r="122" spans="1:23" ht="63" customHeight="1" x14ac:dyDescent="0.25">
      <c r="A122" s="198"/>
      <c r="B122" s="200"/>
      <c r="C122" s="210"/>
      <c r="D122" s="64" t="s">
        <v>6</v>
      </c>
      <c r="E122" s="65">
        <v>0</v>
      </c>
      <c r="F122" s="66">
        <v>0</v>
      </c>
      <c r="G122" s="66"/>
      <c r="H122" s="66">
        <f>SUM(K122:P122)</f>
        <v>0</v>
      </c>
      <c r="I122" s="71">
        <v>0</v>
      </c>
      <c r="J122" s="71">
        <f>K122+L122+M122+N122+P122</f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198"/>
      <c r="R122" s="196"/>
    </row>
    <row r="123" spans="1:23" s="95" customFormat="1" ht="84" customHeight="1" x14ac:dyDescent="0.25">
      <c r="A123" s="197" t="s">
        <v>240</v>
      </c>
      <c r="B123" s="199" t="s">
        <v>184</v>
      </c>
      <c r="C123" s="208" t="s">
        <v>166</v>
      </c>
      <c r="D123" s="64" t="s">
        <v>3</v>
      </c>
      <c r="E123" s="112">
        <f>SUM(K123:P123)</f>
        <v>0</v>
      </c>
      <c r="F123" s="66"/>
      <c r="G123" s="66"/>
      <c r="H123" s="66"/>
      <c r="I123" s="71">
        <v>0</v>
      </c>
      <c r="J123" s="71">
        <f>K123+L123+M123+N123+P123</f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197" t="s">
        <v>23</v>
      </c>
      <c r="R123" s="211" t="s">
        <v>247</v>
      </c>
      <c r="V123" s="98"/>
      <c r="W123" s="98"/>
    </row>
    <row r="124" spans="1:23" s="95" customFormat="1" ht="72.599999999999994" customHeight="1" x14ac:dyDescent="0.25">
      <c r="A124" s="215"/>
      <c r="B124" s="207"/>
      <c r="C124" s="209"/>
      <c r="D124" s="64" t="s">
        <v>99</v>
      </c>
      <c r="E124" s="65">
        <v>0</v>
      </c>
      <c r="F124" s="66">
        <f>SUM(K124:P124)</f>
        <v>0</v>
      </c>
      <c r="G124" s="66"/>
      <c r="H124" s="66"/>
      <c r="I124" s="213" t="s">
        <v>100</v>
      </c>
      <c r="J124" s="213"/>
      <c r="K124" s="213"/>
      <c r="L124" s="213"/>
      <c r="M124" s="213"/>
      <c r="N124" s="213"/>
      <c r="O124" s="213"/>
      <c r="P124" s="213"/>
      <c r="Q124" s="215"/>
      <c r="R124" s="236"/>
      <c r="V124" s="98"/>
      <c r="W124" s="98"/>
    </row>
    <row r="125" spans="1:23" s="95" customFormat="1" ht="52.9" customHeight="1" x14ac:dyDescent="0.25">
      <c r="A125" s="198"/>
      <c r="B125" s="200"/>
      <c r="C125" s="210"/>
      <c r="D125" s="64" t="str">
        <f>IF(E125&gt;0,#REF!, IF( F125&gt;0,$F$9,IF(G125&gt;0,$G$9,IF(H125&gt;0,$H$9))))</f>
        <v>Внебюджетные источники</v>
      </c>
      <c r="E125" s="65">
        <v>0</v>
      </c>
      <c r="F125" s="66">
        <v>0</v>
      </c>
      <c r="G125" s="66"/>
      <c r="H125" s="66">
        <f>SUM(K125:P125)</f>
        <v>1010</v>
      </c>
      <c r="I125" s="71">
        <v>0</v>
      </c>
      <c r="J125" s="71">
        <f>K125+L125+M125+N125+P125</f>
        <v>1010</v>
      </c>
      <c r="K125" s="71">
        <v>565</v>
      </c>
      <c r="L125" s="71">
        <v>0</v>
      </c>
      <c r="M125" s="71">
        <v>445</v>
      </c>
      <c r="N125" s="71">
        <v>0</v>
      </c>
      <c r="O125" s="71">
        <v>0</v>
      </c>
      <c r="P125" s="71">
        <v>0</v>
      </c>
      <c r="Q125" s="198"/>
      <c r="R125" s="212"/>
      <c r="V125" s="98"/>
      <c r="W125" s="98"/>
    </row>
    <row r="126" spans="1:23" s="95" customFormat="1" ht="57.6" customHeight="1" x14ac:dyDescent="0.25">
      <c r="A126" s="197" t="s">
        <v>241</v>
      </c>
      <c r="B126" s="199" t="s">
        <v>185</v>
      </c>
      <c r="C126" s="208" t="s">
        <v>167</v>
      </c>
      <c r="D126" s="64" t="s">
        <v>99</v>
      </c>
      <c r="E126" s="65">
        <v>0</v>
      </c>
      <c r="F126" s="66">
        <f>SUM(K126:P126)</f>
        <v>0</v>
      </c>
      <c r="G126" s="66"/>
      <c r="H126" s="66"/>
      <c r="I126" s="213" t="s">
        <v>100</v>
      </c>
      <c r="J126" s="213"/>
      <c r="K126" s="213"/>
      <c r="L126" s="213"/>
      <c r="M126" s="213"/>
      <c r="N126" s="213"/>
      <c r="O126" s="213"/>
      <c r="P126" s="213"/>
      <c r="Q126" s="197" t="s">
        <v>23</v>
      </c>
      <c r="R126" s="211" t="s">
        <v>114</v>
      </c>
      <c r="V126" s="98"/>
      <c r="W126" s="98"/>
    </row>
    <row r="127" spans="1:23" s="95" customFormat="1" ht="27.6" customHeight="1" x14ac:dyDescent="0.25">
      <c r="A127" s="198"/>
      <c r="B127" s="200"/>
      <c r="C127" s="210"/>
      <c r="D127" s="64" t="s">
        <v>6</v>
      </c>
      <c r="E127" s="65">
        <v>0</v>
      </c>
      <c r="F127" s="66">
        <v>0</v>
      </c>
      <c r="G127" s="66"/>
      <c r="H127" s="66">
        <f>SUM(K127:P127)</f>
        <v>0</v>
      </c>
      <c r="I127" s="71">
        <v>0</v>
      </c>
      <c r="J127" s="71">
        <f>K127+L127+M127+N127+P127</f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198"/>
      <c r="R127" s="212"/>
      <c r="V127" s="98"/>
      <c r="W127" s="98"/>
    </row>
    <row r="128" spans="1:23" s="95" customFormat="1" ht="60.6" customHeight="1" x14ac:dyDescent="0.25">
      <c r="A128" s="197" t="s">
        <v>459</v>
      </c>
      <c r="B128" s="199" t="s">
        <v>461</v>
      </c>
      <c r="C128" s="208" t="s">
        <v>196</v>
      </c>
      <c r="D128" s="147" t="s">
        <v>458</v>
      </c>
      <c r="E128" s="65">
        <v>0</v>
      </c>
      <c r="F128" s="146" t="e">
        <f>SUM(#REF!)</f>
        <v>#REF!</v>
      </c>
      <c r="G128" s="146"/>
      <c r="H128" s="146"/>
      <c r="I128" s="145">
        <v>0</v>
      </c>
      <c r="J128" s="145">
        <f t="shared" ref="J128" si="47">K128+L128+M128+N128+P128</f>
        <v>0</v>
      </c>
      <c r="K128" s="145">
        <v>0</v>
      </c>
      <c r="L128" s="145">
        <v>0</v>
      </c>
      <c r="M128" s="145">
        <v>0</v>
      </c>
      <c r="N128" s="145">
        <v>0</v>
      </c>
      <c r="O128" s="145">
        <v>0</v>
      </c>
      <c r="P128" s="145">
        <v>0</v>
      </c>
      <c r="Q128" s="197" t="s">
        <v>23</v>
      </c>
      <c r="R128" s="211" t="s">
        <v>464</v>
      </c>
      <c r="V128" s="98"/>
      <c r="W128" s="98"/>
    </row>
    <row r="129" spans="1:23" s="95" customFormat="1" ht="92.45" customHeight="1" x14ac:dyDescent="0.25">
      <c r="A129" s="198"/>
      <c r="B129" s="200"/>
      <c r="C129" s="210"/>
      <c r="D129" s="147" t="s">
        <v>99</v>
      </c>
      <c r="E129" s="65">
        <v>0</v>
      </c>
      <c r="F129" s="146">
        <v>0</v>
      </c>
      <c r="G129" s="146"/>
      <c r="H129" s="146">
        <f>SUM(K128:P128)</f>
        <v>0</v>
      </c>
      <c r="I129" s="213" t="s">
        <v>100</v>
      </c>
      <c r="J129" s="213"/>
      <c r="K129" s="213"/>
      <c r="L129" s="213"/>
      <c r="M129" s="213"/>
      <c r="N129" s="213"/>
      <c r="O129" s="213"/>
      <c r="P129" s="213"/>
      <c r="Q129" s="198"/>
      <c r="R129" s="212"/>
      <c r="V129" s="98"/>
      <c r="W129" s="98"/>
    </row>
    <row r="130" spans="1:23" s="95" customFormat="1" x14ac:dyDescent="0.25">
      <c r="A130" s="223" t="s">
        <v>242</v>
      </c>
      <c r="B130" s="63" t="s">
        <v>73</v>
      </c>
      <c r="C130" s="237"/>
      <c r="D130" s="64" t="s">
        <v>17</v>
      </c>
      <c r="E130" s="65" t="e">
        <f>SUM(#REF!)</f>
        <v>#REF!</v>
      </c>
      <c r="F130" s="66" t="e">
        <f>SUM(#REF!)</f>
        <v>#REF!</v>
      </c>
      <c r="G130" s="66" t="e">
        <f>SUM(#REF!)</f>
        <v>#REF!</v>
      </c>
      <c r="H130" s="66" t="e">
        <f>SUM(#REF!)</f>
        <v>#REF!</v>
      </c>
      <c r="I130" s="71">
        <f>I131+I133</f>
        <v>0</v>
      </c>
      <c r="J130" s="71">
        <f>K130+L130+M130+N130+P130</f>
        <v>2185.5</v>
      </c>
      <c r="K130" s="71">
        <f t="shared" ref="K130:P130" si="48">K131+K133</f>
        <v>507.5</v>
      </c>
      <c r="L130" s="71">
        <f t="shared" si="48"/>
        <v>1599</v>
      </c>
      <c r="M130" s="71">
        <f t="shared" si="48"/>
        <v>79</v>
      </c>
      <c r="N130" s="71">
        <f t="shared" si="48"/>
        <v>0</v>
      </c>
      <c r="O130" s="71">
        <f t="shared" si="48"/>
        <v>0</v>
      </c>
      <c r="P130" s="71">
        <f t="shared" si="48"/>
        <v>0</v>
      </c>
      <c r="Q130" s="223"/>
      <c r="R130" s="197"/>
      <c r="V130" s="98"/>
      <c r="W130" s="98"/>
    </row>
    <row r="131" spans="1:23" s="95" customFormat="1" ht="83.45" customHeight="1" x14ac:dyDescent="0.25">
      <c r="A131" s="223"/>
      <c r="B131" s="225" t="s">
        <v>159</v>
      </c>
      <c r="C131" s="237"/>
      <c r="D131" s="106" t="s">
        <v>3</v>
      </c>
      <c r="E131" s="65"/>
      <c r="F131" s="66"/>
      <c r="G131" s="66"/>
      <c r="H131" s="66"/>
      <c r="I131" s="71">
        <f>I134+I140</f>
        <v>0</v>
      </c>
      <c r="J131" s="71">
        <f>K131+L131+M131+N131+P131</f>
        <v>0</v>
      </c>
      <c r="K131" s="71">
        <f t="shared" ref="K131:P131" si="49">K134+K140</f>
        <v>0</v>
      </c>
      <c r="L131" s="71">
        <f t="shared" si="49"/>
        <v>0</v>
      </c>
      <c r="M131" s="71">
        <f t="shared" si="49"/>
        <v>0</v>
      </c>
      <c r="N131" s="71">
        <f t="shared" si="49"/>
        <v>0</v>
      </c>
      <c r="O131" s="71">
        <f t="shared" si="49"/>
        <v>0</v>
      </c>
      <c r="P131" s="71">
        <f t="shared" si="49"/>
        <v>0</v>
      </c>
      <c r="Q131" s="223"/>
      <c r="R131" s="215"/>
      <c r="V131" s="98"/>
      <c r="W131" s="98"/>
    </row>
    <row r="132" spans="1:23" s="95" customFormat="1" ht="76.900000000000006" customHeight="1" x14ac:dyDescent="0.25">
      <c r="A132" s="223"/>
      <c r="B132" s="225"/>
      <c r="C132" s="237"/>
      <c r="D132" s="106" t="s">
        <v>99</v>
      </c>
      <c r="E132" s="65"/>
      <c r="F132" s="66"/>
      <c r="G132" s="66"/>
      <c r="H132" s="66"/>
      <c r="I132" s="213" t="s">
        <v>100</v>
      </c>
      <c r="J132" s="213"/>
      <c r="K132" s="213"/>
      <c r="L132" s="213"/>
      <c r="M132" s="213"/>
      <c r="N132" s="213"/>
      <c r="O132" s="213"/>
      <c r="P132" s="213"/>
      <c r="Q132" s="223"/>
      <c r="R132" s="215"/>
      <c r="V132" s="98"/>
      <c r="W132" s="98"/>
    </row>
    <row r="133" spans="1:23" s="95" customFormat="1" ht="100.15" customHeight="1" x14ac:dyDescent="0.25">
      <c r="A133" s="223"/>
      <c r="B133" s="225"/>
      <c r="C133" s="237"/>
      <c r="D133" s="64" t="s">
        <v>6</v>
      </c>
      <c r="E133" s="131"/>
      <c r="F133" s="132"/>
      <c r="G133" s="132"/>
      <c r="H133" s="132"/>
      <c r="I133" s="133">
        <f>I135+I136+I139+I141+I142</f>
        <v>0</v>
      </c>
      <c r="J133" s="71">
        <f>K133+L133+M133+N133+P133</f>
        <v>2185.5</v>
      </c>
      <c r="K133" s="133">
        <f t="shared" ref="K133:P133" si="50">K135+K136+K139+K141+K142</f>
        <v>507.5</v>
      </c>
      <c r="L133" s="133">
        <f t="shared" si="50"/>
        <v>1599</v>
      </c>
      <c r="M133" s="133">
        <f t="shared" si="50"/>
        <v>79</v>
      </c>
      <c r="N133" s="133">
        <f t="shared" si="50"/>
        <v>0</v>
      </c>
      <c r="O133" s="133">
        <f t="shared" si="50"/>
        <v>0</v>
      </c>
      <c r="P133" s="133">
        <f t="shared" si="50"/>
        <v>0</v>
      </c>
      <c r="Q133" s="197"/>
      <c r="R133" s="198"/>
      <c r="V133" s="98"/>
      <c r="W133" s="98"/>
    </row>
    <row r="134" spans="1:23" s="95" customFormat="1" ht="61.15" customHeight="1" x14ac:dyDescent="0.25">
      <c r="A134" s="197" t="s">
        <v>74</v>
      </c>
      <c r="B134" s="199" t="s">
        <v>188</v>
      </c>
      <c r="C134" s="208" t="s">
        <v>25</v>
      </c>
      <c r="D134" s="106" t="s">
        <v>3</v>
      </c>
      <c r="E134" s="112">
        <f>SUM(K134:P134)</f>
        <v>0</v>
      </c>
      <c r="F134" s="66"/>
      <c r="G134" s="66"/>
      <c r="H134" s="66"/>
      <c r="I134" s="71">
        <v>0</v>
      </c>
      <c r="J134" s="71">
        <f>K134+L134+M134+N134+P134</f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197" t="s">
        <v>256</v>
      </c>
      <c r="R134" s="197" t="s">
        <v>187</v>
      </c>
      <c r="V134" s="98"/>
      <c r="W134" s="98"/>
    </row>
    <row r="135" spans="1:23" s="95" customFormat="1" ht="97.15" customHeight="1" x14ac:dyDescent="0.25">
      <c r="A135" s="198"/>
      <c r="B135" s="200"/>
      <c r="C135" s="210"/>
      <c r="D135" s="106" t="str">
        <f>IF(E135&gt;0,#REF!, IF( F135&gt;0,$F$9,IF(G135&gt;0,$G$9,IF(H135&gt;0,$H$9))))</f>
        <v>Внебюджетные источники</v>
      </c>
      <c r="E135" s="65">
        <v>0</v>
      </c>
      <c r="F135" s="113">
        <v>0</v>
      </c>
      <c r="G135" s="115"/>
      <c r="H135" s="66">
        <f>SUM(K135:P135)</f>
        <v>99</v>
      </c>
      <c r="I135" s="71">
        <v>0</v>
      </c>
      <c r="J135" s="71">
        <f>K135+L135+M135+N135+P135</f>
        <v>99</v>
      </c>
      <c r="K135" s="71">
        <v>0</v>
      </c>
      <c r="L135" s="71">
        <v>99</v>
      </c>
      <c r="M135" s="71">
        <v>0</v>
      </c>
      <c r="N135" s="71">
        <v>0</v>
      </c>
      <c r="O135" s="71">
        <v>0</v>
      </c>
      <c r="P135" s="71">
        <v>0</v>
      </c>
      <c r="Q135" s="198"/>
      <c r="R135" s="198"/>
      <c r="V135" s="98"/>
      <c r="W135" s="98"/>
    </row>
    <row r="136" spans="1:23" s="95" customFormat="1" ht="60" x14ac:dyDescent="0.25">
      <c r="A136" s="116" t="s">
        <v>75</v>
      </c>
      <c r="B136" s="84" t="s">
        <v>189</v>
      </c>
      <c r="C136" s="117" t="s">
        <v>29</v>
      </c>
      <c r="D136" s="106" t="s">
        <v>6</v>
      </c>
      <c r="E136" s="65">
        <v>0</v>
      </c>
      <c r="F136" s="113"/>
      <c r="G136" s="115"/>
      <c r="H136" s="113">
        <f>SUM(K136:P136)</f>
        <v>6.5</v>
      </c>
      <c r="I136" s="71">
        <v>0</v>
      </c>
      <c r="J136" s="71">
        <f>K136+L136+M136+N136+P136</f>
        <v>6.5</v>
      </c>
      <c r="K136" s="71">
        <v>6.5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116" t="s">
        <v>249</v>
      </c>
      <c r="R136" s="116" t="s">
        <v>126</v>
      </c>
      <c r="V136" s="98"/>
      <c r="W136" s="98"/>
    </row>
    <row r="137" spans="1:23" s="95" customFormat="1" ht="105" x14ac:dyDescent="0.25">
      <c r="A137" s="73" t="s">
        <v>76</v>
      </c>
      <c r="B137" s="85" t="s">
        <v>83</v>
      </c>
      <c r="C137" s="134" t="s">
        <v>295</v>
      </c>
      <c r="D137" s="106" t="s">
        <v>99</v>
      </c>
      <c r="E137" s="65">
        <v>0</v>
      </c>
      <c r="F137" s="66">
        <f t="shared" ref="F137" si="51">SUM(K137:P137)</f>
        <v>0</v>
      </c>
      <c r="G137" s="66"/>
      <c r="H137" s="66"/>
      <c r="I137" s="213" t="s">
        <v>100</v>
      </c>
      <c r="J137" s="213"/>
      <c r="K137" s="213"/>
      <c r="L137" s="213"/>
      <c r="M137" s="213"/>
      <c r="N137" s="213"/>
      <c r="O137" s="213"/>
      <c r="P137" s="213"/>
      <c r="Q137" s="73" t="s">
        <v>23</v>
      </c>
      <c r="R137" s="116" t="s">
        <v>186</v>
      </c>
      <c r="V137" s="98"/>
      <c r="W137" s="98"/>
    </row>
    <row r="138" spans="1:23" s="95" customFormat="1" ht="60" x14ac:dyDescent="0.25">
      <c r="A138" s="197" t="s">
        <v>77</v>
      </c>
      <c r="B138" s="199" t="s">
        <v>291</v>
      </c>
      <c r="C138" s="208" t="s">
        <v>22</v>
      </c>
      <c r="D138" s="64" t="s">
        <v>99</v>
      </c>
      <c r="E138" s="65">
        <v>0</v>
      </c>
      <c r="F138" s="66">
        <f>SUM(K138:P138)</f>
        <v>0</v>
      </c>
      <c r="G138" s="66"/>
      <c r="H138" s="66"/>
      <c r="I138" s="213" t="s">
        <v>100</v>
      </c>
      <c r="J138" s="213"/>
      <c r="K138" s="213"/>
      <c r="L138" s="213"/>
      <c r="M138" s="213"/>
      <c r="N138" s="213"/>
      <c r="O138" s="213"/>
      <c r="P138" s="213"/>
      <c r="Q138" s="197" t="s">
        <v>23</v>
      </c>
      <c r="R138" s="195" t="s">
        <v>117</v>
      </c>
      <c r="V138" s="98"/>
      <c r="W138" s="98"/>
    </row>
    <row r="139" spans="1:23" s="95" customFormat="1" x14ac:dyDescent="0.25">
      <c r="A139" s="198"/>
      <c r="B139" s="200"/>
      <c r="C139" s="210"/>
      <c r="D139" s="106" t="s">
        <v>6</v>
      </c>
      <c r="E139" s="65">
        <v>0</v>
      </c>
      <c r="F139" s="66"/>
      <c r="G139" s="115"/>
      <c r="H139" s="66">
        <f>SUM(K139:P139)</f>
        <v>500</v>
      </c>
      <c r="I139" s="71">
        <v>0</v>
      </c>
      <c r="J139" s="71">
        <f>K139+L139+M139+N139+P139</f>
        <v>500</v>
      </c>
      <c r="K139" s="71">
        <v>500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198"/>
      <c r="R139" s="196"/>
      <c r="V139" s="98"/>
      <c r="W139" s="98"/>
    </row>
    <row r="140" spans="1:23" s="95" customFormat="1" ht="105" x14ac:dyDescent="0.25">
      <c r="A140" s="116" t="s">
        <v>78</v>
      </c>
      <c r="B140" s="84" t="s">
        <v>190</v>
      </c>
      <c r="C140" s="117" t="s">
        <v>25</v>
      </c>
      <c r="D140" s="106" t="s">
        <v>3</v>
      </c>
      <c r="E140" s="112">
        <f>SUM(K140:P140)</f>
        <v>0</v>
      </c>
      <c r="F140" s="113"/>
      <c r="G140" s="113"/>
      <c r="H140" s="113"/>
      <c r="I140" s="71">
        <v>0</v>
      </c>
      <c r="J140" s="71">
        <f>K140+L140+M140+N140+P140</f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116" t="s">
        <v>31</v>
      </c>
      <c r="R140" s="128" t="s">
        <v>121</v>
      </c>
      <c r="V140" s="98"/>
      <c r="W140" s="98"/>
    </row>
    <row r="141" spans="1:23" s="95" customFormat="1" ht="208.9" customHeight="1" x14ac:dyDescent="0.25">
      <c r="A141" s="116" t="s">
        <v>80</v>
      </c>
      <c r="B141" s="84" t="s">
        <v>272</v>
      </c>
      <c r="C141" s="117" t="s">
        <v>295</v>
      </c>
      <c r="D141" s="106" t="s">
        <v>6</v>
      </c>
      <c r="E141" s="65">
        <v>0</v>
      </c>
      <c r="F141" s="113"/>
      <c r="G141" s="115"/>
      <c r="H141" s="66">
        <f t="shared" ref="H141" si="52">SUM(K141:P141)</f>
        <v>1579</v>
      </c>
      <c r="I141" s="71">
        <v>0</v>
      </c>
      <c r="J141" s="71">
        <f>K141+L141+M141+N141+P141</f>
        <v>1579</v>
      </c>
      <c r="K141" s="71">
        <v>0</v>
      </c>
      <c r="L141" s="71">
        <v>1500</v>
      </c>
      <c r="M141" s="71">
        <v>79</v>
      </c>
      <c r="N141" s="71">
        <v>0</v>
      </c>
      <c r="O141" s="71">
        <v>0</v>
      </c>
      <c r="P141" s="71">
        <v>0</v>
      </c>
      <c r="Q141" s="116" t="s">
        <v>254</v>
      </c>
      <c r="R141" s="116" t="s">
        <v>134</v>
      </c>
      <c r="V141" s="98"/>
      <c r="W141" s="98"/>
    </row>
    <row r="142" spans="1:23" s="95" customFormat="1" ht="165" x14ac:dyDescent="0.25">
      <c r="A142" s="116" t="s">
        <v>81</v>
      </c>
      <c r="B142" s="84" t="s">
        <v>273</v>
      </c>
      <c r="C142" s="117" t="s">
        <v>296</v>
      </c>
      <c r="D142" s="106" t="s">
        <v>6</v>
      </c>
      <c r="E142" s="65">
        <v>0</v>
      </c>
      <c r="F142" s="113"/>
      <c r="G142" s="115"/>
      <c r="H142" s="113">
        <f t="shared" ref="H142" si="53">SUM(K142:P142)</f>
        <v>1</v>
      </c>
      <c r="I142" s="71">
        <v>0</v>
      </c>
      <c r="J142" s="71">
        <f>K142+L142+M142+N142+P142</f>
        <v>1</v>
      </c>
      <c r="K142" s="71">
        <v>1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116" t="s">
        <v>255</v>
      </c>
      <c r="R142" s="116" t="s">
        <v>290</v>
      </c>
      <c r="V142" s="98"/>
      <c r="W142" s="98"/>
    </row>
    <row r="143" spans="1:23" s="95" customFormat="1" x14ac:dyDescent="0.25">
      <c r="A143" s="135"/>
      <c r="B143" s="135"/>
      <c r="C143" s="136"/>
      <c r="D143" s="135" t="s">
        <v>84</v>
      </c>
      <c r="E143" s="103"/>
      <c r="F143" s="101"/>
      <c r="G143" s="101"/>
      <c r="H143" s="101"/>
      <c r="I143" s="137">
        <f>I144+I145+I147</f>
        <v>0</v>
      </c>
      <c r="J143" s="137">
        <f>J144+J145+J147</f>
        <v>104954.98999999999</v>
      </c>
      <c r="K143" s="137">
        <f>K144+K145+K147</f>
        <v>6855.7199999999993</v>
      </c>
      <c r="L143" s="137">
        <f t="shared" ref="L143:P143" si="54">L144+L145+L147</f>
        <v>69033.489999999991</v>
      </c>
      <c r="M143" s="137">
        <f t="shared" si="54"/>
        <v>10656.82</v>
      </c>
      <c r="N143" s="137">
        <f t="shared" si="54"/>
        <v>18408.96</v>
      </c>
      <c r="O143" s="137">
        <f t="shared" si="54"/>
        <v>0</v>
      </c>
      <c r="P143" s="137">
        <f t="shared" si="54"/>
        <v>0</v>
      </c>
      <c r="Q143" s="138"/>
      <c r="R143" s="138"/>
      <c r="V143" s="98"/>
      <c r="W143" s="98"/>
    </row>
    <row r="144" spans="1:23" s="95" customFormat="1" ht="42.75" x14ac:dyDescent="0.25">
      <c r="A144" s="135"/>
      <c r="B144" s="135"/>
      <c r="C144" s="136"/>
      <c r="D144" s="135" t="s">
        <v>3</v>
      </c>
      <c r="E144" s="103"/>
      <c r="F144" s="101"/>
      <c r="G144" s="101"/>
      <c r="H144" s="101"/>
      <c r="I144" s="137">
        <f>I14+I69+I91+I115+I131</f>
        <v>0</v>
      </c>
      <c r="J144" s="139">
        <f>K144+L144+M144+N144+P144</f>
        <v>7.4</v>
      </c>
      <c r="K144" s="137">
        <f t="shared" ref="K144:P144" si="55">K14+K69+K91+K115+K131</f>
        <v>7.4</v>
      </c>
      <c r="L144" s="137">
        <f t="shared" si="55"/>
        <v>0</v>
      </c>
      <c r="M144" s="137">
        <f t="shared" si="55"/>
        <v>0</v>
      </c>
      <c r="N144" s="137">
        <f t="shared" si="55"/>
        <v>0</v>
      </c>
      <c r="O144" s="137">
        <f t="shared" si="55"/>
        <v>0</v>
      </c>
      <c r="P144" s="137">
        <f t="shared" si="55"/>
        <v>0</v>
      </c>
      <c r="Q144" s="138"/>
      <c r="R144" s="138"/>
      <c r="V144" s="98"/>
      <c r="W144" s="98"/>
    </row>
    <row r="145" spans="1:23" s="95" customFormat="1" ht="71.25" x14ac:dyDescent="0.25">
      <c r="A145" s="135"/>
      <c r="B145" s="135"/>
      <c r="C145" s="136"/>
      <c r="D145" s="140" t="s">
        <v>109</v>
      </c>
      <c r="E145" s="103"/>
      <c r="F145" s="101"/>
      <c r="G145" s="101"/>
      <c r="H145" s="101"/>
      <c r="I145" s="137">
        <f>I15</f>
        <v>0</v>
      </c>
      <c r="J145" s="139">
        <f>K145+L145+M145+N145+P145</f>
        <v>48631.049999999996</v>
      </c>
      <c r="K145" s="137">
        <f t="shared" ref="K145:P145" si="56">K15</f>
        <v>0</v>
      </c>
      <c r="L145" s="137">
        <f t="shared" si="56"/>
        <v>48631.049999999996</v>
      </c>
      <c r="M145" s="137">
        <f t="shared" si="56"/>
        <v>0</v>
      </c>
      <c r="N145" s="137">
        <f t="shared" si="56"/>
        <v>0</v>
      </c>
      <c r="O145" s="137">
        <f t="shared" si="56"/>
        <v>0</v>
      </c>
      <c r="P145" s="137">
        <f t="shared" si="56"/>
        <v>0</v>
      </c>
      <c r="Q145" s="138"/>
      <c r="R145" s="138"/>
      <c r="V145" s="98"/>
      <c r="W145" s="98"/>
    </row>
    <row r="146" spans="1:23" s="95" customFormat="1" ht="57" x14ac:dyDescent="0.25">
      <c r="A146" s="135"/>
      <c r="B146" s="135"/>
      <c r="C146" s="136"/>
      <c r="D146" s="135" t="s">
        <v>99</v>
      </c>
      <c r="E146" s="103"/>
      <c r="F146" s="101"/>
      <c r="G146" s="101"/>
      <c r="H146" s="101"/>
      <c r="I146" s="240" t="s">
        <v>100</v>
      </c>
      <c r="J146" s="240"/>
      <c r="K146" s="240"/>
      <c r="L146" s="240"/>
      <c r="M146" s="240"/>
      <c r="N146" s="240"/>
      <c r="O146" s="240"/>
      <c r="P146" s="240"/>
      <c r="Q146" s="138"/>
      <c r="R146" s="138"/>
      <c r="V146" s="98"/>
      <c r="W146" s="98"/>
    </row>
    <row r="147" spans="1:23" s="95" customFormat="1" x14ac:dyDescent="0.25">
      <c r="A147" s="135"/>
      <c r="B147" s="135"/>
      <c r="C147" s="136"/>
      <c r="D147" s="135" t="s">
        <v>6</v>
      </c>
      <c r="E147" s="103"/>
      <c r="F147" s="101"/>
      <c r="G147" s="101"/>
      <c r="H147" s="101"/>
      <c r="I147" s="137">
        <f>I17+I71+I93+I117+I133</f>
        <v>0</v>
      </c>
      <c r="J147" s="139">
        <f>K147+L147+M147+N147+P147</f>
        <v>56316.54</v>
      </c>
      <c r="K147" s="137">
        <f t="shared" ref="K147:P147" si="57">K17+K71+K93+K117+K133</f>
        <v>6848.32</v>
      </c>
      <c r="L147" s="137">
        <f t="shared" si="57"/>
        <v>20402.439999999999</v>
      </c>
      <c r="M147" s="137">
        <f t="shared" si="57"/>
        <v>10656.82</v>
      </c>
      <c r="N147" s="137">
        <f t="shared" si="57"/>
        <v>18408.96</v>
      </c>
      <c r="O147" s="137">
        <f t="shared" si="57"/>
        <v>0</v>
      </c>
      <c r="P147" s="137">
        <f t="shared" si="57"/>
        <v>0</v>
      </c>
      <c r="Q147" s="138"/>
      <c r="R147" s="138"/>
      <c r="V147" s="98"/>
      <c r="W147" s="98"/>
    </row>
    <row r="148" spans="1:23" s="95" customFormat="1" x14ac:dyDescent="0.25">
      <c r="B148" s="241"/>
      <c r="C148" s="241"/>
      <c r="D148" s="241"/>
      <c r="E148" s="241"/>
      <c r="F148" s="241"/>
      <c r="G148" s="241"/>
      <c r="H148" s="241"/>
      <c r="I148" s="241"/>
      <c r="J148" s="241"/>
      <c r="K148" s="96"/>
      <c r="L148" s="96"/>
      <c r="M148" s="141"/>
      <c r="N148" s="96"/>
      <c r="O148" s="96"/>
      <c r="P148" s="96"/>
      <c r="V148" s="98"/>
      <c r="W148" s="98"/>
    </row>
    <row r="149" spans="1:23" s="95" customFormat="1" x14ac:dyDescent="0.25">
      <c r="B149" s="142"/>
      <c r="C149" s="99"/>
      <c r="D149" s="142"/>
      <c r="E149" s="142"/>
      <c r="F149" s="142"/>
      <c r="G149" s="142"/>
      <c r="H149" s="142"/>
      <c r="I149" s="142"/>
      <c r="J149" s="142"/>
      <c r="K149" s="96"/>
      <c r="L149" s="96"/>
      <c r="M149" s="96"/>
      <c r="N149" s="96"/>
      <c r="O149" s="96"/>
      <c r="P149" s="96"/>
      <c r="R149" s="96"/>
      <c r="V149" s="98"/>
      <c r="W149" s="98"/>
    </row>
    <row r="150" spans="1:23" x14ac:dyDescent="0.25">
      <c r="B150" s="142"/>
      <c r="C150" s="99"/>
      <c r="D150" s="142"/>
      <c r="E150" s="142"/>
      <c r="F150" s="142"/>
      <c r="G150" s="142"/>
      <c r="H150" s="142"/>
      <c r="I150" s="142"/>
      <c r="J150" s="143"/>
      <c r="K150" s="96"/>
      <c r="L150" s="96"/>
      <c r="M150" s="96"/>
      <c r="N150" s="96"/>
      <c r="O150" s="96"/>
      <c r="P150" s="96"/>
      <c r="R150" s="144"/>
    </row>
    <row r="151" spans="1:23" x14ac:dyDescent="0.25">
      <c r="A151" s="96"/>
      <c r="B151" s="96"/>
      <c r="C151" s="96"/>
      <c r="E151" s="96"/>
      <c r="F151" s="99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142"/>
    </row>
    <row r="152" spans="1:23" x14ac:dyDescent="0.25">
      <c r="A152" s="96"/>
      <c r="B152" s="242" t="s">
        <v>139</v>
      </c>
      <c r="C152" s="242"/>
      <c r="D152" s="242"/>
      <c r="E152" s="242"/>
      <c r="F152" s="242"/>
      <c r="G152" s="242"/>
      <c r="H152" s="242"/>
      <c r="I152" s="242"/>
      <c r="J152" s="96"/>
      <c r="K152" s="96"/>
      <c r="L152" s="96"/>
      <c r="M152" s="96"/>
      <c r="N152" s="96"/>
      <c r="O152" s="96"/>
      <c r="P152" s="114"/>
      <c r="Q152" s="144" t="s">
        <v>163</v>
      </c>
    </row>
    <row r="153" spans="1:23" x14ac:dyDescent="0.25">
      <c r="A153" s="96"/>
      <c r="B153" s="96"/>
      <c r="C153" s="96"/>
      <c r="E153" s="96"/>
      <c r="F153" s="99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1:23" x14ac:dyDescent="0.25">
      <c r="A154" s="96"/>
      <c r="B154" s="242" t="s">
        <v>101</v>
      </c>
      <c r="C154" s="242"/>
      <c r="D154" s="242"/>
      <c r="E154" s="242"/>
      <c r="F154" s="242"/>
      <c r="G154" s="242"/>
      <c r="H154" s="242"/>
      <c r="I154" s="242"/>
      <c r="J154" s="242"/>
      <c r="K154" s="242"/>
      <c r="L154" s="96"/>
      <c r="M154" s="96"/>
      <c r="N154" s="96"/>
      <c r="O154" s="96"/>
      <c r="P154" s="96"/>
      <c r="Q154" s="144" t="s">
        <v>102</v>
      </c>
    </row>
    <row r="155" spans="1:23" x14ac:dyDescent="0.25">
      <c r="A155" s="96"/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96"/>
      <c r="M155" s="96"/>
      <c r="N155" s="96"/>
      <c r="O155" s="96"/>
      <c r="P155" s="96"/>
      <c r="Q155" s="142"/>
    </row>
  </sheetData>
  <autoFilter ref="A13:U141"/>
  <mergeCells count="195">
    <mergeCell ref="N1:R1"/>
    <mergeCell ref="I146:P146"/>
    <mergeCell ref="B148:J148"/>
    <mergeCell ref="B152:I152"/>
    <mergeCell ref="B154:K154"/>
    <mergeCell ref="B155:K155"/>
    <mergeCell ref="I137:P137"/>
    <mergeCell ref="B138:B139"/>
    <mergeCell ref="Q134:Q135"/>
    <mergeCell ref="R134:R135"/>
    <mergeCell ref="C134:C135"/>
    <mergeCell ref="I124:P124"/>
    <mergeCell ref="I121:P121"/>
    <mergeCell ref="I92:P92"/>
    <mergeCell ref="I59:P59"/>
    <mergeCell ref="I60:P60"/>
    <mergeCell ref="C60:C61"/>
    <mergeCell ref="B60:B61"/>
    <mergeCell ref="I47:P47"/>
    <mergeCell ref="I49:P49"/>
    <mergeCell ref="Q43:Q44"/>
    <mergeCell ref="R43:R44"/>
    <mergeCell ref="R13:R17"/>
    <mergeCell ref="I129:P129"/>
    <mergeCell ref="A134:A135"/>
    <mergeCell ref="B134:B135"/>
    <mergeCell ref="C126:C127"/>
    <mergeCell ref="Q126:Q127"/>
    <mergeCell ref="R126:R127"/>
    <mergeCell ref="C138:C139"/>
    <mergeCell ref="I138:P138"/>
    <mergeCell ref="A126:A127"/>
    <mergeCell ref="B126:B127"/>
    <mergeCell ref="I126:P126"/>
    <mergeCell ref="A130:A133"/>
    <mergeCell ref="C130:C133"/>
    <mergeCell ref="Q130:Q133"/>
    <mergeCell ref="R130:R133"/>
    <mergeCell ref="B131:B133"/>
    <mergeCell ref="I132:P132"/>
    <mergeCell ref="A138:A139"/>
    <mergeCell ref="Q138:Q139"/>
    <mergeCell ref="R138:R139"/>
    <mergeCell ref="A128:A129"/>
    <mergeCell ref="B128:B129"/>
    <mergeCell ref="C128:C129"/>
    <mergeCell ref="R128:R129"/>
    <mergeCell ref="Q128:Q129"/>
    <mergeCell ref="A121:A122"/>
    <mergeCell ref="B121:B122"/>
    <mergeCell ref="C121:C122"/>
    <mergeCell ref="Q121:Q122"/>
    <mergeCell ref="R121:R122"/>
    <mergeCell ref="C123:C125"/>
    <mergeCell ref="B123:B125"/>
    <mergeCell ref="A123:A125"/>
    <mergeCell ref="Q123:Q125"/>
    <mergeCell ref="R123:R125"/>
    <mergeCell ref="A90:A93"/>
    <mergeCell ref="C90:C93"/>
    <mergeCell ref="Q90:Q93"/>
    <mergeCell ref="R90:R93"/>
    <mergeCell ref="B91:B93"/>
    <mergeCell ref="I116:P116"/>
    <mergeCell ref="I119:P119"/>
    <mergeCell ref="A113:A117"/>
    <mergeCell ref="C113:C117"/>
    <mergeCell ref="Q113:Q117"/>
    <mergeCell ref="R113:R117"/>
    <mergeCell ref="B114:B117"/>
    <mergeCell ref="C118:C120"/>
    <mergeCell ref="B118:B120"/>
    <mergeCell ref="A118:A120"/>
    <mergeCell ref="Q118:Q120"/>
    <mergeCell ref="R118:R120"/>
    <mergeCell ref="I96:P96"/>
    <mergeCell ref="C96:C97"/>
    <mergeCell ref="B96:B97"/>
    <mergeCell ref="A96:A97"/>
    <mergeCell ref="Q96:Q97"/>
    <mergeCell ref="R96:R97"/>
    <mergeCell ref="A68:A71"/>
    <mergeCell ref="C68:C71"/>
    <mergeCell ref="Q68:Q71"/>
    <mergeCell ref="R68:R71"/>
    <mergeCell ref="B69:B71"/>
    <mergeCell ref="I70:P70"/>
    <mergeCell ref="I76:P76"/>
    <mergeCell ref="I74:P74"/>
    <mergeCell ref="C76:C77"/>
    <mergeCell ref="B76:B77"/>
    <mergeCell ref="A76:A77"/>
    <mergeCell ref="Q76:Q77"/>
    <mergeCell ref="R76:R77"/>
    <mergeCell ref="Q60:Q61"/>
    <mergeCell ref="R60:R61"/>
    <mergeCell ref="I63:P63"/>
    <mergeCell ref="I65:P65"/>
    <mergeCell ref="I64:P64"/>
    <mergeCell ref="Q28:Q29"/>
    <mergeCell ref="R28:R29"/>
    <mergeCell ref="I29:P29"/>
    <mergeCell ref="A54:A56"/>
    <mergeCell ref="B54:B56"/>
    <mergeCell ref="C54:C56"/>
    <mergeCell ref="Q54:Q56"/>
    <mergeCell ref="R54:R56"/>
    <mergeCell ref="I55:P55"/>
    <mergeCell ref="Q32:Q33"/>
    <mergeCell ref="R32:R33"/>
    <mergeCell ref="I51:P51"/>
    <mergeCell ref="A30:A31"/>
    <mergeCell ref="B30:B31"/>
    <mergeCell ref="C30:C31"/>
    <mergeCell ref="Q30:Q31"/>
    <mergeCell ref="R30:R31"/>
    <mergeCell ref="I31:P31"/>
    <mergeCell ref="A23:A25"/>
    <mergeCell ref="B23:B25"/>
    <mergeCell ref="C23:C25"/>
    <mergeCell ref="I53:P53"/>
    <mergeCell ref="A32:A33"/>
    <mergeCell ref="B32:B33"/>
    <mergeCell ref="C32:C33"/>
    <mergeCell ref="A28:A29"/>
    <mergeCell ref="B28:B29"/>
    <mergeCell ref="C28:C29"/>
    <mergeCell ref="B38:B39"/>
    <mergeCell ref="C38:C39"/>
    <mergeCell ref="A43:A44"/>
    <mergeCell ref="B43:B44"/>
    <mergeCell ref="C43:C44"/>
    <mergeCell ref="I44:P44"/>
    <mergeCell ref="I45:P45"/>
    <mergeCell ref="A26:A27"/>
    <mergeCell ref="B26:B27"/>
    <mergeCell ref="C26:C27"/>
    <mergeCell ref="B14:B17"/>
    <mergeCell ref="I16:P16"/>
    <mergeCell ref="G9:G10"/>
    <mergeCell ref="H9:H10"/>
    <mergeCell ref="I9:I10"/>
    <mergeCell ref="J9:J10"/>
    <mergeCell ref="K9:P9"/>
    <mergeCell ref="Q9:Q10"/>
    <mergeCell ref="Q23:Q25"/>
    <mergeCell ref="Q13:Q17"/>
    <mergeCell ref="R23:R25"/>
    <mergeCell ref="I25:P25"/>
    <mergeCell ref="Q40:Q42"/>
    <mergeCell ref="R40:R42"/>
    <mergeCell ref="I41:P41"/>
    <mergeCell ref="Q3:R3"/>
    <mergeCell ref="Q4:R4"/>
    <mergeCell ref="A6:R6"/>
    <mergeCell ref="A7:U7"/>
    <mergeCell ref="A9:A10"/>
    <mergeCell ref="B9:B10"/>
    <mergeCell ref="C9:C10"/>
    <mergeCell ref="D9:D10"/>
    <mergeCell ref="E9:E10"/>
    <mergeCell ref="F9:F10"/>
    <mergeCell ref="Q38:Q39"/>
    <mergeCell ref="R38:R39"/>
    <mergeCell ref="R9:R10"/>
    <mergeCell ref="S9:S10"/>
    <mergeCell ref="T9:T10"/>
    <mergeCell ref="U9:U10"/>
    <mergeCell ref="A13:A17"/>
    <mergeCell ref="C13:C17"/>
    <mergeCell ref="Q26:Q27"/>
    <mergeCell ref="R26:R27"/>
    <mergeCell ref="R36:R37"/>
    <mergeCell ref="C74:C75"/>
    <mergeCell ref="B74:B75"/>
    <mergeCell ref="A74:A75"/>
    <mergeCell ref="Q74:Q75"/>
    <mergeCell ref="R74:R75"/>
    <mergeCell ref="A36:A37"/>
    <mergeCell ref="B36:B37"/>
    <mergeCell ref="C36:C37"/>
    <mergeCell ref="I36:P36"/>
    <mergeCell ref="A40:A42"/>
    <mergeCell ref="B40:B42"/>
    <mergeCell ref="C40:C42"/>
    <mergeCell ref="A38:A39"/>
    <mergeCell ref="A57:A58"/>
    <mergeCell ref="B57:B58"/>
    <mergeCell ref="C57:C58"/>
    <mergeCell ref="Q57:Q58"/>
    <mergeCell ref="R57:R58"/>
    <mergeCell ref="I57:P57"/>
    <mergeCell ref="I27:P27"/>
    <mergeCell ref="I50:P50"/>
    <mergeCell ref="A60:A6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Width="12" fitToHeight="15" orientation="landscape" r:id="rId1"/>
  <rowBreaks count="3" manualBreakCount="3">
    <brk id="105" max="17" man="1"/>
    <brk id="117" max="17" man="1"/>
    <brk id="12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70"/>
  <sheetViews>
    <sheetView view="pageBreakPreview" topLeftCell="B58" zoomScaleNormal="90" zoomScaleSheetLayoutView="100" workbookViewId="0">
      <selection activeCell="G1" sqref="G1"/>
    </sheetView>
  </sheetViews>
  <sheetFormatPr defaultRowHeight="15" x14ac:dyDescent="0.25"/>
  <cols>
    <col min="1" max="1" width="6.7109375" style="3" customWidth="1"/>
    <col min="2" max="2" width="18.5703125" style="3" customWidth="1"/>
    <col min="3" max="3" width="18.42578125" style="3" customWidth="1"/>
    <col min="4" max="4" width="16" style="3" customWidth="1"/>
    <col min="5" max="5" width="19.5703125" style="3" customWidth="1"/>
    <col min="6" max="6" width="17.42578125" style="3" customWidth="1"/>
    <col min="7" max="7" width="40.7109375" style="3" customWidth="1"/>
    <col min="8" max="8" width="12.5703125" style="41" customWidth="1"/>
    <col min="9" max="9" width="10.85546875" style="41" customWidth="1"/>
    <col min="10" max="10" width="8.42578125" style="41" customWidth="1"/>
    <col min="11" max="11" width="8.140625" style="41" customWidth="1"/>
    <col min="12" max="12" width="8.7109375" style="41" customWidth="1"/>
    <col min="13" max="14" width="8.5703125" style="41" customWidth="1"/>
    <col min="15" max="15" width="9.42578125" style="41" customWidth="1"/>
    <col min="16" max="257" width="9.140625" style="3"/>
    <col min="258" max="258" width="25.28515625" style="3" customWidth="1"/>
    <col min="259" max="260" width="44.7109375" style="3" customWidth="1"/>
    <col min="261" max="261" width="34.5703125" style="3" customWidth="1"/>
    <col min="262" max="262" width="36.7109375" style="3" customWidth="1"/>
    <col min="263" max="263" width="31.85546875" style="3" customWidth="1"/>
    <col min="264" max="513" width="9.140625" style="3"/>
    <col min="514" max="514" width="25.28515625" style="3" customWidth="1"/>
    <col min="515" max="516" width="44.7109375" style="3" customWidth="1"/>
    <col min="517" max="517" width="34.5703125" style="3" customWidth="1"/>
    <col min="518" max="518" width="36.7109375" style="3" customWidth="1"/>
    <col min="519" max="519" width="31.85546875" style="3" customWidth="1"/>
    <col min="520" max="769" width="9.140625" style="3"/>
    <col min="770" max="770" width="25.28515625" style="3" customWidth="1"/>
    <col min="771" max="772" width="44.7109375" style="3" customWidth="1"/>
    <col min="773" max="773" width="34.5703125" style="3" customWidth="1"/>
    <col min="774" max="774" width="36.7109375" style="3" customWidth="1"/>
    <col min="775" max="775" width="31.85546875" style="3" customWidth="1"/>
    <col min="776" max="1025" width="9.140625" style="3"/>
    <col min="1026" max="1026" width="25.28515625" style="3" customWidth="1"/>
    <col min="1027" max="1028" width="44.7109375" style="3" customWidth="1"/>
    <col min="1029" max="1029" width="34.5703125" style="3" customWidth="1"/>
    <col min="1030" max="1030" width="36.7109375" style="3" customWidth="1"/>
    <col min="1031" max="1031" width="31.85546875" style="3" customWidth="1"/>
    <col min="1032" max="1281" width="9.140625" style="3"/>
    <col min="1282" max="1282" width="25.28515625" style="3" customWidth="1"/>
    <col min="1283" max="1284" width="44.7109375" style="3" customWidth="1"/>
    <col min="1285" max="1285" width="34.5703125" style="3" customWidth="1"/>
    <col min="1286" max="1286" width="36.7109375" style="3" customWidth="1"/>
    <col min="1287" max="1287" width="31.85546875" style="3" customWidth="1"/>
    <col min="1288" max="1537" width="9.140625" style="3"/>
    <col min="1538" max="1538" width="25.28515625" style="3" customWidth="1"/>
    <col min="1539" max="1540" width="44.7109375" style="3" customWidth="1"/>
    <col min="1541" max="1541" width="34.5703125" style="3" customWidth="1"/>
    <col min="1542" max="1542" width="36.7109375" style="3" customWidth="1"/>
    <col min="1543" max="1543" width="31.85546875" style="3" customWidth="1"/>
    <col min="1544" max="1793" width="9.140625" style="3"/>
    <col min="1794" max="1794" width="25.28515625" style="3" customWidth="1"/>
    <col min="1795" max="1796" width="44.7109375" style="3" customWidth="1"/>
    <col min="1797" max="1797" width="34.5703125" style="3" customWidth="1"/>
    <col min="1798" max="1798" width="36.7109375" style="3" customWidth="1"/>
    <col min="1799" max="1799" width="31.85546875" style="3" customWidth="1"/>
    <col min="1800" max="2049" width="9.140625" style="3"/>
    <col min="2050" max="2050" width="25.28515625" style="3" customWidth="1"/>
    <col min="2051" max="2052" width="44.7109375" style="3" customWidth="1"/>
    <col min="2053" max="2053" width="34.5703125" style="3" customWidth="1"/>
    <col min="2054" max="2054" width="36.7109375" style="3" customWidth="1"/>
    <col min="2055" max="2055" width="31.85546875" style="3" customWidth="1"/>
    <col min="2056" max="2305" width="9.140625" style="3"/>
    <col min="2306" max="2306" width="25.28515625" style="3" customWidth="1"/>
    <col min="2307" max="2308" width="44.7109375" style="3" customWidth="1"/>
    <col min="2309" max="2309" width="34.5703125" style="3" customWidth="1"/>
    <col min="2310" max="2310" width="36.7109375" style="3" customWidth="1"/>
    <col min="2311" max="2311" width="31.85546875" style="3" customWidth="1"/>
    <col min="2312" max="2561" width="9.140625" style="3"/>
    <col min="2562" max="2562" width="25.28515625" style="3" customWidth="1"/>
    <col min="2563" max="2564" width="44.7109375" style="3" customWidth="1"/>
    <col min="2565" max="2565" width="34.5703125" style="3" customWidth="1"/>
    <col min="2566" max="2566" width="36.7109375" style="3" customWidth="1"/>
    <col min="2567" max="2567" width="31.85546875" style="3" customWidth="1"/>
    <col min="2568" max="2817" width="9.140625" style="3"/>
    <col min="2818" max="2818" width="25.28515625" style="3" customWidth="1"/>
    <col min="2819" max="2820" width="44.7109375" style="3" customWidth="1"/>
    <col min="2821" max="2821" width="34.5703125" style="3" customWidth="1"/>
    <col min="2822" max="2822" width="36.7109375" style="3" customWidth="1"/>
    <col min="2823" max="2823" width="31.85546875" style="3" customWidth="1"/>
    <col min="2824" max="3073" width="9.140625" style="3"/>
    <col min="3074" max="3074" width="25.28515625" style="3" customWidth="1"/>
    <col min="3075" max="3076" width="44.7109375" style="3" customWidth="1"/>
    <col min="3077" max="3077" width="34.5703125" style="3" customWidth="1"/>
    <col min="3078" max="3078" width="36.7109375" style="3" customWidth="1"/>
    <col min="3079" max="3079" width="31.85546875" style="3" customWidth="1"/>
    <col min="3080" max="3329" width="9.140625" style="3"/>
    <col min="3330" max="3330" width="25.28515625" style="3" customWidth="1"/>
    <col min="3331" max="3332" width="44.7109375" style="3" customWidth="1"/>
    <col min="3333" max="3333" width="34.5703125" style="3" customWidth="1"/>
    <col min="3334" max="3334" width="36.7109375" style="3" customWidth="1"/>
    <col min="3335" max="3335" width="31.85546875" style="3" customWidth="1"/>
    <col min="3336" max="3585" width="9.140625" style="3"/>
    <col min="3586" max="3586" width="25.28515625" style="3" customWidth="1"/>
    <col min="3587" max="3588" width="44.7109375" style="3" customWidth="1"/>
    <col min="3589" max="3589" width="34.5703125" style="3" customWidth="1"/>
    <col min="3590" max="3590" width="36.7109375" style="3" customWidth="1"/>
    <col min="3591" max="3591" width="31.85546875" style="3" customWidth="1"/>
    <col min="3592" max="3841" width="9.140625" style="3"/>
    <col min="3842" max="3842" width="25.28515625" style="3" customWidth="1"/>
    <col min="3843" max="3844" width="44.7109375" style="3" customWidth="1"/>
    <col min="3845" max="3845" width="34.5703125" style="3" customWidth="1"/>
    <col min="3846" max="3846" width="36.7109375" style="3" customWidth="1"/>
    <col min="3847" max="3847" width="31.85546875" style="3" customWidth="1"/>
    <col min="3848" max="4097" width="9.140625" style="3"/>
    <col min="4098" max="4098" width="25.28515625" style="3" customWidth="1"/>
    <col min="4099" max="4100" width="44.7109375" style="3" customWidth="1"/>
    <col min="4101" max="4101" width="34.5703125" style="3" customWidth="1"/>
    <col min="4102" max="4102" width="36.7109375" style="3" customWidth="1"/>
    <col min="4103" max="4103" width="31.85546875" style="3" customWidth="1"/>
    <col min="4104" max="4353" width="9.140625" style="3"/>
    <col min="4354" max="4354" width="25.28515625" style="3" customWidth="1"/>
    <col min="4355" max="4356" width="44.7109375" style="3" customWidth="1"/>
    <col min="4357" max="4357" width="34.5703125" style="3" customWidth="1"/>
    <col min="4358" max="4358" width="36.7109375" style="3" customWidth="1"/>
    <col min="4359" max="4359" width="31.85546875" style="3" customWidth="1"/>
    <col min="4360" max="4609" width="9.140625" style="3"/>
    <col min="4610" max="4610" width="25.28515625" style="3" customWidth="1"/>
    <col min="4611" max="4612" width="44.7109375" style="3" customWidth="1"/>
    <col min="4613" max="4613" width="34.5703125" style="3" customWidth="1"/>
    <col min="4614" max="4614" width="36.7109375" style="3" customWidth="1"/>
    <col min="4615" max="4615" width="31.85546875" style="3" customWidth="1"/>
    <col min="4616" max="4865" width="9.140625" style="3"/>
    <col min="4866" max="4866" width="25.28515625" style="3" customWidth="1"/>
    <col min="4867" max="4868" width="44.7109375" style="3" customWidth="1"/>
    <col min="4869" max="4869" width="34.5703125" style="3" customWidth="1"/>
    <col min="4870" max="4870" width="36.7109375" style="3" customWidth="1"/>
    <col min="4871" max="4871" width="31.85546875" style="3" customWidth="1"/>
    <col min="4872" max="5121" width="9.140625" style="3"/>
    <col min="5122" max="5122" width="25.28515625" style="3" customWidth="1"/>
    <col min="5123" max="5124" width="44.7109375" style="3" customWidth="1"/>
    <col min="5125" max="5125" width="34.5703125" style="3" customWidth="1"/>
    <col min="5126" max="5126" width="36.7109375" style="3" customWidth="1"/>
    <col min="5127" max="5127" width="31.85546875" style="3" customWidth="1"/>
    <col min="5128" max="5377" width="9.140625" style="3"/>
    <col min="5378" max="5378" width="25.28515625" style="3" customWidth="1"/>
    <col min="5379" max="5380" width="44.7109375" style="3" customWidth="1"/>
    <col min="5381" max="5381" width="34.5703125" style="3" customWidth="1"/>
    <col min="5382" max="5382" width="36.7109375" style="3" customWidth="1"/>
    <col min="5383" max="5383" width="31.85546875" style="3" customWidth="1"/>
    <col min="5384" max="5633" width="9.140625" style="3"/>
    <col min="5634" max="5634" width="25.28515625" style="3" customWidth="1"/>
    <col min="5635" max="5636" width="44.7109375" style="3" customWidth="1"/>
    <col min="5637" max="5637" width="34.5703125" style="3" customWidth="1"/>
    <col min="5638" max="5638" width="36.7109375" style="3" customWidth="1"/>
    <col min="5639" max="5639" width="31.85546875" style="3" customWidth="1"/>
    <col min="5640" max="5889" width="9.140625" style="3"/>
    <col min="5890" max="5890" width="25.28515625" style="3" customWidth="1"/>
    <col min="5891" max="5892" width="44.7109375" style="3" customWidth="1"/>
    <col min="5893" max="5893" width="34.5703125" style="3" customWidth="1"/>
    <col min="5894" max="5894" width="36.7109375" style="3" customWidth="1"/>
    <col min="5895" max="5895" width="31.85546875" style="3" customWidth="1"/>
    <col min="5896" max="6145" width="9.140625" style="3"/>
    <col min="6146" max="6146" width="25.28515625" style="3" customWidth="1"/>
    <col min="6147" max="6148" width="44.7109375" style="3" customWidth="1"/>
    <col min="6149" max="6149" width="34.5703125" style="3" customWidth="1"/>
    <col min="6150" max="6150" width="36.7109375" style="3" customWidth="1"/>
    <col min="6151" max="6151" width="31.85546875" style="3" customWidth="1"/>
    <col min="6152" max="6401" width="9.140625" style="3"/>
    <col min="6402" max="6402" width="25.28515625" style="3" customWidth="1"/>
    <col min="6403" max="6404" width="44.7109375" style="3" customWidth="1"/>
    <col min="6405" max="6405" width="34.5703125" style="3" customWidth="1"/>
    <col min="6406" max="6406" width="36.7109375" style="3" customWidth="1"/>
    <col min="6407" max="6407" width="31.85546875" style="3" customWidth="1"/>
    <col min="6408" max="6657" width="9.140625" style="3"/>
    <col min="6658" max="6658" width="25.28515625" style="3" customWidth="1"/>
    <col min="6659" max="6660" width="44.7109375" style="3" customWidth="1"/>
    <col min="6661" max="6661" width="34.5703125" style="3" customWidth="1"/>
    <col min="6662" max="6662" width="36.7109375" style="3" customWidth="1"/>
    <col min="6663" max="6663" width="31.85546875" style="3" customWidth="1"/>
    <col min="6664" max="6913" width="9.140625" style="3"/>
    <col min="6914" max="6914" width="25.28515625" style="3" customWidth="1"/>
    <col min="6915" max="6916" width="44.7109375" style="3" customWidth="1"/>
    <col min="6917" max="6917" width="34.5703125" style="3" customWidth="1"/>
    <col min="6918" max="6918" width="36.7109375" style="3" customWidth="1"/>
    <col min="6919" max="6919" width="31.85546875" style="3" customWidth="1"/>
    <col min="6920" max="7169" width="9.140625" style="3"/>
    <col min="7170" max="7170" width="25.28515625" style="3" customWidth="1"/>
    <col min="7171" max="7172" width="44.7109375" style="3" customWidth="1"/>
    <col min="7173" max="7173" width="34.5703125" style="3" customWidth="1"/>
    <col min="7174" max="7174" width="36.7109375" style="3" customWidth="1"/>
    <col min="7175" max="7175" width="31.85546875" style="3" customWidth="1"/>
    <col min="7176" max="7425" width="9.140625" style="3"/>
    <col min="7426" max="7426" width="25.28515625" style="3" customWidth="1"/>
    <col min="7427" max="7428" width="44.7109375" style="3" customWidth="1"/>
    <col min="7429" max="7429" width="34.5703125" style="3" customWidth="1"/>
    <col min="7430" max="7430" width="36.7109375" style="3" customWidth="1"/>
    <col min="7431" max="7431" width="31.85546875" style="3" customWidth="1"/>
    <col min="7432" max="7681" width="9.140625" style="3"/>
    <col min="7682" max="7682" width="25.28515625" style="3" customWidth="1"/>
    <col min="7683" max="7684" width="44.7109375" style="3" customWidth="1"/>
    <col min="7685" max="7685" width="34.5703125" style="3" customWidth="1"/>
    <col min="7686" max="7686" width="36.7109375" style="3" customWidth="1"/>
    <col min="7687" max="7687" width="31.85546875" style="3" customWidth="1"/>
    <col min="7688" max="7937" width="9.140625" style="3"/>
    <col min="7938" max="7938" width="25.28515625" style="3" customWidth="1"/>
    <col min="7939" max="7940" width="44.7109375" style="3" customWidth="1"/>
    <col min="7941" max="7941" width="34.5703125" style="3" customWidth="1"/>
    <col min="7942" max="7942" width="36.7109375" style="3" customWidth="1"/>
    <col min="7943" max="7943" width="31.85546875" style="3" customWidth="1"/>
    <col min="7944" max="8193" width="9.140625" style="3"/>
    <col min="8194" max="8194" width="25.28515625" style="3" customWidth="1"/>
    <col min="8195" max="8196" width="44.7109375" style="3" customWidth="1"/>
    <col min="8197" max="8197" width="34.5703125" style="3" customWidth="1"/>
    <col min="8198" max="8198" width="36.7109375" style="3" customWidth="1"/>
    <col min="8199" max="8199" width="31.85546875" style="3" customWidth="1"/>
    <col min="8200" max="8449" width="9.140625" style="3"/>
    <col min="8450" max="8450" width="25.28515625" style="3" customWidth="1"/>
    <col min="8451" max="8452" width="44.7109375" style="3" customWidth="1"/>
    <col min="8453" max="8453" width="34.5703125" style="3" customWidth="1"/>
    <col min="8454" max="8454" width="36.7109375" style="3" customWidth="1"/>
    <col min="8455" max="8455" width="31.85546875" style="3" customWidth="1"/>
    <col min="8456" max="8705" width="9.140625" style="3"/>
    <col min="8706" max="8706" width="25.28515625" style="3" customWidth="1"/>
    <col min="8707" max="8708" width="44.7109375" style="3" customWidth="1"/>
    <col min="8709" max="8709" width="34.5703125" style="3" customWidth="1"/>
    <col min="8710" max="8710" width="36.7109375" style="3" customWidth="1"/>
    <col min="8711" max="8711" width="31.85546875" style="3" customWidth="1"/>
    <col min="8712" max="8961" width="9.140625" style="3"/>
    <col min="8962" max="8962" width="25.28515625" style="3" customWidth="1"/>
    <col min="8963" max="8964" width="44.7109375" style="3" customWidth="1"/>
    <col min="8965" max="8965" width="34.5703125" style="3" customWidth="1"/>
    <col min="8966" max="8966" width="36.7109375" style="3" customWidth="1"/>
    <col min="8967" max="8967" width="31.85546875" style="3" customWidth="1"/>
    <col min="8968" max="9217" width="9.140625" style="3"/>
    <col min="9218" max="9218" width="25.28515625" style="3" customWidth="1"/>
    <col min="9219" max="9220" width="44.7109375" style="3" customWidth="1"/>
    <col min="9221" max="9221" width="34.5703125" style="3" customWidth="1"/>
    <col min="9222" max="9222" width="36.7109375" style="3" customWidth="1"/>
    <col min="9223" max="9223" width="31.85546875" style="3" customWidth="1"/>
    <col min="9224" max="9473" width="9.140625" style="3"/>
    <col min="9474" max="9474" width="25.28515625" style="3" customWidth="1"/>
    <col min="9475" max="9476" width="44.7109375" style="3" customWidth="1"/>
    <col min="9477" max="9477" width="34.5703125" style="3" customWidth="1"/>
    <col min="9478" max="9478" width="36.7109375" style="3" customWidth="1"/>
    <col min="9479" max="9479" width="31.85546875" style="3" customWidth="1"/>
    <col min="9480" max="9729" width="9.140625" style="3"/>
    <col min="9730" max="9730" width="25.28515625" style="3" customWidth="1"/>
    <col min="9731" max="9732" width="44.7109375" style="3" customWidth="1"/>
    <col min="9733" max="9733" width="34.5703125" style="3" customWidth="1"/>
    <col min="9734" max="9734" width="36.7109375" style="3" customWidth="1"/>
    <col min="9735" max="9735" width="31.85546875" style="3" customWidth="1"/>
    <col min="9736" max="9985" width="9.140625" style="3"/>
    <col min="9986" max="9986" width="25.28515625" style="3" customWidth="1"/>
    <col min="9987" max="9988" width="44.7109375" style="3" customWidth="1"/>
    <col min="9989" max="9989" width="34.5703125" style="3" customWidth="1"/>
    <col min="9990" max="9990" width="36.7109375" style="3" customWidth="1"/>
    <col min="9991" max="9991" width="31.85546875" style="3" customWidth="1"/>
    <col min="9992" max="10241" width="9.140625" style="3"/>
    <col min="10242" max="10242" width="25.28515625" style="3" customWidth="1"/>
    <col min="10243" max="10244" width="44.7109375" style="3" customWidth="1"/>
    <col min="10245" max="10245" width="34.5703125" style="3" customWidth="1"/>
    <col min="10246" max="10246" width="36.7109375" style="3" customWidth="1"/>
    <col min="10247" max="10247" width="31.85546875" style="3" customWidth="1"/>
    <col min="10248" max="10497" width="9.140625" style="3"/>
    <col min="10498" max="10498" width="25.28515625" style="3" customWidth="1"/>
    <col min="10499" max="10500" width="44.7109375" style="3" customWidth="1"/>
    <col min="10501" max="10501" width="34.5703125" style="3" customWidth="1"/>
    <col min="10502" max="10502" width="36.7109375" style="3" customWidth="1"/>
    <col min="10503" max="10503" width="31.85546875" style="3" customWidth="1"/>
    <col min="10504" max="10753" width="9.140625" style="3"/>
    <col min="10754" max="10754" width="25.28515625" style="3" customWidth="1"/>
    <col min="10755" max="10756" width="44.7109375" style="3" customWidth="1"/>
    <col min="10757" max="10757" width="34.5703125" style="3" customWidth="1"/>
    <col min="10758" max="10758" width="36.7109375" style="3" customWidth="1"/>
    <col min="10759" max="10759" width="31.85546875" style="3" customWidth="1"/>
    <col min="10760" max="11009" width="9.140625" style="3"/>
    <col min="11010" max="11010" width="25.28515625" style="3" customWidth="1"/>
    <col min="11011" max="11012" width="44.7109375" style="3" customWidth="1"/>
    <col min="11013" max="11013" width="34.5703125" style="3" customWidth="1"/>
    <col min="11014" max="11014" width="36.7109375" style="3" customWidth="1"/>
    <col min="11015" max="11015" width="31.85546875" style="3" customWidth="1"/>
    <col min="11016" max="11265" width="9.140625" style="3"/>
    <col min="11266" max="11266" width="25.28515625" style="3" customWidth="1"/>
    <col min="11267" max="11268" width="44.7109375" style="3" customWidth="1"/>
    <col min="11269" max="11269" width="34.5703125" style="3" customWidth="1"/>
    <col min="11270" max="11270" width="36.7109375" style="3" customWidth="1"/>
    <col min="11271" max="11271" width="31.85546875" style="3" customWidth="1"/>
    <col min="11272" max="11521" width="9.140625" style="3"/>
    <col min="11522" max="11522" width="25.28515625" style="3" customWidth="1"/>
    <col min="11523" max="11524" width="44.7109375" style="3" customWidth="1"/>
    <col min="11525" max="11525" width="34.5703125" style="3" customWidth="1"/>
    <col min="11526" max="11526" width="36.7109375" style="3" customWidth="1"/>
    <col min="11527" max="11527" width="31.85546875" style="3" customWidth="1"/>
    <col min="11528" max="11777" width="9.140625" style="3"/>
    <col min="11778" max="11778" width="25.28515625" style="3" customWidth="1"/>
    <col min="11779" max="11780" width="44.7109375" style="3" customWidth="1"/>
    <col min="11781" max="11781" width="34.5703125" style="3" customWidth="1"/>
    <col min="11782" max="11782" width="36.7109375" style="3" customWidth="1"/>
    <col min="11783" max="11783" width="31.85546875" style="3" customWidth="1"/>
    <col min="11784" max="12033" width="9.140625" style="3"/>
    <col min="12034" max="12034" width="25.28515625" style="3" customWidth="1"/>
    <col min="12035" max="12036" width="44.7109375" style="3" customWidth="1"/>
    <col min="12037" max="12037" width="34.5703125" style="3" customWidth="1"/>
    <col min="12038" max="12038" width="36.7109375" style="3" customWidth="1"/>
    <col min="12039" max="12039" width="31.85546875" style="3" customWidth="1"/>
    <col min="12040" max="12289" width="9.140625" style="3"/>
    <col min="12290" max="12290" width="25.28515625" style="3" customWidth="1"/>
    <col min="12291" max="12292" width="44.7109375" style="3" customWidth="1"/>
    <col min="12293" max="12293" width="34.5703125" style="3" customWidth="1"/>
    <col min="12294" max="12294" width="36.7109375" style="3" customWidth="1"/>
    <col min="12295" max="12295" width="31.85546875" style="3" customWidth="1"/>
    <col min="12296" max="12545" width="9.140625" style="3"/>
    <col min="12546" max="12546" width="25.28515625" style="3" customWidth="1"/>
    <col min="12547" max="12548" width="44.7109375" style="3" customWidth="1"/>
    <col min="12549" max="12549" width="34.5703125" style="3" customWidth="1"/>
    <col min="12550" max="12550" width="36.7109375" style="3" customWidth="1"/>
    <col min="12551" max="12551" width="31.85546875" style="3" customWidth="1"/>
    <col min="12552" max="12801" width="9.140625" style="3"/>
    <col min="12802" max="12802" width="25.28515625" style="3" customWidth="1"/>
    <col min="12803" max="12804" width="44.7109375" style="3" customWidth="1"/>
    <col min="12805" max="12805" width="34.5703125" style="3" customWidth="1"/>
    <col min="12806" max="12806" width="36.7109375" style="3" customWidth="1"/>
    <col min="12807" max="12807" width="31.85546875" style="3" customWidth="1"/>
    <col min="12808" max="13057" width="9.140625" style="3"/>
    <col min="13058" max="13058" width="25.28515625" style="3" customWidth="1"/>
    <col min="13059" max="13060" width="44.7109375" style="3" customWidth="1"/>
    <col min="13061" max="13061" width="34.5703125" style="3" customWidth="1"/>
    <col min="13062" max="13062" width="36.7109375" style="3" customWidth="1"/>
    <col min="13063" max="13063" width="31.85546875" style="3" customWidth="1"/>
    <col min="13064" max="13313" width="9.140625" style="3"/>
    <col min="13314" max="13314" width="25.28515625" style="3" customWidth="1"/>
    <col min="13315" max="13316" width="44.7109375" style="3" customWidth="1"/>
    <col min="13317" max="13317" width="34.5703125" style="3" customWidth="1"/>
    <col min="13318" max="13318" width="36.7109375" style="3" customWidth="1"/>
    <col min="13319" max="13319" width="31.85546875" style="3" customWidth="1"/>
    <col min="13320" max="13569" width="9.140625" style="3"/>
    <col min="13570" max="13570" width="25.28515625" style="3" customWidth="1"/>
    <col min="13571" max="13572" width="44.7109375" style="3" customWidth="1"/>
    <col min="13573" max="13573" width="34.5703125" style="3" customWidth="1"/>
    <col min="13574" max="13574" width="36.7109375" style="3" customWidth="1"/>
    <col min="13575" max="13575" width="31.85546875" style="3" customWidth="1"/>
    <col min="13576" max="13825" width="9.140625" style="3"/>
    <col min="13826" max="13826" width="25.28515625" style="3" customWidth="1"/>
    <col min="13827" max="13828" width="44.7109375" style="3" customWidth="1"/>
    <col min="13829" max="13829" width="34.5703125" style="3" customWidth="1"/>
    <col min="13830" max="13830" width="36.7109375" style="3" customWidth="1"/>
    <col min="13831" max="13831" width="31.85546875" style="3" customWidth="1"/>
    <col min="13832" max="14081" width="9.140625" style="3"/>
    <col min="14082" max="14082" width="25.28515625" style="3" customWidth="1"/>
    <col min="14083" max="14084" width="44.7109375" style="3" customWidth="1"/>
    <col min="14085" max="14085" width="34.5703125" style="3" customWidth="1"/>
    <col min="14086" max="14086" width="36.7109375" style="3" customWidth="1"/>
    <col min="14087" max="14087" width="31.85546875" style="3" customWidth="1"/>
    <col min="14088" max="14337" width="9.140625" style="3"/>
    <col min="14338" max="14338" width="25.28515625" style="3" customWidth="1"/>
    <col min="14339" max="14340" width="44.7109375" style="3" customWidth="1"/>
    <col min="14341" max="14341" width="34.5703125" style="3" customWidth="1"/>
    <col min="14342" max="14342" width="36.7109375" style="3" customWidth="1"/>
    <col min="14343" max="14343" width="31.85546875" style="3" customWidth="1"/>
    <col min="14344" max="14593" width="9.140625" style="3"/>
    <col min="14594" max="14594" width="25.28515625" style="3" customWidth="1"/>
    <col min="14595" max="14596" width="44.7109375" style="3" customWidth="1"/>
    <col min="14597" max="14597" width="34.5703125" style="3" customWidth="1"/>
    <col min="14598" max="14598" width="36.7109375" style="3" customWidth="1"/>
    <col min="14599" max="14599" width="31.85546875" style="3" customWidth="1"/>
    <col min="14600" max="14849" width="9.140625" style="3"/>
    <col min="14850" max="14850" width="25.28515625" style="3" customWidth="1"/>
    <col min="14851" max="14852" width="44.7109375" style="3" customWidth="1"/>
    <col min="14853" max="14853" width="34.5703125" style="3" customWidth="1"/>
    <col min="14854" max="14854" width="36.7109375" style="3" customWidth="1"/>
    <col min="14855" max="14855" width="31.85546875" style="3" customWidth="1"/>
    <col min="14856" max="15105" width="9.140625" style="3"/>
    <col min="15106" max="15106" width="25.28515625" style="3" customWidth="1"/>
    <col min="15107" max="15108" width="44.7109375" style="3" customWidth="1"/>
    <col min="15109" max="15109" width="34.5703125" style="3" customWidth="1"/>
    <col min="15110" max="15110" width="36.7109375" style="3" customWidth="1"/>
    <col min="15111" max="15111" width="31.85546875" style="3" customWidth="1"/>
    <col min="15112" max="15361" width="9.140625" style="3"/>
    <col min="15362" max="15362" width="25.28515625" style="3" customWidth="1"/>
    <col min="15363" max="15364" width="44.7109375" style="3" customWidth="1"/>
    <col min="15365" max="15365" width="34.5703125" style="3" customWidth="1"/>
    <col min="15366" max="15366" width="36.7109375" style="3" customWidth="1"/>
    <col min="15367" max="15367" width="31.85546875" style="3" customWidth="1"/>
    <col min="15368" max="15617" width="9.140625" style="3"/>
    <col min="15618" max="15618" width="25.28515625" style="3" customWidth="1"/>
    <col min="15619" max="15620" width="44.7109375" style="3" customWidth="1"/>
    <col min="15621" max="15621" width="34.5703125" style="3" customWidth="1"/>
    <col min="15622" max="15622" width="36.7109375" style="3" customWidth="1"/>
    <col min="15623" max="15623" width="31.85546875" style="3" customWidth="1"/>
    <col min="15624" max="15873" width="9.140625" style="3"/>
    <col min="15874" max="15874" width="25.28515625" style="3" customWidth="1"/>
    <col min="15875" max="15876" width="44.7109375" style="3" customWidth="1"/>
    <col min="15877" max="15877" width="34.5703125" style="3" customWidth="1"/>
    <col min="15878" max="15878" width="36.7109375" style="3" customWidth="1"/>
    <col min="15879" max="15879" width="31.85546875" style="3" customWidth="1"/>
    <col min="15880" max="16129" width="9.140625" style="3"/>
    <col min="16130" max="16130" width="25.28515625" style="3" customWidth="1"/>
    <col min="16131" max="16132" width="44.7109375" style="3" customWidth="1"/>
    <col min="16133" max="16133" width="34.5703125" style="3" customWidth="1"/>
    <col min="16134" max="16134" width="36.7109375" style="3" customWidth="1"/>
    <col min="16135" max="16135" width="31.85546875" style="3" customWidth="1"/>
    <col min="16136" max="16384" width="9.140625" style="3"/>
  </cols>
  <sheetData>
    <row r="1" spans="1:15" ht="51" customHeight="1" x14ac:dyDescent="0.25">
      <c r="K1" s="267" t="s">
        <v>466</v>
      </c>
      <c r="L1" s="268"/>
      <c r="M1" s="268"/>
      <c r="N1" s="268"/>
      <c r="O1" s="268"/>
    </row>
    <row r="3" spans="1:15" x14ac:dyDescent="0.25">
      <c r="B3" s="2"/>
      <c r="C3" s="2"/>
      <c r="D3" s="2"/>
      <c r="E3" s="2"/>
      <c r="F3" s="2"/>
      <c r="G3" s="2"/>
      <c r="H3" s="39"/>
      <c r="I3" s="40"/>
      <c r="K3" s="257" t="s">
        <v>85</v>
      </c>
      <c r="L3" s="257"/>
      <c r="M3" s="257"/>
      <c r="N3" s="257"/>
      <c r="O3" s="257"/>
    </row>
    <row r="4" spans="1:15" x14ac:dyDescent="0.25">
      <c r="B4" s="2"/>
      <c r="C4" s="2"/>
      <c r="D4" s="2"/>
      <c r="E4" s="2"/>
      <c r="F4" s="2"/>
      <c r="G4" s="2"/>
      <c r="H4" s="39"/>
      <c r="I4" s="40"/>
      <c r="K4" s="39"/>
      <c r="L4" s="39"/>
      <c r="M4" s="39"/>
      <c r="N4" s="39"/>
      <c r="O4" s="39" t="s">
        <v>86</v>
      </c>
    </row>
    <row r="5" spans="1:15" ht="14.45" x14ac:dyDescent="0.3">
      <c r="B5" s="2"/>
      <c r="C5" s="2"/>
      <c r="D5" s="2"/>
      <c r="E5" s="2"/>
      <c r="F5" s="2"/>
      <c r="G5" s="2"/>
      <c r="H5" s="39"/>
      <c r="I5" s="40"/>
      <c r="K5" s="39"/>
      <c r="L5" s="39"/>
      <c r="M5" s="39"/>
      <c r="N5" s="39"/>
      <c r="O5" s="39"/>
    </row>
    <row r="6" spans="1:15" x14ac:dyDescent="0.25">
      <c r="A6" s="262" t="s">
        <v>95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</row>
    <row r="7" spans="1:15" x14ac:dyDescent="0.25">
      <c r="B7" s="265" t="s">
        <v>98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40"/>
      <c r="O7" s="39"/>
    </row>
    <row r="8" spans="1:15" ht="14.45" x14ac:dyDescent="0.3">
      <c r="B8" s="25"/>
      <c r="C8" s="25"/>
      <c r="D8" s="25"/>
      <c r="E8" s="25"/>
      <c r="F8" s="25"/>
      <c r="G8" s="25"/>
      <c r="H8" s="42"/>
      <c r="I8" s="42"/>
      <c r="J8" s="42"/>
      <c r="K8" s="42"/>
      <c r="L8" s="42"/>
      <c r="M8" s="42"/>
      <c r="N8" s="40"/>
      <c r="O8" s="39"/>
    </row>
    <row r="9" spans="1:15" x14ac:dyDescent="0.25">
      <c r="A9" s="258" t="s">
        <v>87</v>
      </c>
      <c r="B9" s="258" t="s">
        <v>88</v>
      </c>
      <c r="C9" s="258" t="s">
        <v>89</v>
      </c>
      <c r="D9" s="258"/>
      <c r="E9" s="258"/>
      <c r="F9" s="258"/>
      <c r="G9" s="258" t="s">
        <v>90</v>
      </c>
      <c r="H9" s="259" t="s">
        <v>91</v>
      </c>
      <c r="I9" s="260" t="s">
        <v>276</v>
      </c>
      <c r="J9" s="261" t="s">
        <v>92</v>
      </c>
      <c r="K9" s="261"/>
      <c r="L9" s="261"/>
      <c r="M9" s="261"/>
      <c r="N9" s="261"/>
      <c r="O9" s="261"/>
    </row>
    <row r="10" spans="1:15" ht="142.5" x14ac:dyDescent="0.25">
      <c r="A10" s="258"/>
      <c r="B10" s="258"/>
      <c r="C10" s="20" t="s">
        <v>93</v>
      </c>
      <c r="D10" s="19" t="s">
        <v>109</v>
      </c>
      <c r="E10" s="19" t="s">
        <v>99</v>
      </c>
      <c r="F10" s="20" t="s">
        <v>6</v>
      </c>
      <c r="G10" s="258"/>
      <c r="H10" s="259"/>
      <c r="I10" s="260"/>
      <c r="J10" s="43">
        <v>2015</v>
      </c>
      <c r="K10" s="43">
        <v>2016</v>
      </c>
      <c r="L10" s="43">
        <v>2017</v>
      </c>
      <c r="M10" s="43">
        <v>2018</v>
      </c>
      <c r="N10" s="43">
        <v>2019</v>
      </c>
      <c r="O10" s="43">
        <v>2020</v>
      </c>
    </row>
    <row r="11" spans="1:15" ht="14.45" x14ac:dyDescent="0.3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4">
        <v>13</v>
      </c>
      <c r="N11" s="44">
        <f>M11+1</f>
        <v>14</v>
      </c>
      <c r="O11" s="44">
        <f>N11+1</f>
        <v>15</v>
      </c>
    </row>
    <row r="12" spans="1:15" ht="90.75" customHeight="1" x14ac:dyDescent="0.25">
      <c r="A12" s="22">
        <v>1</v>
      </c>
      <c r="B12" s="273" t="s">
        <v>140</v>
      </c>
      <c r="C12" s="273"/>
      <c r="D12" s="273"/>
      <c r="E12" s="273"/>
      <c r="F12" s="273"/>
      <c r="G12" s="24" t="s">
        <v>265</v>
      </c>
      <c r="H12" s="46" t="s">
        <v>142</v>
      </c>
      <c r="I12" s="47">
        <v>5.6000000000000001E-2</v>
      </c>
      <c r="J12" s="47">
        <v>5.5E-2</v>
      </c>
      <c r="K12" s="47">
        <v>5.3999999999999999E-2</v>
      </c>
      <c r="L12" s="47">
        <v>8.6999999999999994E-2</v>
      </c>
      <c r="M12" s="47">
        <v>8.5000000000000006E-2</v>
      </c>
      <c r="N12" s="47">
        <v>8.2000000000000003E-2</v>
      </c>
      <c r="O12" s="47">
        <v>0.08</v>
      </c>
    </row>
    <row r="13" spans="1:15" s="6" customFormat="1" ht="75" customHeight="1" x14ac:dyDescent="0.25">
      <c r="A13" s="266" t="s">
        <v>136</v>
      </c>
      <c r="B13" s="247"/>
      <c r="C13" s="246">
        <f>'Приложение №1'!J14</f>
        <v>2</v>
      </c>
      <c r="D13" s="246">
        <f>'Приложение №1'!J15</f>
        <v>48631.049999999996</v>
      </c>
      <c r="E13" s="246" t="s">
        <v>100</v>
      </c>
      <c r="F13" s="246">
        <v>1905.86</v>
      </c>
      <c r="G13" s="8" t="s">
        <v>205</v>
      </c>
      <c r="H13" s="31" t="s">
        <v>105</v>
      </c>
      <c r="I13" s="30" t="s">
        <v>18</v>
      </c>
      <c r="J13" s="30" t="s">
        <v>18</v>
      </c>
      <c r="K13" s="30" t="s">
        <v>18</v>
      </c>
      <c r="L13" s="30">
        <v>37.450000000000003</v>
      </c>
      <c r="M13" s="30">
        <v>39.44</v>
      </c>
      <c r="N13" s="30">
        <v>41.43</v>
      </c>
      <c r="O13" s="30">
        <v>43.43</v>
      </c>
    </row>
    <row r="14" spans="1:15" s="6" customFormat="1" ht="75" customHeight="1" x14ac:dyDescent="0.25">
      <c r="A14" s="266"/>
      <c r="B14" s="247"/>
      <c r="C14" s="246"/>
      <c r="D14" s="246"/>
      <c r="E14" s="246"/>
      <c r="F14" s="246"/>
      <c r="G14" s="8" t="s">
        <v>259</v>
      </c>
      <c r="H14" s="31" t="s">
        <v>105</v>
      </c>
      <c r="I14" s="75">
        <v>42</v>
      </c>
      <c r="J14" s="75">
        <v>57.3</v>
      </c>
      <c r="K14" s="75">
        <v>100</v>
      </c>
      <c r="L14" s="76">
        <v>92.6</v>
      </c>
      <c r="M14" s="75">
        <v>100</v>
      </c>
      <c r="N14" s="75">
        <v>100</v>
      </c>
      <c r="O14" s="75">
        <v>100</v>
      </c>
    </row>
    <row r="15" spans="1:15" s="6" customFormat="1" ht="61.5" customHeight="1" x14ac:dyDescent="0.25">
      <c r="A15" s="266"/>
      <c r="B15" s="247"/>
      <c r="C15" s="246"/>
      <c r="D15" s="246"/>
      <c r="E15" s="246"/>
      <c r="F15" s="246"/>
      <c r="G15" s="7" t="s">
        <v>206</v>
      </c>
      <c r="H15" s="50" t="s">
        <v>112</v>
      </c>
      <c r="I15" s="47">
        <v>50.595999999999997</v>
      </c>
      <c r="J15" s="47">
        <v>50.53</v>
      </c>
      <c r="K15" s="47">
        <v>51.253</v>
      </c>
      <c r="L15" s="47">
        <v>56.4</v>
      </c>
      <c r="M15" s="47">
        <v>54.67</v>
      </c>
      <c r="N15" s="47">
        <v>53.03</v>
      </c>
      <c r="O15" s="47">
        <v>51.43</v>
      </c>
    </row>
    <row r="16" spans="1:15" s="6" customFormat="1" ht="57" customHeight="1" x14ac:dyDescent="0.25">
      <c r="A16" s="266"/>
      <c r="B16" s="247"/>
      <c r="C16" s="246"/>
      <c r="D16" s="246"/>
      <c r="E16" s="246"/>
      <c r="F16" s="246"/>
      <c r="G16" s="9" t="s">
        <v>207</v>
      </c>
      <c r="H16" s="46" t="s">
        <v>111</v>
      </c>
      <c r="I16" s="47">
        <v>0.28599999999999998</v>
      </c>
      <c r="J16" s="47">
        <v>0.28599999999999998</v>
      </c>
      <c r="K16" s="47">
        <v>0.29599999999999999</v>
      </c>
      <c r="L16" s="47">
        <v>0.19</v>
      </c>
      <c r="M16" s="47">
        <v>0.18</v>
      </c>
      <c r="N16" s="47">
        <v>0.17</v>
      </c>
      <c r="O16" s="47">
        <v>0.17</v>
      </c>
    </row>
    <row r="17" spans="1:15" s="6" customFormat="1" ht="63" customHeight="1" x14ac:dyDescent="0.25">
      <c r="A17" s="266"/>
      <c r="B17" s="247"/>
      <c r="C17" s="246"/>
      <c r="D17" s="246"/>
      <c r="E17" s="246"/>
      <c r="F17" s="246"/>
      <c r="G17" s="11" t="s">
        <v>208</v>
      </c>
      <c r="H17" s="34" t="s">
        <v>107</v>
      </c>
      <c r="I17" s="48">
        <v>108.56</v>
      </c>
      <c r="J17" s="48">
        <v>108.55200000000001</v>
      </c>
      <c r="K17" s="48">
        <v>107.312</v>
      </c>
      <c r="L17" s="48">
        <v>106.9</v>
      </c>
      <c r="M17" s="48">
        <v>107.30200000000001</v>
      </c>
      <c r="N17" s="48">
        <v>107.30200000000001</v>
      </c>
      <c r="O17" s="48">
        <v>107.30200000000001</v>
      </c>
    </row>
    <row r="18" spans="1:15" s="6" customFormat="1" ht="60.75" customHeight="1" x14ac:dyDescent="0.25">
      <c r="A18" s="266"/>
      <c r="B18" s="247"/>
      <c r="C18" s="246"/>
      <c r="D18" s="246"/>
      <c r="E18" s="246"/>
      <c r="F18" s="246"/>
      <c r="G18" s="11" t="s">
        <v>209</v>
      </c>
      <c r="H18" s="74" t="s">
        <v>107</v>
      </c>
      <c r="I18" s="48">
        <v>41.390999999999998</v>
      </c>
      <c r="J18" s="48">
        <v>41.387999999999998</v>
      </c>
      <c r="K18" s="48">
        <v>40.856000000000002</v>
      </c>
      <c r="L18" s="48">
        <v>40.1</v>
      </c>
      <c r="M18" s="48">
        <v>40.851999999999997</v>
      </c>
      <c r="N18" s="48">
        <v>40.851999999999997</v>
      </c>
      <c r="O18" s="48">
        <v>40.851999999999997</v>
      </c>
    </row>
    <row r="19" spans="1:15" s="6" customFormat="1" ht="63.75" customHeight="1" x14ac:dyDescent="0.25">
      <c r="A19" s="266"/>
      <c r="B19" s="247"/>
      <c r="C19" s="246"/>
      <c r="D19" s="246"/>
      <c r="E19" s="246"/>
      <c r="F19" s="246"/>
      <c r="G19" s="38" t="s">
        <v>210</v>
      </c>
      <c r="H19" s="74" t="s">
        <v>107</v>
      </c>
      <c r="I19" s="51">
        <v>81.588999999999999</v>
      </c>
      <c r="J19" s="51">
        <v>81.192999999999998</v>
      </c>
      <c r="K19" s="51">
        <v>79.557000000000002</v>
      </c>
      <c r="L19" s="51">
        <v>78.900000000000006</v>
      </c>
      <c r="M19" s="51">
        <v>77.555999999999997</v>
      </c>
      <c r="N19" s="51">
        <v>77.555999999999997</v>
      </c>
      <c r="O19" s="51">
        <v>77.555999999999997</v>
      </c>
    </row>
    <row r="20" spans="1:15" s="6" customFormat="1" ht="73.5" customHeight="1" x14ac:dyDescent="0.25">
      <c r="A20" s="266"/>
      <c r="B20" s="247"/>
      <c r="C20" s="246"/>
      <c r="D20" s="246"/>
      <c r="E20" s="246"/>
      <c r="F20" s="246"/>
      <c r="G20" s="8" t="s">
        <v>211</v>
      </c>
      <c r="H20" s="46" t="s">
        <v>105</v>
      </c>
      <c r="I20" s="30">
        <v>64.099999999999994</v>
      </c>
      <c r="J20" s="30">
        <v>64.099999999999994</v>
      </c>
      <c r="K20" s="30">
        <v>100</v>
      </c>
      <c r="L20" s="30">
        <v>100</v>
      </c>
      <c r="M20" s="30">
        <v>100</v>
      </c>
      <c r="N20" s="30">
        <v>100</v>
      </c>
      <c r="O20" s="30">
        <v>100</v>
      </c>
    </row>
    <row r="21" spans="1:15" s="6" customFormat="1" ht="79.5" customHeight="1" x14ac:dyDescent="0.25">
      <c r="A21" s="266"/>
      <c r="B21" s="247"/>
      <c r="C21" s="246"/>
      <c r="D21" s="246"/>
      <c r="E21" s="246"/>
      <c r="F21" s="246"/>
      <c r="G21" s="8" t="s">
        <v>212</v>
      </c>
      <c r="H21" s="46" t="s">
        <v>105</v>
      </c>
      <c r="I21" s="30">
        <v>1.82</v>
      </c>
      <c r="J21" s="30">
        <v>1.82</v>
      </c>
      <c r="K21" s="30">
        <v>16.5</v>
      </c>
      <c r="L21" s="30">
        <v>27.75</v>
      </c>
      <c r="M21" s="30">
        <v>32.979999999999997</v>
      </c>
      <c r="N21" s="30">
        <v>38.22</v>
      </c>
      <c r="O21" s="30">
        <v>43.46</v>
      </c>
    </row>
    <row r="22" spans="1:15" s="6" customFormat="1" ht="148.5" customHeight="1" x14ac:dyDescent="0.25">
      <c r="A22" s="266"/>
      <c r="B22" s="247"/>
      <c r="C22" s="246"/>
      <c r="D22" s="246"/>
      <c r="E22" s="246"/>
      <c r="F22" s="246"/>
      <c r="G22" s="7" t="s">
        <v>144</v>
      </c>
      <c r="H22" s="46" t="s">
        <v>105</v>
      </c>
      <c r="I22" s="59">
        <v>100</v>
      </c>
      <c r="J22" s="59">
        <v>100</v>
      </c>
      <c r="K22" s="59">
        <v>100</v>
      </c>
      <c r="L22" s="59">
        <v>99.56</v>
      </c>
      <c r="M22" s="59">
        <v>100</v>
      </c>
      <c r="N22" s="59">
        <v>100</v>
      </c>
      <c r="O22" s="59">
        <v>100</v>
      </c>
    </row>
    <row r="23" spans="1:15" s="6" customFormat="1" ht="150" customHeight="1" x14ac:dyDescent="0.25">
      <c r="A23" s="266"/>
      <c r="B23" s="247"/>
      <c r="C23" s="246"/>
      <c r="D23" s="246"/>
      <c r="E23" s="246"/>
      <c r="F23" s="246"/>
      <c r="G23" s="9" t="s">
        <v>145</v>
      </c>
      <c r="H23" s="46" t="s">
        <v>105</v>
      </c>
      <c r="I23" s="59">
        <v>100</v>
      </c>
      <c r="J23" s="59">
        <v>100</v>
      </c>
      <c r="K23" s="59">
        <v>100</v>
      </c>
      <c r="L23" s="59">
        <v>96.85</v>
      </c>
      <c r="M23" s="59">
        <v>100</v>
      </c>
      <c r="N23" s="59">
        <v>100</v>
      </c>
      <c r="O23" s="59">
        <v>100</v>
      </c>
    </row>
    <row r="24" spans="1:15" s="6" customFormat="1" ht="147.75" customHeight="1" x14ac:dyDescent="0.25">
      <c r="A24" s="266"/>
      <c r="B24" s="247"/>
      <c r="C24" s="246"/>
      <c r="D24" s="246"/>
      <c r="E24" s="246"/>
      <c r="F24" s="246"/>
      <c r="G24" s="10" t="s">
        <v>146</v>
      </c>
      <c r="H24" s="46" t="s">
        <v>105</v>
      </c>
      <c r="I24" s="59">
        <v>100</v>
      </c>
      <c r="J24" s="59">
        <v>100</v>
      </c>
      <c r="K24" s="59">
        <v>100</v>
      </c>
      <c r="L24" s="59">
        <v>100</v>
      </c>
      <c r="M24" s="59">
        <v>100</v>
      </c>
      <c r="N24" s="59">
        <v>100</v>
      </c>
      <c r="O24" s="59">
        <v>100</v>
      </c>
    </row>
    <row r="25" spans="1:15" s="6" customFormat="1" ht="156" customHeight="1" x14ac:dyDescent="0.25">
      <c r="A25" s="266"/>
      <c r="B25" s="247"/>
      <c r="C25" s="246"/>
      <c r="D25" s="246"/>
      <c r="E25" s="246"/>
      <c r="F25" s="246"/>
      <c r="G25" s="12" t="s">
        <v>147</v>
      </c>
      <c r="H25" s="49" t="s">
        <v>105</v>
      </c>
      <c r="I25" s="77">
        <v>49.4</v>
      </c>
      <c r="J25" s="77">
        <v>49.4</v>
      </c>
      <c r="K25" s="78">
        <v>100</v>
      </c>
      <c r="L25" s="78">
        <v>96.98</v>
      </c>
      <c r="M25" s="78">
        <v>100</v>
      </c>
      <c r="N25" s="78">
        <v>100</v>
      </c>
      <c r="O25" s="78">
        <v>100</v>
      </c>
    </row>
    <row r="26" spans="1:15" s="6" customFormat="1" ht="150" customHeight="1" x14ac:dyDescent="0.25">
      <c r="A26" s="266"/>
      <c r="B26" s="247"/>
      <c r="C26" s="246"/>
      <c r="D26" s="246"/>
      <c r="E26" s="246"/>
      <c r="F26" s="246"/>
      <c r="G26" s="12" t="s">
        <v>148</v>
      </c>
      <c r="H26" s="34" t="s">
        <v>105</v>
      </c>
      <c r="I26" s="79">
        <v>65</v>
      </c>
      <c r="J26" s="79">
        <v>65</v>
      </c>
      <c r="K26" s="59">
        <v>100</v>
      </c>
      <c r="L26" s="59">
        <v>77.010000000000005</v>
      </c>
      <c r="M26" s="59">
        <v>100</v>
      </c>
      <c r="N26" s="59">
        <v>100</v>
      </c>
      <c r="O26" s="59">
        <v>100</v>
      </c>
    </row>
    <row r="27" spans="1:15" s="6" customFormat="1" ht="74.25" x14ac:dyDescent="0.25">
      <c r="A27" s="21">
        <v>2</v>
      </c>
      <c r="B27" s="243" t="s">
        <v>141</v>
      </c>
      <c r="C27" s="244"/>
      <c r="D27" s="244"/>
      <c r="E27" s="244"/>
      <c r="F27" s="245"/>
      <c r="G27" s="35" t="s">
        <v>264</v>
      </c>
      <c r="H27" s="46" t="s">
        <v>142</v>
      </c>
      <c r="I27" s="47">
        <v>4.2999999999999997E-2</v>
      </c>
      <c r="J27" s="47">
        <v>4.2999999999999997E-2</v>
      </c>
      <c r="K27" s="47">
        <v>4.2000000000000003E-2</v>
      </c>
      <c r="L27" s="80">
        <v>4.2000000000000003E-2</v>
      </c>
      <c r="M27" s="80">
        <v>4.7E-2</v>
      </c>
      <c r="N27" s="80">
        <v>4.5999999999999999E-2</v>
      </c>
      <c r="O27" s="80">
        <v>4.4999999999999998E-2</v>
      </c>
    </row>
    <row r="28" spans="1:15" s="6" customFormat="1" ht="60" x14ac:dyDescent="0.25">
      <c r="A28" s="269" t="s">
        <v>135</v>
      </c>
      <c r="B28" s="247"/>
      <c r="C28" s="272">
        <f>'Приложение №1'!J69</f>
        <v>0</v>
      </c>
      <c r="D28" s="272">
        <v>0</v>
      </c>
      <c r="E28" s="272" t="s">
        <v>100</v>
      </c>
      <c r="F28" s="246">
        <f>'Приложение №1'!J71</f>
        <v>23467</v>
      </c>
      <c r="G28" s="36" t="s">
        <v>149</v>
      </c>
      <c r="H28" s="46" t="s">
        <v>104</v>
      </c>
      <c r="I28" s="30" t="s">
        <v>18</v>
      </c>
      <c r="J28" s="30" t="s">
        <v>18</v>
      </c>
      <c r="K28" s="30" t="s">
        <v>18</v>
      </c>
      <c r="L28" s="30">
        <v>441</v>
      </c>
      <c r="M28" s="30">
        <v>322</v>
      </c>
      <c r="N28" s="30">
        <v>345</v>
      </c>
      <c r="O28" s="30">
        <v>368</v>
      </c>
    </row>
    <row r="29" spans="1:15" s="6" customFormat="1" ht="57" customHeight="1" x14ac:dyDescent="0.25">
      <c r="A29" s="270"/>
      <c r="B29" s="247"/>
      <c r="C29" s="272"/>
      <c r="D29" s="272"/>
      <c r="E29" s="272"/>
      <c r="F29" s="246"/>
      <c r="G29" s="68" t="s">
        <v>260</v>
      </c>
      <c r="H29" s="46" t="s">
        <v>105</v>
      </c>
      <c r="I29" s="30">
        <v>44.84</v>
      </c>
      <c r="J29" s="30">
        <v>46.62</v>
      </c>
      <c r="K29" s="30">
        <v>75</v>
      </c>
      <c r="L29" s="30">
        <v>67.09</v>
      </c>
      <c r="M29" s="30">
        <v>100</v>
      </c>
      <c r="N29" s="30">
        <v>100</v>
      </c>
      <c r="O29" s="30">
        <v>100</v>
      </c>
    </row>
    <row r="30" spans="1:15" s="6" customFormat="1" ht="48" customHeight="1" x14ac:dyDescent="0.25">
      <c r="A30" s="270"/>
      <c r="B30" s="247"/>
      <c r="C30" s="272"/>
      <c r="D30" s="272"/>
      <c r="E30" s="272"/>
      <c r="F30" s="246"/>
      <c r="G30" s="5" t="s">
        <v>150</v>
      </c>
      <c r="H30" s="50" t="s">
        <v>277</v>
      </c>
      <c r="I30" s="47">
        <v>40.4</v>
      </c>
      <c r="J30" s="47">
        <v>40.36</v>
      </c>
      <c r="K30" s="47">
        <v>39.39</v>
      </c>
      <c r="L30" s="80">
        <v>16.45</v>
      </c>
      <c r="M30" s="80">
        <v>13.02</v>
      </c>
      <c r="N30" s="80">
        <v>13.541</v>
      </c>
      <c r="O30" s="80">
        <v>14.082000000000001</v>
      </c>
    </row>
    <row r="31" spans="1:15" s="6" customFormat="1" ht="48.75" customHeight="1" x14ac:dyDescent="0.25">
      <c r="A31" s="270"/>
      <c r="B31" s="247"/>
      <c r="C31" s="272"/>
      <c r="D31" s="272"/>
      <c r="E31" s="272"/>
      <c r="F31" s="246"/>
      <c r="G31" s="8" t="s">
        <v>151</v>
      </c>
      <c r="H31" s="46" t="s">
        <v>111</v>
      </c>
      <c r="I31" s="47">
        <v>0.19600000000000001</v>
      </c>
      <c r="J31" s="47">
        <v>0.19600000000000001</v>
      </c>
      <c r="K31" s="47">
        <v>0.16900000000000001</v>
      </c>
      <c r="L31" s="80">
        <f>0.206+0.11</f>
        <v>0.316</v>
      </c>
      <c r="M31" s="80">
        <v>0.25800000000000001</v>
      </c>
      <c r="N31" s="80">
        <v>0.26600000000000001</v>
      </c>
      <c r="O31" s="80">
        <v>0.27400000000000002</v>
      </c>
    </row>
    <row r="32" spans="1:15" s="6" customFormat="1" ht="43.5" customHeight="1" x14ac:dyDescent="0.25">
      <c r="A32" s="270"/>
      <c r="B32" s="247"/>
      <c r="C32" s="272"/>
      <c r="D32" s="272"/>
      <c r="E32" s="272"/>
      <c r="F32" s="246"/>
      <c r="G32" s="11" t="s">
        <v>152</v>
      </c>
      <c r="H32" s="34" t="str">
        <f>'[1]Целевые показатели'!D31</f>
        <v>куб. м/чел.</v>
      </c>
      <c r="I32" s="48">
        <f>'[1]Целевые показатели'!E31</f>
        <v>49.964198258571649</v>
      </c>
      <c r="J32" s="48">
        <f>'[1]Целевые показатели'!F31</f>
        <v>49.964198258571649</v>
      </c>
      <c r="K32" s="48">
        <f>'[1]Целевые показатели'!G31</f>
        <v>49.963881509745107</v>
      </c>
      <c r="L32" s="48">
        <f>41.042+13.98</f>
        <v>55.022000000000006</v>
      </c>
      <c r="M32" s="48">
        <f>'[1]Целевые показатели'!I31</f>
        <v>40.285541929449153</v>
      </c>
      <c r="N32" s="48">
        <f>'[1]Целевые показатели'!J31</f>
        <v>40.285541929449153</v>
      </c>
      <c r="O32" s="48">
        <v>40.286000000000001</v>
      </c>
    </row>
    <row r="33" spans="1:15" s="6" customFormat="1" ht="44.25" customHeight="1" x14ac:dyDescent="0.25">
      <c r="A33" s="270"/>
      <c r="B33" s="247"/>
      <c r="C33" s="272"/>
      <c r="D33" s="272"/>
      <c r="E33" s="272"/>
      <c r="F33" s="246"/>
      <c r="G33" s="11" t="s">
        <v>153</v>
      </c>
      <c r="H33" s="34" t="str">
        <f>'[1]Целевые показатели'!D32</f>
        <v>куб. м/чел.</v>
      </c>
      <c r="I33" s="48">
        <f>'[1]Целевые показатели'!E32</f>
        <v>31.489708482836921</v>
      </c>
      <c r="J33" s="48">
        <f>'[1]Целевые показатели'!F32</f>
        <v>31.489708482836921</v>
      </c>
      <c r="K33" s="48">
        <f>'[1]Целевые показатели'!G32</f>
        <v>31.489572733339834</v>
      </c>
      <c r="L33" s="48">
        <f>28.697+10.084</f>
        <v>38.780999999999999</v>
      </c>
      <c r="M33" s="48">
        <f>'[1]Целевые показатели'!I32</f>
        <v>27.341712913212998</v>
      </c>
      <c r="N33" s="48">
        <f>'[1]Целевые показатели'!J32</f>
        <v>27.341712913212998</v>
      </c>
      <c r="O33" s="48">
        <v>27.341999999999999</v>
      </c>
    </row>
    <row r="34" spans="1:15" s="6" customFormat="1" ht="132" customHeight="1" x14ac:dyDescent="0.25">
      <c r="A34" s="270"/>
      <c r="B34" s="247"/>
      <c r="C34" s="272"/>
      <c r="D34" s="272"/>
      <c r="E34" s="272"/>
      <c r="F34" s="246"/>
      <c r="G34" s="7" t="s">
        <v>191</v>
      </c>
      <c r="H34" s="46" t="s">
        <v>105</v>
      </c>
      <c r="I34" s="59">
        <v>88.1</v>
      </c>
      <c r="J34" s="59">
        <v>88.1</v>
      </c>
      <c r="K34" s="59">
        <v>100</v>
      </c>
      <c r="L34" s="59">
        <v>74.22</v>
      </c>
      <c r="M34" s="59">
        <v>100</v>
      </c>
      <c r="N34" s="59">
        <v>100</v>
      </c>
      <c r="O34" s="59">
        <v>100</v>
      </c>
    </row>
    <row r="35" spans="1:15" s="6" customFormat="1" ht="138.75" customHeight="1" x14ac:dyDescent="0.25">
      <c r="A35" s="270"/>
      <c r="B35" s="247"/>
      <c r="C35" s="272"/>
      <c r="D35" s="272"/>
      <c r="E35" s="272"/>
      <c r="F35" s="246"/>
      <c r="G35" s="9" t="s">
        <v>192</v>
      </c>
      <c r="H35" s="46" t="s">
        <v>105</v>
      </c>
      <c r="I35" s="59">
        <v>61.4</v>
      </c>
      <c r="J35" s="59">
        <v>61.4</v>
      </c>
      <c r="K35" s="59">
        <v>100</v>
      </c>
      <c r="L35" s="59">
        <v>61.28</v>
      </c>
      <c r="M35" s="59">
        <v>100</v>
      </c>
      <c r="N35" s="59">
        <v>100</v>
      </c>
      <c r="O35" s="59">
        <v>100</v>
      </c>
    </row>
    <row r="36" spans="1:15" s="6" customFormat="1" ht="135" customHeight="1" x14ac:dyDescent="0.25">
      <c r="A36" s="270"/>
      <c r="B36" s="247"/>
      <c r="C36" s="272"/>
      <c r="D36" s="272"/>
      <c r="E36" s="272"/>
      <c r="F36" s="246"/>
      <c r="G36" s="12" t="s">
        <v>193</v>
      </c>
      <c r="H36" s="34" t="s">
        <v>105</v>
      </c>
      <c r="I36" s="79">
        <v>84.3</v>
      </c>
      <c r="J36" s="79">
        <v>84.3</v>
      </c>
      <c r="K36" s="79">
        <v>100</v>
      </c>
      <c r="L36" s="79">
        <v>69.77</v>
      </c>
      <c r="M36" s="79">
        <v>100</v>
      </c>
      <c r="N36" s="79">
        <v>100</v>
      </c>
      <c r="O36" s="79">
        <v>100</v>
      </c>
    </row>
    <row r="37" spans="1:15" s="6" customFormat="1" ht="138.75" customHeight="1" x14ac:dyDescent="0.25">
      <c r="A37" s="271"/>
      <c r="B37" s="247"/>
      <c r="C37" s="272"/>
      <c r="D37" s="272"/>
      <c r="E37" s="272"/>
      <c r="F37" s="246"/>
      <c r="G37" s="12" t="s">
        <v>156</v>
      </c>
      <c r="H37" s="34" t="s">
        <v>105</v>
      </c>
      <c r="I37" s="79">
        <v>82.8</v>
      </c>
      <c r="J37" s="79">
        <v>82.8</v>
      </c>
      <c r="K37" s="79">
        <v>100</v>
      </c>
      <c r="L37" s="79">
        <v>63.1</v>
      </c>
      <c r="M37" s="79">
        <v>100</v>
      </c>
      <c r="N37" s="79">
        <v>100</v>
      </c>
      <c r="O37" s="79">
        <v>100</v>
      </c>
    </row>
    <row r="38" spans="1:15" s="6" customFormat="1" ht="47.45" customHeight="1" x14ac:dyDescent="0.25">
      <c r="A38" s="69">
        <v>3</v>
      </c>
      <c r="B38" s="243" t="s">
        <v>143</v>
      </c>
      <c r="C38" s="244"/>
      <c r="D38" s="244"/>
      <c r="E38" s="244"/>
      <c r="F38" s="245"/>
      <c r="G38" s="26" t="s">
        <v>263</v>
      </c>
      <c r="H38" s="52" t="s">
        <v>110</v>
      </c>
      <c r="I38" s="53">
        <v>0.161</v>
      </c>
      <c r="J38" s="53">
        <v>0.161</v>
      </c>
      <c r="K38" s="53">
        <v>0.161</v>
      </c>
      <c r="L38" s="53">
        <v>0.161</v>
      </c>
      <c r="M38" s="53">
        <v>0.161</v>
      </c>
      <c r="N38" s="53">
        <v>0.161</v>
      </c>
      <c r="O38" s="53">
        <v>0.161</v>
      </c>
    </row>
    <row r="39" spans="1:15" s="6" customFormat="1" ht="44.25" customHeight="1" x14ac:dyDescent="0.25">
      <c r="A39" s="264" t="s">
        <v>137</v>
      </c>
      <c r="B39" s="247"/>
      <c r="C39" s="246">
        <f>'Приложение №1'!J91</f>
        <v>0</v>
      </c>
      <c r="D39" s="246">
        <v>0</v>
      </c>
      <c r="E39" s="246" t="s">
        <v>100</v>
      </c>
      <c r="F39" s="246">
        <f>'Приложение №1'!J93</f>
        <v>21748.78</v>
      </c>
      <c r="G39" s="8" t="s">
        <v>154</v>
      </c>
      <c r="H39" s="34" t="s">
        <v>105</v>
      </c>
      <c r="I39" s="29">
        <v>3.5</v>
      </c>
      <c r="J39" s="54">
        <v>3.5</v>
      </c>
      <c r="K39" s="54">
        <v>3</v>
      </c>
      <c r="L39" s="54">
        <v>1</v>
      </c>
      <c r="M39" s="54">
        <v>1</v>
      </c>
      <c r="N39" s="54">
        <v>1</v>
      </c>
      <c r="O39" s="54">
        <v>1</v>
      </c>
    </row>
    <row r="40" spans="1:15" s="6" customFormat="1" ht="46.5" customHeight="1" x14ac:dyDescent="0.25">
      <c r="A40" s="264"/>
      <c r="B40" s="247"/>
      <c r="C40" s="246"/>
      <c r="D40" s="246"/>
      <c r="E40" s="246"/>
      <c r="F40" s="246"/>
      <c r="G40" s="37" t="s">
        <v>155</v>
      </c>
      <c r="H40" s="55" t="s">
        <v>104</v>
      </c>
      <c r="I40" s="28">
        <v>0</v>
      </c>
      <c r="J40" s="28">
        <v>1</v>
      </c>
      <c r="K40" s="28">
        <v>1</v>
      </c>
      <c r="L40" s="28">
        <v>0</v>
      </c>
      <c r="M40" s="28">
        <v>1</v>
      </c>
      <c r="N40" s="28">
        <v>1</v>
      </c>
      <c r="O40" s="28">
        <v>1</v>
      </c>
    </row>
    <row r="41" spans="1:15" s="6" customFormat="1" ht="40.5" customHeight="1" x14ac:dyDescent="0.25">
      <c r="A41" s="264"/>
      <c r="B41" s="247"/>
      <c r="C41" s="246"/>
      <c r="D41" s="246"/>
      <c r="E41" s="246"/>
      <c r="F41" s="246"/>
      <c r="G41" s="9" t="s">
        <v>278</v>
      </c>
      <c r="H41" s="46" t="s">
        <v>105</v>
      </c>
      <c r="I41" s="28">
        <v>12.3</v>
      </c>
      <c r="J41" s="28">
        <v>12.3</v>
      </c>
      <c r="K41" s="28">
        <v>12</v>
      </c>
      <c r="L41" s="28">
        <v>7</v>
      </c>
      <c r="M41" s="28">
        <v>11.5</v>
      </c>
      <c r="N41" s="28">
        <v>11</v>
      </c>
      <c r="O41" s="28">
        <v>11</v>
      </c>
    </row>
    <row r="42" spans="1:15" s="6" customFormat="1" ht="65.25" customHeight="1" x14ac:dyDescent="0.25">
      <c r="A42" s="61" t="s">
        <v>168</v>
      </c>
      <c r="B42" s="251" t="s">
        <v>169</v>
      </c>
      <c r="C42" s="251"/>
      <c r="D42" s="251"/>
      <c r="E42" s="251"/>
      <c r="F42" s="251"/>
      <c r="G42" s="27" t="s">
        <v>262</v>
      </c>
      <c r="H42" s="46" t="s">
        <v>105</v>
      </c>
      <c r="I42" s="30">
        <v>47</v>
      </c>
      <c r="J42" s="30">
        <v>50.9</v>
      </c>
      <c r="K42" s="30">
        <v>76</v>
      </c>
      <c r="L42" s="30">
        <v>86.8</v>
      </c>
      <c r="M42" s="30">
        <v>84.5</v>
      </c>
      <c r="N42" s="30">
        <v>85.93</v>
      </c>
      <c r="O42" s="30">
        <v>87.32</v>
      </c>
    </row>
    <row r="43" spans="1:15" s="6" customFormat="1" ht="72.75" customHeight="1" x14ac:dyDescent="0.25">
      <c r="A43" s="264" t="s">
        <v>72</v>
      </c>
      <c r="B43" s="255"/>
      <c r="C43" s="246">
        <v>5.4</v>
      </c>
      <c r="D43" s="246">
        <v>0</v>
      </c>
      <c r="E43" s="246" t="s">
        <v>100</v>
      </c>
      <c r="F43" s="246">
        <v>7009.4</v>
      </c>
      <c r="G43" s="8" t="s">
        <v>170</v>
      </c>
      <c r="H43" s="50" t="s">
        <v>112</v>
      </c>
      <c r="I43" s="30">
        <v>3.94</v>
      </c>
      <c r="J43" s="30">
        <v>3.82</v>
      </c>
      <c r="K43" s="30">
        <v>3.49</v>
      </c>
      <c r="L43" s="30">
        <v>3.16</v>
      </c>
      <c r="M43" s="30">
        <v>3.17</v>
      </c>
      <c r="N43" s="30">
        <v>3.17</v>
      </c>
      <c r="O43" s="30">
        <v>3.17</v>
      </c>
    </row>
    <row r="44" spans="1:15" s="6" customFormat="1" ht="90" x14ac:dyDescent="0.25">
      <c r="A44" s="264"/>
      <c r="B44" s="255"/>
      <c r="C44" s="246"/>
      <c r="D44" s="246"/>
      <c r="E44" s="246"/>
      <c r="F44" s="246"/>
      <c r="G44" s="8" t="s">
        <v>171</v>
      </c>
      <c r="H44" s="46" t="s">
        <v>105</v>
      </c>
      <c r="I44" s="59">
        <v>81</v>
      </c>
      <c r="J44" s="59">
        <v>84.6</v>
      </c>
      <c r="K44" s="59">
        <v>86</v>
      </c>
      <c r="L44" s="59">
        <v>91.09</v>
      </c>
      <c r="M44" s="59">
        <v>67.98</v>
      </c>
      <c r="N44" s="59">
        <v>68.53</v>
      </c>
      <c r="O44" s="59">
        <v>69.069999999999993</v>
      </c>
    </row>
    <row r="45" spans="1:15" s="6" customFormat="1" ht="75" customHeight="1" x14ac:dyDescent="0.25">
      <c r="A45" s="264"/>
      <c r="B45" s="255"/>
      <c r="C45" s="246"/>
      <c r="D45" s="246"/>
      <c r="E45" s="246"/>
      <c r="F45" s="246"/>
      <c r="G45" s="8" t="s">
        <v>172</v>
      </c>
      <c r="H45" s="46" t="s">
        <v>105</v>
      </c>
      <c r="I45" s="30">
        <v>0</v>
      </c>
      <c r="J45" s="30">
        <v>0</v>
      </c>
      <c r="K45" s="30">
        <v>100</v>
      </c>
      <c r="L45" s="30">
        <v>7</v>
      </c>
      <c r="M45" s="30">
        <v>3.51</v>
      </c>
      <c r="N45" s="30">
        <v>3.45</v>
      </c>
      <c r="O45" s="30">
        <v>3.39</v>
      </c>
    </row>
    <row r="46" spans="1:15" s="6" customFormat="1" ht="52.9" customHeight="1" x14ac:dyDescent="0.25">
      <c r="A46" s="264"/>
      <c r="B46" s="255"/>
      <c r="C46" s="246"/>
      <c r="D46" s="246"/>
      <c r="E46" s="246"/>
      <c r="F46" s="246"/>
      <c r="G46" s="8" t="s">
        <v>173</v>
      </c>
      <c r="H46" s="46" t="s">
        <v>105</v>
      </c>
      <c r="I46" s="59">
        <v>20</v>
      </c>
      <c r="J46" s="59">
        <v>17.5</v>
      </c>
      <c r="K46" s="59">
        <v>12.5</v>
      </c>
      <c r="L46" s="59">
        <v>1.49</v>
      </c>
      <c r="M46" s="59">
        <v>1.74</v>
      </c>
      <c r="N46" s="59">
        <v>1.44</v>
      </c>
      <c r="O46" s="59">
        <v>1.1399999999999999</v>
      </c>
    </row>
    <row r="47" spans="1:15" s="6" customFormat="1" ht="45" x14ac:dyDescent="0.25">
      <c r="A47" s="264"/>
      <c r="B47" s="255"/>
      <c r="C47" s="246"/>
      <c r="D47" s="246"/>
      <c r="E47" s="246"/>
      <c r="F47" s="246"/>
      <c r="G47" s="8" t="s">
        <v>174</v>
      </c>
      <c r="H47" s="46" t="s">
        <v>105</v>
      </c>
      <c r="I47" s="59">
        <v>51.7</v>
      </c>
      <c r="J47" s="59">
        <v>54.5</v>
      </c>
      <c r="K47" s="59">
        <v>60</v>
      </c>
      <c r="L47" s="59">
        <v>78.31</v>
      </c>
      <c r="M47" s="59">
        <v>78.95</v>
      </c>
      <c r="N47" s="59">
        <v>79.489999999999995</v>
      </c>
      <c r="O47" s="59">
        <v>80</v>
      </c>
    </row>
    <row r="48" spans="1:15" s="6" customFormat="1" ht="60" x14ac:dyDescent="0.25">
      <c r="A48" s="264"/>
      <c r="B48" s="255"/>
      <c r="C48" s="246"/>
      <c r="D48" s="246"/>
      <c r="E48" s="246"/>
      <c r="F48" s="246"/>
      <c r="G48" s="24" t="s">
        <v>245</v>
      </c>
      <c r="H48" s="22" t="s">
        <v>243</v>
      </c>
      <c r="I48" s="67">
        <v>379</v>
      </c>
      <c r="J48" s="67">
        <v>1349</v>
      </c>
      <c r="K48" s="67">
        <v>1750</v>
      </c>
      <c r="L48" s="31">
        <v>1165</v>
      </c>
      <c r="M48" s="31">
        <v>1158</v>
      </c>
      <c r="N48" s="31">
        <v>1158</v>
      </c>
      <c r="O48" s="31">
        <v>1158</v>
      </c>
    </row>
    <row r="49" spans="1:15" s="6" customFormat="1" ht="73.150000000000006" customHeight="1" x14ac:dyDescent="0.25">
      <c r="A49" s="264"/>
      <c r="B49" s="255"/>
      <c r="C49" s="246"/>
      <c r="D49" s="246"/>
      <c r="E49" s="246"/>
      <c r="F49" s="246"/>
      <c r="G49" s="8" t="s">
        <v>244</v>
      </c>
      <c r="H49" s="46" t="s">
        <v>105</v>
      </c>
      <c r="I49" s="59">
        <v>49</v>
      </c>
      <c r="J49" s="59">
        <v>50</v>
      </c>
      <c r="K49" s="59">
        <v>77</v>
      </c>
      <c r="L49" s="59">
        <v>95.9</v>
      </c>
      <c r="M49" s="59">
        <v>85</v>
      </c>
      <c r="N49" s="59">
        <v>84.94</v>
      </c>
      <c r="O49" s="59">
        <v>84.88</v>
      </c>
    </row>
    <row r="50" spans="1:15" s="6" customFormat="1" ht="73.150000000000006" customHeight="1" x14ac:dyDescent="0.25">
      <c r="A50" s="264"/>
      <c r="B50" s="255"/>
      <c r="C50" s="246"/>
      <c r="D50" s="246"/>
      <c r="E50" s="246"/>
      <c r="F50" s="246"/>
      <c r="G50" s="12" t="s">
        <v>246</v>
      </c>
      <c r="H50" s="46" t="s">
        <v>105</v>
      </c>
      <c r="I50" s="59">
        <v>11.1</v>
      </c>
      <c r="J50" s="59">
        <v>11.1</v>
      </c>
      <c r="K50" s="59">
        <v>11.1</v>
      </c>
      <c r="L50" s="59">
        <v>22.22</v>
      </c>
      <c r="M50" s="59">
        <v>22.22</v>
      </c>
      <c r="N50" s="59">
        <v>22.22</v>
      </c>
      <c r="O50" s="59">
        <v>22.22</v>
      </c>
    </row>
    <row r="51" spans="1:15" s="6" customFormat="1" ht="105" x14ac:dyDescent="0.25">
      <c r="A51" s="264"/>
      <c r="B51" s="255"/>
      <c r="C51" s="246"/>
      <c r="D51" s="246"/>
      <c r="E51" s="246"/>
      <c r="F51" s="246"/>
      <c r="G51" s="12" t="s">
        <v>463</v>
      </c>
      <c r="H51" s="162" t="s">
        <v>104</v>
      </c>
      <c r="I51" s="59" t="s">
        <v>18</v>
      </c>
      <c r="J51" s="59" t="s">
        <v>18</v>
      </c>
      <c r="K51" s="59" t="s">
        <v>18</v>
      </c>
      <c r="L51" s="59">
        <v>4</v>
      </c>
      <c r="M51" s="59">
        <v>0</v>
      </c>
      <c r="N51" s="59">
        <v>0</v>
      </c>
      <c r="O51" s="59">
        <v>0</v>
      </c>
    </row>
    <row r="52" spans="1:15" s="6" customFormat="1" ht="100.9" customHeight="1" x14ac:dyDescent="0.25">
      <c r="A52" s="62">
        <v>5</v>
      </c>
      <c r="B52" s="252" t="s">
        <v>175</v>
      </c>
      <c r="C52" s="253"/>
      <c r="D52" s="253"/>
      <c r="E52" s="253"/>
      <c r="F52" s="254"/>
      <c r="G52" s="23" t="s">
        <v>279</v>
      </c>
      <c r="H52" s="34" t="str">
        <f>'[1]Целевые показатели'!D26</f>
        <v>%</v>
      </c>
      <c r="I52" s="79">
        <v>15</v>
      </c>
      <c r="J52" s="79">
        <v>18.88</v>
      </c>
      <c r="K52" s="83">
        <v>23.88</v>
      </c>
      <c r="L52" s="83">
        <v>79.400000000000006</v>
      </c>
      <c r="M52" s="83">
        <v>87.98</v>
      </c>
      <c r="N52" s="83">
        <v>96.57</v>
      </c>
      <c r="O52" s="83">
        <v>100</v>
      </c>
    </row>
    <row r="53" spans="1:15" s="6" customFormat="1" ht="92.25" customHeight="1" x14ac:dyDescent="0.25">
      <c r="A53" s="248" t="s">
        <v>74</v>
      </c>
      <c r="B53" s="249"/>
      <c r="C53" s="250">
        <v>0</v>
      </c>
      <c r="D53" s="250">
        <v>0</v>
      </c>
      <c r="E53" s="250" t="s">
        <v>100</v>
      </c>
      <c r="F53" s="250">
        <f>'Приложение №1'!J133</f>
        <v>2185.5</v>
      </c>
      <c r="G53" s="23" t="s">
        <v>176</v>
      </c>
      <c r="H53" s="34" t="s">
        <v>138</v>
      </c>
      <c r="I53" s="79">
        <v>40</v>
      </c>
      <c r="J53" s="79">
        <v>67</v>
      </c>
      <c r="K53" s="79">
        <v>50</v>
      </c>
      <c r="L53" s="79">
        <v>185</v>
      </c>
      <c r="M53" s="79">
        <v>205</v>
      </c>
      <c r="N53" s="79">
        <v>225</v>
      </c>
      <c r="O53" s="79">
        <v>233</v>
      </c>
    </row>
    <row r="54" spans="1:15" s="6" customFormat="1" ht="60" customHeight="1" x14ac:dyDescent="0.25">
      <c r="A54" s="248"/>
      <c r="B54" s="249"/>
      <c r="C54" s="250"/>
      <c r="D54" s="250"/>
      <c r="E54" s="250"/>
      <c r="F54" s="250"/>
      <c r="G54" s="23" t="s">
        <v>261</v>
      </c>
      <c r="H54" s="34" t="s">
        <v>104</v>
      </c>
      <c r="I54" s="56">
        <v>0</v>
      </c>
      <c r="J54" s="56">
        <v>2</v>
      </c>
      <c r="K54" s="56">
        <v>2</v>
      </c>
      <c r="L54" s="56">
        <v>2</v>
      </c>
      <c r="M54" s="56">
        <v>2</v>
      </c>
      <c r="N54" s="56">
        <v>2</v>
      </c>
      <c r="O54" s="56">
        <v>2</v>
      </c>
    </row>
    <row r="55" spans="1:15" s="6" customFormat="1" ht="74.45" customHeight="1" x14ac:dyDescent="0.25">
      <c r="A55" s="248"/>
      <c r="B55" s="249"/>
      <c r="C55" s="250"/>
      <c r="D55" s="250"/>
      <c r="E55" s="250"/>
      <c r="F55" s="250"/>
      <c r="G55" s="8" t="s">
        <v>177</v>
      </c>
      <c r="H55" s="45" t="s">
        <v>105</v>
      </c>
      <c r="I55" s="59">
        <v>47</v>
      </c>
      <c r="J55" s="59">
        <v>47</v>
      </c>
      <c r="K55" s="59">
        <v>53</v>
      </c>
      <c r="L55" s="59">
        <v>47.21</v>
      </c>
      <c r="M55" s="59">
        <v>64.38</v>
      </c>
      <c r="N55" s="59">
        <v>81.55</v>
      </c>
      <c r="O55" s="59">
        <v>100</v>
      </c>
    </row>
    <row r="56" spans="1:15" s="6" customFormat="1" ht="73.900000000000006" customHeight="1" x14ac:dyDescent="0.25">
      <c r="A56" s="248"/>
      <c r="B56" s="249"/>
      <c r="C56" s="250"/>
      <c r="D56" s="250"/>
      <c r="E56" s="250"/>
      <c r="F56" s="250"/>
      <c r="G56" s="7" t="s">
        <v>178</v>
      </c>
      <c r="H56" s="46" t="s">
        <v>105</v>
      </c>
      <c r="I56" s="59">
        <v>60</v>
      </c>
      <c r="J56" s="59">
        <v>60</v>
      </c>
      <c r="K56" s="59">
        <v>100</v>
      </c>
      <c r="L56" s="59">
        <v>78.69</v>
      </c>
      <c r="M56" s="59">
        <v>100</v>
      </c>
      <c r="N56" s="59">
        <v>100</v>
      </c>
      <c r="O56" s="59">
        <v>100</v>
      </c>
    </row>
    <row r="57" spans="1:15" s="6" customFormat="1" ht="74.25" customHeight="1" x14ac:dyDescent="0.25">
      <c r="A57" s="248"/>
      <c r="B57" s="249"/>
      <c r="C57" s="250"/>
      <c r="D57" s="250"/>
      <c r="E57" s="250"/>
      <c r="F57" s="250"/>
      <c r="G57" s="9" t="s">
        <v>179</v>
      </c>
      <c r="H57" s="46" t="s">
        <v>105</v>
      </c>
      <c r="I57" s="59">
        <v>50.7</v>
      </c>
      <c r="J57" s="59">
        <v>52.8</v>
      </c>
      <c r="K57" s="59">
        <v>52.8</v>
      </c>
      <c r="L57" s="59">
        <v>64.62</v>
      </c>
      <c r="M57" s="59">
        <v>88.2</v>
      </c>
      <c r="N57" s="59">
        <v>100</v>
      </c>
      <c r="O57" s="59">
        <v>100</v>
      </c>
    </row>
    <row r="58" spans="1:15" s="6" customFormat="1" ht="78.75" customHeight="1" x14ac:dyDescent="0.25">
      <c r="A58" s="248"/>
      <c r="B58" s="249"/>
      <c r="C58" s="250"/>
      <c r="D58" s="250"/>
      <c r="E58" s="250"/>
      <c r="F58" s="250"/>
      <c r="G58" s="60" t="s">
        <v>182</v>
      </c>
      <c r="H58" s="34" t="s">
        <v>105</v>
      </c>
      <c r="I58" s="79">
        <v>70.3</v>
      </c>
      <c r="J58" s="79">
        <v>70.3</v>
      </c>
      <c r="K58" s="79">
        <v>85.2</v>
      </c>
      <c r="L58" s="79">
        <v>67</v>
      </c>
      <c r="M58" s="81">
        <v>100</v>
      </c>
      <c r="N58" s="81">
        <v>100</v>
      </c>
      <c r="O58" s="81">
        <v>100</v>
      </c>
    </row>
    <row r="59" spans="1:15" s="6" customFormat="1" ht="76.150000000000006" customHeight="1" x14ac:dyDescent="0.25">
      <c r="A59" s="248"/>
      <c r="B59" s="249"/>
      <c r="C59" s="250"/>
      <c r="D59" s="250"/>
      <c r="E59" s="250"/>
      <c r="F59" s="250"/>
      <c r="G59" s="36" t="s">
        <v>181</v>
      </c>
      <c r="H59" s="57" t="s">
        <v>105</v>
      </c>
      <c r="I59" s="82">
        <v>68.400000000000006</v>
      </c>
      <c r="J59" s="82">
        <v>68.5</v>
      </c>
      <c r="K59" s="82">
        <v>84.3</v>
      </c>
      <c r="L59" s="82">
        <v>74</v>
      </c>
      <c r="M59" s="82">
        <v>100</v>
      </c>
      <c r="N59" s="82">
        <v>100</v>
      </c>
      <c r="O59" s="82">
        <v>100</v>
      </c>
    </row>
    <row r="60" spans="1:15" s="6" customFormat="1" ht="84" customHeight="1" x14ac:dyDescent="0.25">
      <c r="A60" s="248"/>
      <c r="B60" s="249"/>
      <c r="C60" s="250"/>
      <c r="D60" s="250"/>
      <c r="E60" s="250"/>
      <c r="F60" s="250"/>
      <c r="G60" s="60" t="s">
        <v>180</v>
      </c>
      <c r="H60" s="46" t="s">
        <v>105</v>
      </c>
      <c r="I60" s="59">
        <v>64.2</v>
      </c>
      <c r="J60" s="59">
        <v>64.2</v>
      </c>
      <c r="K60" s="59">
        <v>82.1</v>
      </c>
      <c r="L60" s="59">
        <v>100</v>
      </c>
      <c r="M60" s="59">
        <v>100</v>
      </c>
      <c r="N60" s="59">
        <v>100</v>
      </c>
      <c r="O60" s="59">
        <v>100</v>
      </c>
    </row>
    <row r="61" spans="1:15" s="6" customFormat="1" ht="71.25" x14ac:dyDescent="0.25">
      <c r="A61" s="263" t="s">
        <v>94</v>
      </c>
      <c r="B61" s="263"/>
      <c r="C61" s="88">
        <f>C53+C43+C39+C28+C13</f>
        <v>7.4</v>
      </c>
      <c r="D61" s="88">
        <f>D53+D43+D39+D28+D13</f>
        <v>48631.049999999996</v>
      </c>
      <c r="E61" s="88" t="s">
        <v>100</v>
      </c>
      <c r="F61" s="88">
        <f>F53+F43+F39+F28+F13</f>
        <v>56316.54</v>
      </c>
      <c r="G61" s="86"/>
      <c r="H61" s="70"/>
      <c r="I61" s="70"/>
      <c r="J61" s="70"/>
      <c r="K61" s="70"/>
      <c r="L61" s="70"/>
      <c r="M61" s="70"/>
      <c r="N61" s="70"/>
      <c r="O61" s="70"/>
    </row>
    <row r="62" spans="1:15" x14ac:dyDescent="0.25">
      <c r="A62" s="33"/>
      <c r="B62" s="33"/>
      <c r="C62" s="33"/>
      <c r="D62" s="33"/>
      <c r="E62" s="33"/>
      <c r="F62" s="33"/>
      <c r="G62" s="87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13"/>
      <c r="B63" s="14"/>
      <c r="C63" s="14"/>
      <c r="D63" s="14"/>
      <c r="E63" s="14"/>
      <c r="F63" s="15"/>
      <c r="G63" s="87"/>
      <c r="O63" s="58"/>
    </row>
    <row r="64" spans="1:15" x14ac:dyDescent="0.25">
      <c r="A64" s="32" t="s">
        <v>139</v>
      </c>
      <c r="B64" s="32"/>
      <c r="C64" s="32"/>
      <c r="D64" s="32"/>
      <c r="E64" s="32"/>
      <c r="F64" s="32"/>
      <c r="G64" s="256" t="s">
        <v>163</v>
      </c>
      <c r="H64" s="256"/>
      <c r="I64" s="256"/>
      <c r="J64" s="256"/>
      <c r="K64" s="256"/>
      <c r="L64" s="256"/>
      <c r="O64" s="58"/>
    </row>
    <row r="65" spans="2:15" x14ac:dyDescent="0.25">
      <c r="C65" s="1"/>
      <c r="D65" s="1"/>
      <c r="E65" s="1"/>
      <c r="F65" s="1"/>
      <c r="J65" s="3"/>
      <c r="K65" s="3"/>
      <c r="L65" s="3"/>
      <c r="M65" s="3"/>
      <c r="N65" s="3"/>
      <c r="O65" s="3"/>
    </row>
    <row r="66" spans="2:15" x14ac:dyDescent="0.25">
      <c r="B66" s="16"/>
      <c r="C66" s="16"/>
      <c r="D66" s="16"/>
      <c r="E66" s="16"/>
      <c r="F66" s="16"/>
      <c r="G66" s="32"/>
    </row>
    <row r="67" spans="2:15" x14ac:dyDescent="0.25">
      <c r="B67" s="17"/>
      <c r="C67" s="18"/>
      <c r="D67" s="18"/>
      <c r="E67" s="18"/>
      <c r="F67" s="17"/>
    </row>
    <row r="68" spans="2:15" x14ac:dyDescent="0.25">
      <c r="B68" s="16"/>
      <c r="C68" s="16"/>
      <c r="D68" s="16"/>
      <c r="E68" s="16"/>
      <c r="F68" s="16"/>
    </row>
    <row r="69" spans="2:15" x14ac:dyDescent="0.25">
      <c r="B69" s="1"/>
      <c r="C69" s="1"/>
      <c r="D69" s="1"/>
      <c r="E69" s="1"/>
      <c r="F69" s="1"/>
    </row>
    <row r="70" spans="2:15" x14ac:dyDescent="0.25">
      <c r="B70" s="1"/>
      <c r="C70" s="1"/>
      <c r="D70" s="1"/>
      <c r="E70" s="1"/>
      <c r="F70" s="1"/>
    </row>
  </sheetData>
  <autoFilter ref="A9:O61">
    <filterColumn colId="2" showButton="0"/>
    <filterColumn colId="3" showButton="0"/>
    <filterColumn colId="4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8">
    <mergeCell ref="K1:O1"/>
    <mergeCell ref="A28:A37"/>
    <mergeCell ref="D28:D37"/>
    <mergeCell ref="E28:E37"/>
    <mergeCell ref="F28:F37"/>
    <mergeCell ref="C28:C37"/>
    <mergeCell ref="D13:D26"/>
    <mergeCell ref="B12:F12"/>
    <mergeCell ref="B27:F27"/>
    <mergeCell ref="E13:E26"/>
    <mergeCell ref="F13:F26"/>
    <mergeCell ref="A39:A41"/>
    <mergeCell ref="B39:B41"/>
    <mergeCell ref="C39:C41"/>
    <mergeCell ref="D39:D41"/>
    <mergeCell ref="E39:E41"/>
    <mergeCell ref="G64:L64"/>
    <mergeCell ref="K3:O3"/>
    <mergeCell ref="A9:A10"/>
    <mergeCell ref="B9:B10"/>
    <mergeCell ref="C9:F9"/>
    <mergeCell ref="G9:G10"/>
    <mergeCell ref="H9:H10"/>
    <mergeCell ref="I9:I10"/>
    <mergeCell ref="J9:O9"/>
    <mergeCell ref="A6:O6"/>
    <mergeCell ref="A61:B61"/>
    <mergeCell ref="A43:A51"/>
    <mergeCell ref="B7:M7"/>
    <mergeCell ref="A13:A26"/>
    <mergeCell ref="B13:B26"/>
    <mergeCell ref="C13:C26"/>
    <mergeCell ref="B38:F38"/>
    <mergeCell ref="F39:F41"/>
    <mergeCell ref="B28:B37"/>
    <mergeCell ref="A53:A60"/>
    <mergeCell ref="B53:B60"/>
    <mergeCell ref="C53:C60"/>
    <mergeCell ref="D53:D60"/>
    <mergeCell ref="E53:E60"/>
    <mergeCell ref="F53:F60"/>
    <mergeCell ref="B42:F42"/>
    <mergeCell ref="B52:F52"/>
    <mergeCell ref="B43:B51"/>
    <mergeCell ref="C43:C51"/>
    <mergeCell ref="D43:D51"/>
    <mergeCell ref="E43:E51"/>
    <mergeCell ref="F43:F5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9" fitToWidth="6" fitToHeight="6" orientation="landscape" r:id="rId1"/>
  <rowBreaks count="6" manualBreakCount="6">
    <brk id="20" max="14" man="1"/>
    <brk id="26" max="14" man="1"/>
    <brk id="34" max="14" man="1"/>
    <brk id="41" max="14" man="1"/>
    <brk id="53" max="14" man="1"/>
    <brk id="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68"/>
  <sheetViews>
    <sheetView view="pageBreakPreview" zoomScale="96" zoomScaleNormal="80" zoomScaleSheetLayoutView="96" workbookViewId="0">
      <selection activeCell="D1" sqref="D1:H1"/>
    </sheetView>
  </sheetViews>
  <sheetFormatPr defaultRowHeight="15" x14ac:dyDescent="0.25"/>
  <cols>
    <col min="1" max="1" width="4.5703125" style="3" customWidth="1"/>
    <col min="2" max="2" width="44" style="3" customWidth="1"/>
    <col min="3" max="3" width="40.7109375" style="3" customWidth="1"/>
    <col min="4" max="4" width="11.42578125" style="3" customWidth="1"/>
    <col min="5" max="5" width="49.42578125" style="3" customWidth="1"/>
    <col min="6" max="6" width="15.85546875" style="3" customWidth="1"/>
    <col min="7" max="7" width="27.42578125" style="3" customWidth="1"/>
    <col min="8" max="8" width="23.140625" style="3" customWidth="1"/>
    <col min="9" max="252" width="8.85546875" style="3"/>
    <col min="253" max="253" width="25.28515625" style="3" customWidth="1"/>
    <col min="254" max="255" width="44.7109375" style="3" customWidth="1"/>
    <col min="256" max="256" width="34.5703125" style="3" customWidth="1"/>
    <col min="257" max="257" width="36.7109375" style="3" customWidth="1"/>
    <col min="258" max="258" width="31.85546875" style="3" customWidth="1"/>
    <col min="259" max="508" width="8.85546875" style="3"/>
    <col min="509" max="509" width="25.28515625" style="3" customWidth="1"/>
    <col min="510" max="511" width="44.7109375" style="3" customWidth="1"/>
    <col min="512" max="512" width="34.5703125" style="3" customWidth="1"/>
    <col min="513" max="513" width="36.7109375" style="3" customWidth="1"/>
    <col min="514" max="514" width="31.85546875" style="3" customWidth="1"/>
    <col min="515" max="764" width="8.85546875" style="3"/>
    <col min="765" max="765" width="25.28515625" style="3" customWidth="1"/>
    <col min="766" max="767" width="44.7109375" style="3" customWidth="1"/>
    <col min="768" max="768" width="34.5703125" style="3" customWidth="1"/>
    <col min="769" max="769" width="36.7109375" style="3" customWidth="1"/>
    <col min="770" max="770" width="31.85546875" style="3" customWidth="1"/>
    <col min="771" max="1020" width="8.85546875" style="3"/>
    <col min="1021" max="1021" width="25.28515625" style="3" customWidth="1"/>
    <col min="1022" max="1023" width="44.7109375" style="3" customWidth="1"/>
    <col min="1024" max="1024" width="34.5703125" style="3" customWidth="1"/>
    <col min="1025" max="1025" width="36.7109375" style="3" customWidth="1"/>
    <col min="1026" max="1026" width="31.85546875" style="3" customWidth="1"/>
    <col min="1027" max="1276" width="8.85546875" style="3"/>
    <col min="1277" max="1277" width="25.28515625" style="3" customWidth="1"/>
    <col min="1278" max="1279" width="44.7109375" style="3" customWidth="1"/>
    <col min="1280" max="1280" width="34.5703125" style="3" customWidth="1"/>
    <col min="1281" max="1281" width="36.7109375" style="3" customWidth="1"/>
    <col min="1282" max="1282" width="31.85546875" style="3" customWidth="1"/>
    <col min="1283" max="1532" width="8.85546875" style="3"/>
    <col min="1533" max="1533" width="25.28515625" style="3" customWidth="1"/>
    <col min="1534" max="1535" width="44.7109375" style="3" customWidth="1"/>
    <col min="1536" max="1536" width="34.5703125" style="3" customWidth="1"/>
    <col min="1537" max="1537" width="36.7109375" style="3" customWidth="1"/>
    <col min="1538" max="1538" width="31.85546875" style="3" customWidth="1"/>
    <col min="1539" max="1788" width="8.85546875" style="3"/>
    <col min="1789" max="1789" width="25.28515625" style="3" customWidth="1"/>
    <col min="1790" max="1791" width="44.7109375" style="3" customWidth="1"/>
    <col min="1792" max="1792" width="34.5703125" style="3" customWidth="1"/>
    <col min="1793" max="1793" width="36.7109375" style="3" customWidth="1"/>
    <col min="1794" max="1794" width="31.85546875" style="3" customWidth="1"/>
    <col min="1795" max="2044" width="8.85546875" style="3"/>
    <col min="2045" max="2045" width="25.28515625" style="3" customWidth="1"/>
    <col min="2046" max="2047" width="44.7109375" style="3" customWidth="1"/>
    <col min="2048" max="2048" width="34.5703125" style="3" customWidth="1"/>
    <col min="2049" max="2049" width="36.7109375" style="3" customWidth="1"/>
    <col min="2050" max="2050" width="31.85546875" style="3" customWidth="1"/>
    <col min="2051" max="2300" width="8.85546875" style="3"/>
    <col min="2301" max="2301" width="25.28515625" style="3" customWidth="1"/>
    <col min="2302" max="2303" width="44.7109375" style="3" customWidth="1"/>
    <col min="2304" max="2304" width="34.5703125" style="3" customWidth="1"/>
    <col min="2305" max="2305" width="36.7109375" style="3" customWidth="1"/>
    <col min="2306" max="2306" width="31.85546875" style="3" customWidth="1"/>
    <col min="2307" max="2556" width="8.85546875" style="3"/>
    <col min="2557" max="2557" width="25.28515625" style="3" customWidth="1"/>
    <col min="2558" max="2559" width="44.7109375" style="3" customWidth="1"/>
    <col min="2560" max="2560" width="34.5703125" style="3" customWidth="1"/>
    <col min="2561" max="2561" width="36.7109375" style="3" customWidth="1"/>
    <col min="2562" max="2562" width="31.85546875" style="3" customWidth="1"/>
    <col min="2563" max="2812" width="8.85546875" style="3"/>
    <col min="2813" max="2813" width="25.28515625" style="3" customWidth="1"/>
    <col min="2814" max="2815" width="44.7109375" style="3" customWidth="1"/>
    <col min="2816" max="2816" width="34.5703125" style="3" customWidth="1"/>
    <col min="2817" max="2817" width="36.7109375" style="3" customWidth="1"/>
    <col min="2818" max="2818" width="31.85546875" style="3" customWidth="1"/>
    <col min="2819" max="3068" width="8.85546875" style="3"/>
    <col min="3069" max="3069" width="25.28515625" style="3" customWidth="1"/>
    <col min="3070" max="3071" width="44.7109375" style="3" customWidth="1"/>
    <col min="3072" max="3072" width="34.5703125" style="3" customWidth="1"/>
    <col min="3073" max="3073" width="36.7109375" style="3" customWidth="1"/>
    <col min="3074" max="3074" width="31.85546875" style="3" customWidth="1"/>
    <col min="3075" max="3324" width="8.85546875" style="3"/>
    <col min="3325" max="3325" width="25.28515625" style="3" customWidth="1"/>
    <col min="3326" max="3327" width="44.7109375" style="3" customWidth="1"/>
    <col min="3328" max="3328" width="34.5703125" style="3" customWidth="1"/>
    <col min="3329" max="3329" width="36.7109375" style="3" customWidth="1"/>
    <col min="3330" max="3330" width="31.85546875" style="3" customWidth="1"/>
    <col min="3331" max="3580" width="8.85546875" style="3"/>
    <col min="3581" max="3581" width="25.28515625" style="3" customWidth="1"/>
    <col min="3582" max="3583" width="44.7109375" style="3" customWidth="1"/>
    <col min="3584" max="3584" width="34.5703125" style="3" customWidth="1"/>
    <col min="3585" max="3585" width="36.7109375" style="3" customWidth="1"/>
    <col min="3586" max="3586" width="31.85546875" style="3" customWidth="1"/>
    <col min="3587" max="3836" width="8.85546875" style="3"/>
    <col min="3837" max="3837" width="25.28515625" style="3" customWidth="1"/>
    <col min="3838" max="3839" width="44.7109375" style="3" customWidth="1"/>
    <col min="3840" max="3840" width="34.5703125" style="3" customWidth="1"/>
    <col min="3841" max="3841" width="36.7109375" style="3" customWidth="1"/>
    <col min="3842" max="3842" width="31.85546875" style="3" customWidth="1"/>
    <col min="3843" max="4092" width="8.85546875" style="3"/>
    <col min="4093" max="4093" width="25.28515625" style="3" customWidth="1"/>
    <col min="4094" max="4095" width="44.7109375" style="3" customWidth="1"/>
    <col min="4096" max="4096" width="34.5703125" style="3" customWidth="1"/>
    <col min="4097" max="4097" width="36.7109375" style="3" customWidth="1"/>
    <col min="4098" max="4098" width="31.85546875" style="3" customWidth="1"/>
    <col min="4099" max="4348" width="8.85546875" style="3"/>
    <col min="4349" max="4349" width="25.28515625" style="3" customWidth="1"/>
    <col min="4350" max="4351" width="44.7109375" style="3" customWidth="1"/>
    <col min="4352" max="4352" width="34.5703125" style="3" customWidth="1"/>
    <col min="4353" max="4353" width="36.7109375" style="3" customWidth="1"/>
    <col min="4354" max="4354" width="31.85546875" style="3" customWidth="1"/>
    <col min="4355" max="4604" width="8.85546875" style="3"/>
    <col min="4605" max="4605" width="25.28515625" style="3" customWidth="1"/>
    <col min="4606" max="4607" width="44.7109375" style="3" customWidth="1"/>
    <col min="4608" max="4608" width="34.5703125" style="3" customWidth="1"/>
    <col min="4609" max="4609" width="36.7109375" style="3" customWidth="1"/>
    <col min="4610" max="4610" width="31.85546875" style="3" customWidth="1"/>
    <col min="4611" max="4860" width="8.85546875" style="3"/>
    <col min="4861" max="4861" width="25.28515625" style="3" customWidth="1"/>
    <col min="4862" max="4863" width="44.7109375" style="3" customWidth="1"/>
    <col min="4864" max="4864" width="34.5703125" style="3" customWidth="1"/>
    <col min="4865" max="4865" width="36.7109375" style="3" customWidth="1"/>
    <col min="4866" max="4866" width="31.85546875" style="3" customWidth="1"/>
    <col min="4867" max="5116" width="8.85546875" style="3"/>
    <col min="5117" max="5117" width="25.28515625" style="3" customWidth="1"/>
    <col min="5118" max="5119" width="44.7109375" style="3" customWidth="1"/>
    <col min="5120" max="5120" width="34.5703125" style="3" customWidth="1"/>
    <col min="5121" max="5121" width="36.7109375" style="3" customWidth="1"/>
    <col min="5122" max="5122" width="31.85546875" style="3" customWidth="1"/>
    <col min="5123" max="5372" width="8.85546875" style="3"/>
    <col min="5373" max="5373" width="25.28515625" style="3" customWidth="1"/>
    <col min="5374" max="5375" width="44.7109375" style="3" customWidth="1"/>
    <col min="5376" max="5376" width="34.5703125" style="3" customWidth="1"/>
    <col min="5377" max="5377" width="36.7109375" style="3" customWidth="1"/>
    <col min="5378" max="5378" width="31.85546875" style="3" customWidth="1"/>
    <col min="5379" max="5628" width="8.85546875" style="3"/>
    <col min="5629" max="5629" width="25.28515625" style="3" customWidth="1"/>
    <col min="5630" max="5631" width="44.7109375" style="3" customWidth="1"/>
    <col min="5632" max="5632" width="34.5703125" style="3" customWidth="1"/>
    <col min="5633" max="5633" width="36.7109375" style="3" customWidth="1"/>
    <col min="5634" max="5634" width="31.85546875" style="3" customWidth="1"/>
    <col min="5635" max="5884" width="8.85546875" style="3"/>
    <col min="5885" max="5885" width="25.28515625" style="3" customWidth="1"/>
    <col min="5886" max="5887" width="44.7109375" style="3" customWidth="1"/>
    <col min="5888" max="5888" width="34.5703125" style="3" customWidth="1"/>
    <col min="5889" max="5889" width="36.7109375" style="3" customWidth="1"/>
    <col min="5890" max="5890" width="31.85546875" style="3" customWidth="1"/>
    <col min="5891" max="6140" width="8.85546875" style="3"/>
    <col min="6141" max="6141" width="25.28515625" style="3" customWidth="1"/>
    <col min="6142" max="6143" width="44.7109375" style="3" customWidth="1"/>
    <col min="6144" max="6144" width="34.5703125" style="3" customWidth="1"/>
    <col min="6145" max="6145" width="36.7109375" style="3" customWidth="1"/>
    <col min="6146" max="6146" width="31.85546875" style="3" customWidth="1"/>
    <col min="6147" max="6396" width="8.85546875" style="3"/>
    <col min="6397" max="6397" width="25.28515625" style="3" customWidth="1"/>
    <col min="6398" max="6399" width="44.7109375" style="3" customWidth="1"/>
    <col min="6400" max="6400" width="34.5703125" style="3" customWidth="1"/>
    <col min="6401" max="6401" width="36.7109375" style="3" customWidth="1"/>
    <col min="6402" max="6402" width="31.85546875" style="3" customWidth="1"/>
    <col min="6403" max="6652" width="8.85546875" style="3"/>
    <col min="6653" max="6653" width="25.28515625" style="3" customWidth="1"/>
    <col min="6654" max="6655" width="44.7109375" style="3" customWidth="1"/>
    <col min="6656" max="6656" width="34.5703125" style="3" customWidth="1"/>
    <col min="6657" max="6657" width="36.7109375" style="3" customWidth="1"/>
    <col min="6658" max="6658" width="31.85546875" style="3" customWidth="1"/>
    <col min="6659" max="6908" width="8.85546875" style="3"/>
    <col min="6909" max="6909" width="25.28515625" style="3" customWidth="1"/>
    <col min="6910" max="6911" width="44.7109375" style="3" customWidth="1"/>
    <col min="6912" max="6912" width="34.5703125" style="3" customWidth="1"/>
    <col min="6913" max="6913" width="36.7109375" style="3" customWidth="1"/>
    <col min="6914" max="6914" width="31.85546875" style="3" customWidth="1"/>
    <col min="6915" max="7164" width="8.85546875" style="3"/>
    <col min="7165" max="7165" width="25.28515625" style="3" customWidth="1"/>
    <col min="7166" max="7167" width="44.7109375" style="3" customWidth="1"/>
    <col min="7168" max="7168" width="34.5703125" style="3" customWidth="1"/>
    <col min="7169" max="7169" width="36.7109375" style="3" customWidth="1"/>
    <col min="7170" max="7170" width="31.85546875" style="3" customWidth="1"/>
    <col min="7171" max="7420" width="8.85546875" style="3"/>
    <col min="7421" max="7421" width="25.28515625" style="3" customWidth="1"/>
    <col min="7422" max="7423" width="44.7109375" style="3" customWidth="1"/>
    <col min="7424" max="7424" width="34.5703125" style="3" customWidth="1"/>
    <col min="7425" max="7425" width="36.7109375" style="3" customWidth="1"/>
    <col min="7426" max="7426" width="31.85546875" style="3" customWidth="1"/>
    <col min="7427" max="7676" width="8.85546875" style="3"/>
    <col min="7677" max="7677" width="25.28515625" style="3" customWidth="1"/>
    <col min="7678" max="7679" width="44.7109375" style="3" customWidth="1"/>
    <col min="7680" max="7680" width="34.5703125" style="3" customWidth="1"/>
    <col min="7681" max="7681" width="36.7109375" style="3" customWidth="1"/>
    <col min="7682" max="7682" width="31.85546875" style="3" customWidth="1"/>
    <col min="7683" max="7932" width="8.85546875" style="3"/>
    <col min="7933" max="7933" width="25.28515625" style="3" customWidth="1"/>
    <col min="7934" max="7935" width="44.7109375" style="3" customWidth="1"/>
    <col min="7936" max="7936" width="34.5703125" style="3" customWidth="1"/>
    <col min="7937" max="7937" width="36.7109375" style="3" customWidth="1"/>
    <col min="7938" max="7938" width="31.85546875" style="3" customWidth="1"/>
    <col min="7939" max="8188" width="8.85546875" style="3"/>
    <col min="8189" max="8189" width="25.28515625" style="3" customWidth="1"/>
    <col min="8190" max="8191" width="44.7109375" style="3" customWidth="1"/>
    <col min="8192" max="8192" width="34.5703125" style="3" customWidth="1"/>
    <col min="8193" max="8193" width="36.7109375" style="3" customWidth="1"/>
    <col min="8194" max="8194" width="31.85546875" style="3" customWidth="1"/>
    <col min="8195" max="8444" width="8.85546875" style="3"/>
    <col min="8445" max="8445" width="25.28515625" style="3" customWidth="1"/>
    <col min="8446" max="8447" width="44.7109375" style="3" customWidth="1"/>
    <col min="8448" max="8448" width="34.5703125" style="3" customWidth="1"/>
    <col min="8449" max="8449" width="36.7109375" style="3" customWidth="1"/>
    <col min="8450" max="8450" width="31.85546875" style="3" customWidth="1"/>
    <col min="8451" max="8700" width="8.85546875" style="3"/>
    <col min="8701" max="8701" width="25.28515625" style="3" customWidth="1"/>
    <col min="8702" max="8703" width="44.7109375" style="3" customWidth="1"/>
    <col min="8704" max="8704" width="34.5703125" style="3" customWidth="1"/>
    <col min="8705" max="8705" width="36.7109375" style="3" customWidth="1"/>
    <col min="8706" max="8706" width="31.85546875" style="3" customWidth="1"/>
    <col min="8707" max="8956" width="8.85546875" style="3"/>
    <col min="8957" max="8957" width="25.28515625" style="3" customWidth="1"/>
    <col min="8958" max="8959" width="44.7109375" style="3" customWidth="1"/>
    <col min="8960" max="8960" width="34.5703125" style="3" customWidth="1"/>
    <col min="8961" max="8961" width="36.7109375" style="3" customWidth="1"/>
    <col min="8962" max="8962" width="31.85546875" style="3" customWidth="1"/>
    <col min="8963" max="9212" width="8.85546875" style="3"/>
    <col min="9213" max="9213" width="25.28515625" style="3" customWidth="1"/>
    <col min="9214" max="9215" width="44.7109375" style="3" customWidth="1"/>
    <col min="9216" max="9216" width="34.5703125" style="3" customWidth="1"/>
    <col min="9217" max="9217" width="36.7109375" style="3" customWidth="1"/>
    <col min="9218" max="9218" width="31.85546875" style="3" customWidth="1"/>
    <col min="9219" max="9468" width="8.85546875" style="3"/>
    <col min="9469" max="9469" width="25.28515625" style="3" customWidth="1"/>
    <col min="9470" max="9471" width="44.7109375" style="3" customWidth="1"/>
    <col min="9472" max="9472" width="34.5703125" style="3" customWidth="1"/>
    <col min="9473" max="9473" width="36.7109375" style="3" customWidth="1"/>
    <col min="9474" max="9474" width="31.85546875" style="3" customWidth="1"/>
    <col min="9475" max="9724" width="8.85546875" style="3"/>
    <col min="9725" max="9725" width="25.28515625" style="3" customWidth="1"/>
    <col min="9726" max="9727" width="44.7109375" style="3" customWidth="1"/>
    <col min="9728" max="9728" width="34.5703125" style="3" customWidth="1"/>
    <col min="9729" max="9729" width="36.7109375" style="3" customWidth="1"/>
    <col min="9730" max="9730" width="31.85546875" style="3" customWidth="1"/>
    <col min="9731" max="9980" width="8.85546875" style="3"/>
    <col min="9981" max="9981" width="25.28515625" style="3" customWidth="1"/>
    <col min="9982" max="9983" width="44.7109375" style="3" customWidth="1"/>
    <col min="9984" max="9984" width="34.5703125" style="3" customWidth="1"/>
    <col min="9985" max="9985" width="36.7109375" style="3" customWidth="1"/>
    <col min="9986" max="9986" width="31.85546875" style="3" customWidth="1"/>
    <col min="9987" max="10236" width="8.85546875" style="3"/>
    <col min="10237" max="10237" width="25.28515625" style="3" customWidth="1"/>
    <col min="10238" max="10239" width="44.7109375" style="3" customWidth="1"/>
    <col min="10240" max="10240" width="34.5703125" style="3" customWidth="1"/>
    <col min="10241" max="10241" width="36.7109375" style="3" customWidth="1"/>
    <col min="10242" max="10242" width="31.85546875" style="3" customWidth="1"/>
    <col min="10243" max="10492" width="8.85546875" style="3"/>
    <col min="10493" max="10493" width="25.28515625" style="3" customWidth="1"/>
    <col min="10494" max="10495" width="44.7109375" style="3" customWidth="1"/>
    <col min="10496" max="10496" width="34.5703125" style="3" customWidth="1"/>
    <col min="10497" max="10497" width="36.7109375" style="3" customWidth="1"/>
    <col min="10498" max="10498" width="31.85546875" style="3" customWidth="1"/>
    <col min="10499" max="10748" width="8.85546875" style="3"/>
    <col min="10749" max="10749" width="25.28515625" style="3" customWidth="1"/>
    <col min="10750" max="10751" width="44.7109375" style="3" customWidth="1"/>
    <col min="10752" max="10752" width="34.5703125" style="3" customWidth="1"/>
    <col min="10753" max="10753" width="36.7109375" style="3" customWidth="1"/>
    <col min="10754" max="10754" width="31.85546875" style="3" customWidth="1"/>
    <col min="10755" max="11004" width="8.85546875" style="3"/>
    <col min="11005" max="11005" width="25.28515625" style="3" customWidth="1"/>
    <col min="11006" max="11007" width="44.7109375" style="3" customWidth="1"/>
    <col min="11008" max="11008" width="34.5703125" style="3" customWidth="1"/>
    <col min="11009" max="11009" width="36.7109375" style="3" customWidth="1"/>
    <col min="11010" max="11010" width="31.85546875" style="3" customWidth="1"/>
    <col min="11011" max="11260" width="8.85546875" style="3"/>
    <col min="11261" max="11261" width="25.28515625" style="3" customWidth="1"/>
    <col min="11262" max="11263" width="44.7109375" style="3" customWidth="1"/>
    <col min="11264" max="11264" width="34.5703125" style="3" customWidth="1"/>
    <col min="11265" max="11265" width="36.7109375" style="3" customWidth="1"/>
    <col min="11266" max="11266" width="31.85546875" style="3" customWidth="1"/>
    <col min="11267" max="11516" width="8.85546875" style="3"/>
    <col min="11517" max="11517" width="25.28515625" style="3" customWidth="1"/>
    <col min="11518" max="11519" width="44.7109375" style="3" customWidth="1"/>
    <col min="11520" max="11520" width="34.5703125" style="3" customWidth="1"/>
    <col min="11521" max="11521" width="36.7109375" style="3" customWidth="1"/>
    <col min="11522" max="11522" width="31.85546875" style="3" customWidth="1"/>
    <col min="11523" max="11772" width="8.85546875" style="3"/>
    <col min="11773" max="11773" width="25.28515625" style="3" customWidth="1"/>
    <col min="11774" max="11775" width="44.7109375" style="3" customWidth="1"/>
    <col min="11776" max="11776" width="34.5703125" style="3" customWidth="1"/>
    <col min="11777" max="11777" width="36.7109375" style="3" customWidth="1"/>
    <col min="11778" max="11778" width="31.85546875" style="3" customWidth="1"/>
    <col min="11779" max="12028" width="8.85546875" style="3"/>
    <col min="12029" max="12029" width="25.28515625" style="3" customWidth="1"/>
    <col min="12030" max="12031" width="44.7109375" style="3" customWidth="1"/>
    <col min="12032" max="12032" width="34.5703125" style="3" customWidth="1"/>
    <col min="12033" max="12033" width="36.7109375" style="3" customWidth="1"/>
    <col min="12034" max="12034" width="31.85546875" style="3" customWidth="1"/>
    <col min="12035" max="12284" width="8.85546875" style="3"/>
    <col min="12285" max="12285" width="25.28515625" style="3" customWidth="1"/>
    <col min="12286" max="12287" width="44.7109375" style="3" customWidth="1"/>
    <col min="12288" max="12288" width="34.5703125" style="3" customWidth="1"/>
    <col min="12289" max="12289" width="36.7109375" style="3" customWidth="1"/>
    <col min="12290" max="12290" width="31.85546875" style="3" customWidth="1"/>
    <col min="12291" max="12540" width="8.85546875" style="3"/>
    <col min="12541" max="12541" width="25.28515625" style="3" customWidth="1"/>
    <col min="12542" max="12543" width="44.7109375" style="3" customWidth="1"/>
    <col min="12544" max="12544" width="34.5703125" style="3" customWidth="1"/>
    <col min="12545" max="12545" width="36.7109375" style="3" customWidth="1"/>
    <col min="12546" max="12546" width="31.85546875" style="3" customWidth="1"/>
    <col min="12547" max="12796" width="8.85546875" style="3"/>
    <col min="12797" max="12797" width="25.28515625" style="3" customWidth="1"/>
    <col min="12798" max="12799" width="44.7109375" style="3" customWidth="1"/>
    <col min="12800" max="12800" width="34.5703125" style="3" customWidth="1"/>
    <col min="12801" max="12801" width="36.7109375" style="3" customWidth="1"/>
    <col min="12802" max="12802" width="31.85546875" style="3" customWidth="1"/>
    <col min="12803" max="13052" width="8.85546875" style="3"/>
    <col min="13053" max="13053" width="25.28515625" style="3" customWidth="1"/>
    <col min="13054" max="13055" width="44.7109375" style="3" customWidth="1"/>
    <col min="13056" max="13056" width="34.5703125" style="3" customWidth="1"/>
    <col min="13057" max="13057" width="36.7109375" style="3" customWidth="1"/>
    <col min="13058" max="13058" width="31.85546875" style="3" customWidth="1"/>
    <col min="13059" max="13308" width="8.85546875" style="3"/>
    <col min="13309" max="13309" width="25.28515625" style="3" customWidth="1"/>
    <col min="13310" max="13311" width="44.7109375" style="3" customWidth="1"/>
    <col min="13312" max="13312" width="34.5703125" style="3" customWidth="1"/>
    <col min="13313" max="13313" width="36.7109375" style="3" customWidth="1"/>
    <col min="13314" max="13314" width="31.85546875" style="3" customWidth="1"/>
    <col min="13315" max="13564" width="8.85546875" style="3"/>
    <col min="13565" max="13565" width="25.28515625" style="3" customWidth="1"/>
    <col min="13566" max="13567" width="44.7109375" style="3" customWidth="1"/>
    <col min="13568" max="13568" width="34.5703125" style="3" customWidth="1"/>
    <col min="13569" max="13569" width="36.7109375" style="3" customWidth="1"/>
    <col min="13570" max="13570" width="31.85546875" style="3" customWidth="1"/>
    <col min="13571" max="13820" width="8.85546875" style="3"/>
    <col min="13821" max="13821" width="25.28515625" style="3" customWidth="1"/>
    <col min="13822" max="13823" width="44.7109375" style="3" customWidth="1"/>
    <col min="13824" max="13824" width="34.5703125" style="3" customWidth="1"/>
    <col min="13825" max="13825" width="36.7109375" style="3" customWidth="1"/>
    <col min="13826" max="13826" width="31.85546875" style="3" customWidth="1"/>
    <col min="13827" max="14076" width="8.85546875" style="3"/>
    <col min="14077" max="14077" width="25.28515625" style="3" customWidth="1"/>
    <col min="14078" max="14079" width="44.7109375" style="3" customWidth="1"/>
    <col min="14080" max="14080" width="34.5703125" style="3" customWidth="1"/>
    <col min="14081" max="14081" width="36.7109375" style="3" customWidth="1"/>
    <col min="14082" max="14082" width="31.85546875" style="3" customWidth="1"/>
    <col min="14083" max="14332" width="8.85546875" style="3"/>
    <col min="14333" max="14333" width="25.28515625" style="3" customWidth="1"/>
    <col min="14334" max="14335" width="44.7109375" style="3" customWidth="1"/>
    <col min="14336" max="14336" width="34.5703125" style="3" customWidth="1"/>
    <col min="14337" max="14337" width="36.7109375" style="3" customWidth="1"/>
    <col min="14338" max="14338" width="31.85546875" style="3" customWidth="1"/>
    <col min="14339" max="14588" width="8.85546875" style="3"/>
    <col min="14589" max="14589" width="25.28515625" style="3" customWidth="1"/>
    <col min="14590" max="14591" width="44.7109375" style="3" customWidth="1"/>
    <col min="14592" max="14592" width="34.5703125" style="3" customWidth="1"/>
    <col min="14593" max="14593" width="36.7109375" style="3" customWidth="1"/>
    <col min="14594" max="14594" width="31.85546875" style="3" customWidth="1"/>
    <col min="14595" max="14844" width="8.85546875" style="3"/>
    <col min="14845" max="14845" width="25.28515625" style="3" customWidth="1"/>
    <col min="14846" max="14847" width="44.7109375" style="3" customWidth="1"/>
    <col min="14848" max="14848" width="34.5703125" style="3" customWidth="1"/>
    <col min="14849" max="14849" width="36.7109375" style="3" customWidth="1"/>
    <col min="14850" max="14850" width="31.85546875" style="3" customWidth="1"/>
    <col min="14851" max="15100" width="8.85546875" style="3"/>
    <col min="15101" max="15101" width="25.28515625" style="3" customWidth="1"/>
    <col min="15102" max="15103" width="44.7109375" style="3" customWidth="1"/>
    <col min="15104" max="15104" width="34.5703125" style="3" customWidth="1"/>
    <col min="15105" max="15105" width="36.7109375" style="3" customWidth="1"/>
    <col min="15106" max="15106" width="31.85546875" style="3" customWidth="1"/>
    <col min="15107" max="15356" width="8.85546875" style="3"/>
    <col min="15357" max="15357" width="25.28515625" style="3" customWidth="1"/>
    <col min="15358" max="15359" width="44.7109375" style="3" customWidth="1"/>
    <col min="15360" max="15360" width="34.5703125" style="3" customWidth="1"/>
    <col min="15361" max="15361" width="36.7109375" style="3" customWidth="1"/>
    <col min="15362" max="15362" width="31.85546875" style="3" customWidth="1"/>
    <col min="15363" max="15612" width="8.85546875" style="3"/>
    <col min="15613" max="15613" width="25.28515625" style="3" customWidth="1"/>
    <col min="15614" max="15615" width="44.7109375" style="3" customWidth="1"/>
    <col min="15616" max="15616" width="34.5703125" style="3" customWidth="1"/>
    <col min="15617" max="15617" width="36.7109375" style="3" customWidth="1"/>
    <col min="15618" max="15618" width="31.85546875" style="3" customWidth="1"/>
    <col min="15619" max="15868" width="8.85546875" style="3"/>
    <col min="15869" max="15869" width="25.28515625" style="3" customWidth="1"/>
    <col min="15870" max="15871" width="44.7109375" style="3" customWidth="1"/>
    <col min="15872" max="15872" width="34.5703125" style="3" customWidth="1"/>
    <col min="15873" max="15873" width="36.7109375" style="3" customWidth="1"/>
    <col min="15874" max="15874" width="31.85546875" style="3" customWidth="1"/>
    <col min="15875" max="16124" width="8.85546875" style="3"/>
    <col min="16125" max="16125" width="25.28515625" style="3" customWidth="1"/>
    <col min="16126" max="16127" width="44.7109375" style="3" customWidth="1"/>
    <col min="16128" max="16128" width="34.5703125" style="3" customWidth="1"/>
    <col min="16129" max="16129" width="36.7109375" style="3" customWidth="1"/>
    <col min="16130" max="16130" width="31.85546875" style="3" customWidth="1"/>
    <col min="16131" max="16384" width="8.85546875" style="3"/>
  </cols>
  <sheetData>
    <row r="1" spans="1:12" ht="68.25" customHeight="1" x14ac:dyDescent="0.25">
      <c r="D1" s="267" t="s">
        <v>467</v>
      </c>
      <c r="E1" s="268"/>
      <c r="F1" s="268"/>
      <c r="G1" s="268"/>
      <c r="H1" s="268"/>
    </row>
    <row r="2" spans="1:12" x14ac:dyDescent="0.25">
      <c r="B2" s="2"/>
      <c r="C2" s="2"/>
      <c r="D2" s="2"/>
      <c r="E2" s="2"/>
      <c r="F2" s="149"/>
      <c r="H2" s="2" t="s">
        <v>376</v>
      </c>
    </row>
    <row r="3" spans="1:12" x14ac:dyDescent="0.25">
      <c r="B3" s="2"/>
      <c r="C3" s="2"/>
      <c r="D3" s="2"/>
      <c r="E3" s="2"/>
      <c r="F3" s="149"/>
      <c r="G3" s="281" t="s">
        <v>86</v>
      </c>
      <c r="H3" s="281"/>
    </row>
    <row r="4" spans="1:12" ht="14.45" x14ac:dyDescent="0.3">
      <c r="B4" s="2"/>
      <c r="C4" s="2"/>
      <c r="D4" s="2"/>
      <c r="E4" s="2"/>
      <c r="F4" s="149"/>
    </row>
    <row r="5" spans="1:12" x14ac:dyDescent="0.25">
      <c r="A5" s="262" t="s">
        <v>377</v>
      </c>
      <c r="B5" s="262"/>
      <c r="C5" s="262"/>
      <c r="D5" s="262"/>
      <c r="E5" s="262"/>
      <c r="F5" s="262"/>
      <c r="G5" s="262"/>
      <c r="H5" s="262"/>
    </row>
    <row r="6" spans="1:12" x14ac:dyDescent="0.25">
      <c r="A6" s="265" t="s">
        <v>98</v>
      </c>
      <c r="B6" s="265"/>
      <c r="C6" s="265"/>
      <c r="D6" s="265"/>
      <c r="E6" s="265"/>
      <c r="F6" s="265"/>
      <c r="G6" s="265"/>
      <c r="H6" s="265"/>
      <c r="I6" s="150"/>
      <c r="J6" s="150"/>
      <c r="K6" s="150"/>
      <c r="L6" s="150"/>
    </row>
    <row r="7" spans="1:12" ht="14.45" x14ac:dyDescent="0.3">
      <c r="B7" s="2"/>
      <c r="C7" s="2"/>
      <c r="D7" s="2"/>
      <c r="E7" s="2"/>
      <c r="F7" s="149"/>
    </row>
    <row r="8" spans="1:12" ht="71.25" x14ac:dyDescent="0.25">
      <c r="A8" s="151" t="s">
        <v>87</v>
      </c>
      <c r="B8" s="148" t="s">
        <v>88</v>
      </c>
      <c r="C8" s="151" t="s">
        <v>90</v>
      </c>
      <c r="D8" s="148" t="s">
        <v>91</v>
      </c>
      <c r="E8" s="148" t="s">
        <v>378</v>
      </c>
      <c r="F8" s="152" t="s">
        <v>276</v>
      </c>
      <c r="G8" s="153" t="s">
        <v>379</v>
      </c>
      <c r="H8" s="153" t="s">
        <v>380</v>
      </c>
    </row>
    <row r="9" spans="1:12" ht="14.45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54">
        <v>8</v>
      </c>
    </row>
    <row r="10" spans="1:12" ht="81.599999999999994" customHeight="1" x14ac:dyDescent="0.25">
      <c r="A10" s="282">
        <v>1</v>
      </c>
      <c r="B10" s="247" t="s">
        <v>140</v>
      </c>
      <c r="C10" s="24" t="s">
        <v>381</v>
      </c>
      <c r="D10" s="155" t="s">
        <v>382</v>
      </c>
      <c r="E10" s="156" t="s">
        <v>383</v>
      </c>
      <c r="F10" s="155">
        <v>5.6000000000000001E-2</v>
      </c>
      <c r="G10" s="157" t="s">
        <v>384</v>
      </c>
      <c r="H10" s="158" t="s">
        <v>385</v>
      </c>
    </row>
    <row r="11" spans="1:12" ht="92.25" customHeight="1" x14ac:dyDescent="0.25">
      <c r="A11" s="282"/>
      <c r="B11" s="247"/>
      <c r="C11" s="24" t="s">
        <v>205</v>
      </c>
      <c r="D11" s="155" t="s">
        <v>105</v>
      </c>
      <c r="E11" s="156" t="s">
        <v>386</v>
      </c>
      <c r="F11" s="159" t="s">
        <v>18</v>
      </c>
      <c r="G11" s="160" t="s">
        <v>387</v>
      </c>
      <c r="H11" s="158" t="s">
        <v>388</v>
      </c>
    </row>
    <row r="12" spans="1:12" ht="84.6" customHeight="1" x14ac:dyDescent="0.25">
      <c r="A12" s="282"/>
      <c r="B12" s="247"/>
      <c r="C12" s="161" t="s">
        <v>259</v>
      </c>
      <c r="D12" s="162" t="s">
        <v>105</v>
      </c>
      <c r="E12" s="163" t="s">
        <v>389</v>
      </c>
      <c r="F12" s="158">
        <v>42</v>
      </c>
      <c r="G12" s="157" t="s">
        <v>384</v>
      </c>
      <c r="H12" s="158" t="s">
        <v>385</v>
      </c>
    </row>
    <row r="13" spans="1:12" ht="81" customHeight="1" x14ac:dyDescent="0.25">
      <c r="A13" s="282"/>
      <c r="B13" s="247"/>
      <c r="C13" s="5" t="s">
        <v>206</v>
      </c>
      <c r="D13" s="164" t="s">
        <v>390</v>
      </c>
      <c r="E13" s="165" t="s">
        <v>391</v>
      </c>
      <c r="F13" s="166">
        <v>50.595999999999997</v>
      </c>
      <c r="G13" s="160" t="s">
        <v>387</v>
      </c>
      <c r="H13" s="158" t="s">
        <v>388</v>
      </c>
    </row>
    <row r="14" spans="1:12" ht="81" customHeight="1" x14ac:dyDescent="0.25">
      <c r="A14" s="282"/>
      <c r="B14" s="247"/>
      <c r="C14" s="8" t="s">
        <v>207</v>
      </c>
      <c r="D14" s="162" t="s">
        <v>111</v>
      </c>
      <c r="E14" s="165" t="s">
        <v>392</v>
      </c>
      <c r="F14" s="166">
        <v>0.28599999999999998</v>
      </c>
      <c r="G14" s="160" t="s">
        <v>387</v>
      </c>
      <c r="H14" s="158" t="s">
        <v>388</v>
      </c>
    </row>
    <row r="15" spans="1:12" ht="81" customHeight="1" x14ac:dyDescent="0.25">
      <c r="A15" s="282"/>
      <c r="B15" s="247"/>
      <c r="C15" s="161" t="s">
        <v>208</v>
      </c>
      <c r="D15" s="155" t="s">
        <v>107</v>
      </c>
      <c r="E15" s="156" t="s">
        <v>393</v>
      </c>
      <c r="F15" s="167">
        <v>108.56</v>
      </c>
      <c r="G15" s="160" t="s">
        <v>387</v>
      </c>
      <c r="H15" s="158" t="s">
        <v>388</v>
      </c>
    </row>
    <row r="16" spans="1:12" ht="84.6" customHeight="1" x14ac:dyDescent="0.25">
      <c r="A16" s="282"/>
      <c r="B16" s="247"/>
      <c r="C16" s="161" t="s">
        <v>209</v>
      </c>
      <c r="D16" s="155" t="s">
        <v>107</v>
      </c>
      <c r="E16" s="156" t="s">
        <v>394</v>
      </c>
      <c r="F16" s="167">
        <v>41.390999999999998</v>
      </c>
      <c r="G16" s="160" t="s">
        <v>387</v>
      </c>
      <c r="H16" s="158" t="s">
        <v>388</v>
      </c>
    </row>
    <row r="17" spans="1:8" ht="70.900000000000006" customHeight="1" x14ac:dyDescent="0.25">
      <c r="A17" s="282"/>
      <c r="B17" s="247"/>
      <c r="C17" s="8" t="s">
        <v>210</v>
      </c>
      <c r="D17" s="155" t="s">
        <v>107</v>
      </c>
      <c r="E17" s="156" t="s">
        <v>395</v>
      </c>
      <c r="F17" s="168">
        <v>81.588999999999999</v>
      </c>
      <c r="G17" s="157" t="s">
        <v>384</v>
      </c>
      <c r="H17" s="158" t="s">
        <v>385</v>
      </c>
    </row>
    <row r="18" spans="1:8" ht="91.5" customHeight="1" x14ac:dyDescent="0.25">
      <c r="A18" s="282"/>
      <c r="B18" s="247"/>
      <c r="C18" s="161" t="s">
        <v>211</v>
      </c>
      <c r="D18" s="155" t="str">
        <f>'[1]Целевые показатели'!D48</f>
        <v>%</v>
      </c>
      <c r="E18" s="156" t="s">
        <v>396</v>
      </c>
      <c r="F18" s="159">
        <v>64.099999999999994</v>
      </c>
      <c r="G18" s="160" t="s">
        <v>387</v>
      </c>
      <c r="H18" s="158" t="s">
        <v>388</v>
      </c>
    </row>
    <row r="19" spans="1:8" s="6" customFormat="1" ht="94.5" customHeight="1" x14ac:dyDescent="0.25">
      <c r="A19" s="282"/>
      <c r="B19" s="247"/>
      <c r="C19" s="8" t="s">
        <v>212</v>
      </c>
      <c r="D19" s="162" t="s">
        <v>105</v>
      </c>
      <c r="E19" s="163" t="s">
        <v>397</v>
      </c>
      <c r="F19" s="158">
        <v>1.82</v>
      </c>
      <c r="G19" s="160" t="s">
        <v>398</v>
      </c>
      <c r="H19" s="158" t="s">
        <v>388</v>
      </c>
    </row>
    <row r="20" spans="1:8" s="6" customFormat="1" ht="149.25" customHeight="1" x14ac:dyDescent="0.25">
      <c r="A20" s="282"/>
      <c r="B20" s="247"/>
      <c r="C20" s="5" t="s">
        <v>144</v>
      </c>
      <c r="D20" s="162" t="s">
        <v>105</v>
      </c>
      <c r="E20" s="165" t="s">
        <v>399</v>
      </c>
      <c r="F20" s="169">
        <v>100</v>
      </c>
      <c r="G20" s="160" t="s">
        <v>387</v>
      </c>
      <c r="H20" s="158" t="s">
        <v>388</v>
      </c>
    </row>
    <row r="21" spans="1:8" s="6" customFormat="1" ht="148.9" customHeight="1" x14ac:dyDescent="0.25">
      <c r="A21" s="282"/>
      <c r="B21" s="247"/>
      <c r="C21" s="8" t="s">
        <v>145</v>
      </c>
      <c r="D21" s="162" t="s">
        <v>105</v>
      </c>
      <c r="E21" s="165" t="s">
        <v>400</v>
      </c>
      <c r="F21" s="169">
        <v>100</v>
      </c>
      <c r="G21" s="160" t="s">
        <v>387</v>
      </c>
      <c r="H21" s="158" t="s">
        <v>388</v>
      </c>
    </row>
    <row r="22" spans="1:8" s="6" customFormat="1" ht="148.9" customHeight="1" x14ac:dyDescent="0.25">
      <c r="A22" s="282"/>
      <c r="B22" s="247"/>
      <c r="C22" s="163" t="s">
        <v>146</v>
      </c>
      <c r="D22" s="162" t="s">
        <v>105</v>
      </c>
      <c r="E22" s="165" t="s">
        <v>401</v>
      </c>
      <c r="F22" s="169">
        <v>100</v>
      </c>
      <c r="G22" s="160" t="s">
        <v>387</v>
      </c>
      <c r="H22" s="158" t="s">
        <v>388</v>
      </c>
    </row>
    <row r="23" spans="1:8" s="6" customFormat="1" ht="154.5" customHeight="1" x14ac:dyDescent="0.25">
      <c r="A23" s="282"/>
      <c r="B23" s="247"/>
      <c r="C23" s="161" t="s">
        <v>147</v>
      </c>
      <c r="D23" s="155" t="s">
        <v>105</v>
      </c>
      <c r="E23" s="170" t="s">
        <v>402</v>
      </c>
      <c r="F23" s="171">
        <v>49.4</v>
      </c>
      <c r="G23" s="160" t="s">
        <v>387</v>
      </c>
      <c r="H23" s="158" t="s">
        <v>388</v>
      </c>
    </row>
    <row r="24" spans="1:8" s="6" customFormat="1" ht="153.75" customHeight="1" x14ac:dyDescent="0.25">
      <c r="A24" s="282"/>
      <c r="B24" s="247"/>
      <c r="C24" s="161" t="s">
        <v>148</v>
      </c>
      <c r="D24" s="155" t="s">
        <v>105</v>
      </c>
      <c r="E24" s="165" t="s">
        <v>403</v>
      </c>
      <c r="F24" s="171">
        <v>65</v>
      </c>
      <c r="G24" s="160" t="s">
        <v>387</v>
      </c>
      <c r="H24" s="158" t="s">
        <v>388</v>
      </c>
    </row>
    <row r="25" spans="1:8" s="6" customFormat="1" ht="96" customHeight="1" x14ac:dyDescent="0.25">
      <c r="A25" s="278">
        <v>2</v>
      </c>
      <c r="B25" s="279" t="s">
        <v>141</v>
      </c>
      <c r="C25" s="26" t="s">
        <v>404</v>
      </c>
      <c r="D25" s="155" t="s">
        <v>382</v>
      </c>
      <c r="E25" s="156" t="s">
        <v>405</v>
      </c>
      <c r="F25" s="166">
        <v>4.2999999999999997E-2</v>
      </c>
      <c r="G25" s="157" t="s">
        <v>384</v>
      </c>
      <c r="H25" s="158" t="s">
        <v>385</v>
      </c>
    </row>
    <row r="26" spans="1:8" s="6" customFormat="1" ht="105.75" customHeight="1" x14ac:dyDescent="0.25">
      <c r="A26" s="278"/>
      <c r="B26" s="280"/>
      <c r="C26" s="38" t="s">
        <v>149</v>
      </c>
      <c r="D26" s="155" t="s">
        <v>406</v>
      </c>
      <c r="E26" s="163" t="s">
        <v>407</v>
      </c>
      <c r="F26" s="31" t="s">
        <v>18</v>
      </c>
      <c r="G26" s="160" t="s">
        <v>408</v>
      </c>
      <c r="H26" s="158" t="s">
        <v>388</v>
      </c>
    </row>
    <row r="27" spans="1:8" s="6" customFormat="1" ht="409.5" customHeight="1" x14ac:dyDescent="0.25">
      <c r="A27" s="278"/>
      <c r="B27" s="280"/>
      <c r="C27" s="38" t="s">
        <v>260</v>
      </c>
      <c r="D27" s="162" t="s">
        <v>105</v>
      </c>
      <c r="E27" s="163" t="s">
        <v>409</v>
      </c>
      <c r="F27" s="158">
        <v>44.84</v>
      </c>
      <c r="G27" s="157" t="s">
        <v>384</v>
      </c>
      <c r="H27" s="30" t="s">
        <v>410</v>
      </c>
    </row>
    <row r="28" spans="1:8" s="6" customFormat="1" ht="93.75" customHeight="1" x14ac:dyDescent="0.25">
      <c r="A28" s="278"/>
      <c r="B28" s="280"/>
      <c r="C28" s="5" t="s">
        <v>150</v>
      </c>
      <c r="D28" s="164" t="s">
        <v>112</v>
      </c>
      <c r="E28" s="165" t="s">
        <v>411</v>
      </c>
      <c r="F28" s="158">
        <v>40.4</v>
      </c>
      <c r="G28" s="160" t="s">
        <v>412</v>
      </c>
      <c r="H28" s="158" t="s">
        <v>388</v>
      </c>
    </row>
    <row r="29" spans="1:8" s="6" customFormat="1" ht="79.5" customHeight="1" x14ac:dyDescent="0.25">
      <c r="A29" s="278"/>
      <c r="B29" s="280"/>
      <c r="C29" s="8" t="s">
        <v>151</v>
      </c>
      <c r="D29" s="162" t="s">
        <v>111</v>
      </c>
      <c r="E29" s="165" t="s">
        <v>413</v>
      </c>
      <c r="F29" s="166">
        <v>0.19600000000000001</v>
      </c>
      <c r="G29" s="157" t="s">
        <v>384</v>
      </c>
      <c r="H29" s="158" t="s">
        <v>388</v>
      </c>
    </row>
    <row r="30" spans="1:8" s="6" customFormat="1" ht="81" customHeight="1" x14ac:dyDescent="0.25">
      <c r="A30" s="278"/>
      <c r="B30" s="280"/>
      <c r="C30" s="161" t="s">
        <v>152</v>
      </c>
      <c r="D30" s="155" t="s">
        <v>414</v>
      </c>
      <c r="E30" s="165" t="s">
        <v>415</v>
      </c>
      <c r="F30" s="167">
        <v>49.963999999999999</v>
      </c>
      <c r="G30" s="157" t="s">
        <v>384</v>
      </c>
      <c r="H30" s="158" t="s">
        <v>388</v>
      </c>
    </row>
    <row r="31" spans="1:8" s="6" customFormat="1" ht="90" x14ac:dyDescent="0.25">
      <c r="A31" s="278"/>
      <c r="B31" s="280"/>
      <c r="C31" s="161" t="s">
        <v>153</v>
      </c>
      <c r="D31" s="155" t="s">
        <v>414</v>
      </c>
      <c r="E31" s="170" t="s">
        <v>416</v>
      </c>
      <c r="F31" s="167">
        <v>31.49</v>
      </c>
      <c r="G31" s="157" t="s">
        <v>384</v>
      </c>
      <c r="H31" s="158" t="s">
        <v>388</v>
      </c>
    </row>
    <row r="32" spans="1:8" s="6" customFormat="1" ht="150" x14ac:dyDescent="0.25">
      <c r="A32" s="278"/>
      <c r="B32" s="280"/>
      <c r="C32" s="5" t="s">
        <v>191</v>
      </c>
      <c r="D32" s="162" t="s">
        <v>105</v>
      </c>
      <c r="E32" s="165" t="s">
        <v>417</v>
      </c>
      <c r="F32" s="169">
        <v>88.1</v>
      </c>
      <c r="G32" s="160" t="s">
        <v>412</v>
      </c>
      <c r="H32" s="158" t="s">
        <v>388</v>
      </c>
    </row>
    <row r="33" spans="1:8" s="6" customFormat="1" ht="136.5" customHeight="1" x14ac:dyDescent="0.25">
      <c r="A33" s="278"/>
      <c r="B33" s="280"/>
      <c r="C33" s="8" t="s">
        <v>192</v>
      </c>
      <c r="D33" s="162" t="s">
        <v>105</v>
      </c>
      <c r="E33" s="165" t="s">
        <v>418</v>
      </c>
      <c r="F33" s="169">
        <v>61.4</v>
      </c>
      <c r="G33" s="157" t="s">
        <v>384</v>
      </c>
      <c r="H33" s="158" t="s">
        <v>419</v>
      </c>
    </row>
    <row r="34" spans="1:8" s="6" customFormat="1" ht="154.9" customHeight="1" x14ac:dyDescent="0.25">
      <c r="A34" s="278"/>
      <c r="B34" s="280"/>
      <c r="C34" s="161" t="s">
        <v>193</v>
      </c>
      <c r="D34" s="155" t="s">
        <v>105</v>
      </c>
      <c r="E34" s="165" t="s">
        <v>420</v>
      </c>
      <c r="F34" s="79">
        <v>84.3</v>
      </c>
      <c r="G34" s="157" t="s">
        <v>384</v>
      </c>
      <c r="H34" s="158" t="s">
        <v>419</v>
      </c>
    </row>
    <row r="35" spans="1:8" s="6" customFormat="1" ht="153" customHeight="1" x14ac:dyDescent="0.25">
      <c r="A35" s="278"/>
      <c r="B35" s="280"/>
      <c r="C35" s="161" t="s">
        <v>156</v>
      </c>
      <c r="D35" s="155" t="s">
        <v>105</v>
      </c>
      <c r="E35" s="170" t="s">
        <v>421</v>
      </c>
      <c r="F35" s="79">
        <v>82.8</v>
      </c>
      <c r="G35" s="157" t="s">
        <v>384</v>
      </c>
      <c r="H35" s="158" t="s">
        <v>419</v>
      </c>
    </row>
    <row r="36" spans="1:8" s="6" customFormat="1" ht="75" x14ac:dyDescent="0.25">
      <c r="A36" s="278">
        <v>3</v>
      </c>
      <c r="B36" s="280" t="s">
        <v>143</v>
      </c>
      <c r="C36" s="26" t="s">
        <v>422</v>
      </c>
      <c r="D36" s="162" t="s">
        <v>110</v>
      </c>
      <c r="E36" s="165" t="s">
        <v>423</v>
      </c>
      <c r="F36" s="166">
        <v>0.161</v>
      </c>
      <c r="G36" s="157" t="s">
        <v>384</v>
      </c>
      <c r="H36" s="158" t="s">
        <v>385</v>
      </c>
    </row>
    <row r="37" spans="1:8" s="6" customFormat="1" ht="75.599999999999994" customHeight="1" x14ac:dyDescent="0.25">
      <c r="A37" s="278"/>
      <c r="B37" s="280"/>
      <c r="C37" s="8" t="s">
        <v>154</v>
      </c>
      <c r="D37" s="155" t="s">
        <v>105</v>
      </c>
      <c r="E37" s="156" t="s">
        <v>424</v>
      </c>
      <c r="F37" s="172">
        <v>3.5</v>
      </c>
      <c r="G37" s="157" t="s">
        <v>384</v>
      </c>
      <c r="H37" s="158" t="s">
        <v>385</v>
      </c>
    </row>
    <row r="38" spans="1:8" s="6" customFormat="1" ht="45" x14ac:dyDescent="0.25">
      <c r="A38" s="278"/>
      <c r="B38" s="280"/>
      <c r="C38" s="173" t="s">
        <v>155</v>
      </c>
      <c r="D38" s="162" t="s">
        <v>425</v>
      </c>
      <c r="E38" s="165" t="s">
        <v>426</v>
      </c>
      <c r="F38" s="174">
        <v>0</v>
      </c>
      <c r="G38" s="160" t="s">
        <v>427</v>
      </c>
      <c r="H38" s="158" t="s">
        <v>388</v>
      </c>
    </row>
    <row r="39" spans="1:8" s="6" customFormat="1" ht="75" x14ac:dyDescent="0.25">
      <c r="A39" s="278"/>
      <c r="B39" s="283"/>
      <c r="C39" s="8" t="s">
        <v>278</v>
      </c>
      <c r="D39" s="162" t="s">
        <v>105</v>
      </c>
      <c r="E39" s="165" t="s">
        <v>428</v>
      </c>
      <c r="F39" s="158">
        <v>12.3</v>
      </c>
      <c r="G39" s="157" t="s">
        <v>384</v>
      </c>
      <c r="H39" s="158" t="s">
        <v>385</v>
      </c>
    </row>
    <row r="40" spans="1:8" s="6" customFormat="1" ht="75" x14ac:dyDescent="0.25">
      <c r="A40" s="278">
        <v>4</v>
      </c>
      <c r="B40" s="279" t="s">
        <v>169</v>
      </c>
      <c r="C40" s="175" t="s">
        <v>429</v>
      </c>
      <c r="D40" s="162" t="s">
        <v>105</v>
      </c>
      <c r="E40" s="163" t="s">
        <v>430</v>
      </c>
      <c r="F40" s="158">
        <v>47</v>
      </c>
      <c r="G40" s="160" t="s">
        <v>431</v>
      </c>
      <c r="H40" s="30" t="s">
        <v>410</v>
      </c>
    </row>
    <row r="41" spans="1:8" s="6" customFormat="1" ht="90" x14ac:dyDescent="0.25">
      <c r="A41" s="278"/>
      <c r="B41" s="280"/>
      <c r="C41" s="8" t="s">
        <v>170</v>
      </c>
      <c r="D41" s="164" t="s">
        <v>112</v>
      </c>
      <c r="E41" s="163" t="s">
        <v>432</v>
      </c>
      <c r="F41" s="158">
        <v>3.94</v>
      </c>
      <c r="G41" s="157" t="s">
        <v>433</v>
      </c>
      <c r="H41" s="158" t="s">
        <v>385</v>
      </c>
    </row>
    <row r="42" spans="1:8" s="6" customFormat="1" ht="105" x14ac:dyDescent="0.25">
      <c r="A42" s="278"/>
      <c r="B42" s="280"/>
      <c r="C42" s="5" t="s">
        <v>171</v>
      </c>
      <c r="D42" s="162" t="s">
        <v>105</v>
      </c>
      <c r="E42" s="163" t="s">
        <v>434</v>
      </c>
      <c r="F42" s="169">
        <v>81</v>
      </c>
      <c r="G42" s="157" t="s">
        <v>435</v>
      </c>
      <c r="H42" s="158" t="s">
        <v>385</v>
      </c>
    </row>
    <row r="43" spans="1:8" s="6" customFormat="1" ht="90" x14ac:dyDescent="0.25">
      <c r="A43" s="278"/>
      <c r="B43" s="280"/>
      <c r="C43" s="5" t="s">
        <v>172</v>
      </c>
      <c r="D43" s="162" t="s">
        <v>105</v>
      </c>
      <c r="E43" s="163" t="s">
        <v>436</v>
      </c>
      <c r="F43" s="169">
        <v>0</v>
      </c>
      <c r="G43" s="157" t="s">
        <v>435</v>
      </c>
      <c r="H43" s="158" t="s">
        <v>385</v>
      </c>
    </row>
    <row r="44" spans="1:8" s="6" customFormat="1" ht="90" x14ac:dyDescent="0.25">
      <c r="A44" s="278"/>
      <c r="B44" s="280"/>
      <c r="C44" s="5" t="s">
        <v>173</v>
      </c>
      <c r="D44" s="162" t="s">
        <v>105</v>
      </c>
      <c r="E44" s="163" t="s">
        <v>437</v>
      </c>
      <c r="F44" s="169">
        <v>20</v>
      </c>
      <c r="G44" s="160" t="s">
        <v>438</v>
      </c>
      <c r="H44" s="158" t="s">
        <v>388</v>
      </c>
    </row>
    <row r="45" spans="1:8" s="6" customFormat="1" ht="90" x14ac:dyDescent="0.25">
      <c r="A45" s="278"/>
      <c r="B45" s="280"/>
      <c r="C45" s="5" t="s">
        <v>174</v>
      </c>
      <c r="D45" s="162" t="s">
        <v>105</v>
      </c>
      <c r="E45" s="163" t="s">
        <v>439</v>
      </c>
      <c r="F45" s="169">
        <v>51.7</v>
      </c>
      <c r="G45" s="160" t="s">
        <v>438</v>
      </c>
      <c r="H45" s="158" t="s">
        <v>388</v>
      </c>
    </row>
    <row r="46" spans="1:8" s="6" customFormat="1" ht="75" x14ac:dyDescent="0.25">
      <c r="A46" s="278"/>
      <c r="B46" s="280"/>
      <c r="C46" s="24" t="s">
        <v>245</v>
      </c>
      <c r="D46" s="67" t="s">
        <v>104</v>
      </c>
      <c r="E46" s="163" t="s">
        <v>440</v>
      </c>
      <c r="F46" s="31">
        <v>379</v>
      </c>
      <c r="G46" s="160" t="s">
        <v>431</v>
      </c>
      <c r="H46" s="158" t="s">
        <v>388</v>
      </c>
    </row>
    <row r="47" spans="1:8" s="6" customFormat="1" ht="120" x14ac:dyDescent="0.25">
      <c r="A47" s="278"/>
      <c r="B47" s="280"/>
      <c r="C47" s="5" t="s">
        <v>244</v>
      </c>
      <c r="D47" s="162" t="s">
        <v>105</v>
      </c>
      <c r="E47" s="163" t="s">
        <v>441</v>
      </c>
      <c r="F47" s="169">
        <v>49</v>
      </c>
      <c r="G47" s="160" t="s">
        <v>438</v>
      </c>
      <c r="H47" s="158" t="s">
        <v>388</v>
      </c>
    </row>
    <row r="48" spans="1:8" s="6" customFormat="1" ht="90" x14ac:dyDescent="0.25">
      <c r="A48" s="278"/>
      <c r="B48" s="283"/>
      <c r="C48" s="161" t="s">
        <v>246</v>
      </c>
      <c r="D48" s="162" t="s">
        <v>105</v>
      </c>
      <c r="E48" s="165" t="s">
        <v>442</v>
      </c>
      <c r="F48" s="169">
        <v>11.1</v>
      </c>
      <c r="G48" s="160" t="s">
        <v>435</v>
      </c>
      <c r="H48" s="158" t="s">
        <v>388</v>
      </c>
    </row>
    <row r="49" spans="1:8" s="6" customFormat="1" ht="106.9" customHeight="1" x14ac:dyDescent="0.25">
      <c r="A49" s="194"/>
      <c r="B49" s="192"/>
      <c r="C49" s="161" t="s">
        <v>463</v>
      </c>
      <c r="D49" s="162" t="s">
        <v>104</v>
      </c>
      <c r="E49" s="165" t="s">
        <v>462</v>
      </c>
      <c r="F49" s="169" t="s">
        <v>18</v>
      </c>
      <c r="G49" s="160" t="s">
        <v>438</v>
      </c>
      <c r="H49" s="158" t="s">
        <v>388</v>
      </c>
    </row>
    <row r="50" spans="1:8" s="6" customFormat="1" ht="96" customHeight="1" x14ac:dyDescent="0.25">
      <c r="A50" s="274">
        <v>5</v>
      </c>
      <c r="B50" s="275" t="s">
        <v>443</v>
      </c>
      <c r="C50" s="23" t="s">
        <v>444</v>
      </c>
      <c r="D50" s="155" t="s">
        <v>105</v>
      </c>
      <c r="E50" s="156" t="s">
        <v>445</v>
      </c>
      <c r="F50" s="172">
        <v>15</v>
      </c>
      <c r="G50" s="160" t="s">
        <v>438</v>
      </c>
      <c r="H50" s="158" t="s">
        <v>388</v>
      </c>
    </row>
    <row r="51" spans="1:8" s="6" customFormat="1" ht="97.15" customHeight="1" x14ac:dyDescent="0.25">
      <c r="A51" s="274"/>
      <c r="B51" s="276"/>
      <c r="C51" s="23" t="s">
        <v>176</v>
      </c>
      <c r="D51" s="155" t="s">
        <v>446</v>
      </c>
      <c r="E51" s="170" t="s">
        <v>447</v>
      </c>
      <c r="F51" s="79">
        <v>40</v>
      </c>
      <c r="G51" s="160" t="s">
        <v>448</v>
      </c>
      <c r="H51" s="158" t="s">
        <v>385</v>
      </c>
    </row>
    <row r="52" spans="1:8" s="6" customFormat="1" ht="97.15" customHeight="1" x14ac:dyDescent="0.25">
      <c r="A52" s="274"/>
      <c r="B52" s="276"/>
      <c r="C52" s="161" t="s">
        <v>261</v>
      </c>
      <c r="D52" s="155" t="s">
        <v>104</v>
      </c>
      <c r="E52" s="156" t="s">
        <v>449</v>
      </c>
      <c r="F52" s="171">
        <f>'[1]Целевые показатели'!E49</f>
        <v>0</v>
      </c>
      <c r="G52" s="160" t="s">
        <v>387</v>
      </c>
      <c r="H52" s="158" t="s">
        <v>388</v>
      </c>
    </row>
    <row r="53" spans="1:8" s="6" customFormat="1" ht="97.15" customHeight="1" x14ac:dyDescent="0.25">
      <c r="A53" s="274"/>
      <c r="B53" s="276"/>
      <c r="C53" s="23" t="s">
        <v>177</v>
      </c>
      <c r="D53" s="155" t="s">
        <v>105</v>
      </c>
      <c r="E53" s="156" t="s">
        <v>450</v>
      </c>
      <c r="F53" s="171">
        <v>47</v>
      </c>
      <c r="G53" s="176" t="s">
        <v>387</v>
      </c>
      <c r="H53" s="172" t="s">
        <v>388</v>
      </c>
    </row>
    <row r="54" spans="1:8" s="6" customFormat="1" ht="112.5" customHeight="1" x14ac:dyDescent="0.25">
      <c r="A54" s="274"/>
      <c r="B54" s="276"/>
      <c r="C54" s="5" t="s">
        <v>178</v>
      </c>
      <c r="D54" s="162" t="s">
        <v>105</v>
      </c>
      <c r="E54" s="177" t="s">
        <v>451</v>
      </c>
      <c r="F54" s="169">
        <v>60</v>
      </c>
      <c r="G54" s="160" t="s">
        <v>452</v>
      </c>
      <c r="H54" s="158" t="s">
        <v>419</v>
      </c>
    </row>
    <row r="55" spans="1:8" s="6" customFormat="1" ht="105" x14ac:dyDescent="0.25">
      <c r="A55" s="274"/>
      <c r="B55" s="276"/>
      <c r="C55" s="8" t="s">
        <v>179</v>
      </c>
      <c r="D55" s="162" t="s">
        <v>105</v>
      </c>
      <c r="E55" s="165" t="s">
        <v>453</v>
      </c>
      <c r="F55" s="169">
        <v>50.7</v>
      </c>
      <c r="G55" s="157" t="s">
        <v>384</v>
      </c>
      <c r="H55" s="158" t="s">
        <v>419</v>
      </c>
    </row>
    <row r="56" spans="1:8" s="6" customFormat="1" ht="105" x14ac:dyDescent="0.25">
      <c r="A56" s="274"/>
      <c r="B56" s="276"/>
      <c r="C56" s="156" t="s">
        <v>182</v>
      </c>
      <c r="D56" s="155" t="s">
        <v>105</v>
      </c>
      <c r="E56" s="165" t="s">
        <v>454</v>
      </c>
      <c r="F56" s="171">
        <v>70.3</v>
      </c>
      <c r="G56" s="157" t="s">
        <v>384</v>
      </c>
      <c r="H56" s="158" t="s">
        <v>419</v>
      </c>
    </row>
    <row r="57" spans="1:8" s="6" customFormat="1" ht="105" x14ac:dyDescent="0.25">
      <c r="A57" s="274"/>
      <c r="B57" s="276"/>
      <c r="C57" s="178" t="s">
        <v>181</v>
      </c>
      <c r="D57" s="179" t="s">
        <v>105</v>
      </c>
      <c r="E57" s="180" t="s">
        <v>455</v>
      </c>
      <c r="F57" s="82">
        <v>68.400000000000006</v>
      </c>
      <c r="G57" s="181" t="s">
        <v>384</v>
      </c>
      <c r="H57" s="182" t="s">
        <v>419</v>
      </c>
    </row>
    <row r="58" spans="1:8" s="6" customFormat="1" ht="105" x14ac:dyDescent="0.25">
      <c r="A58" s="274"/>
      <c r="B58" s="277"/>
      <c r="C58" s="156" t="s">
        <v>456</v>
      </c>
      <c r="D58" s="162" t="s">
        <v>105</v>
      </c>
      <c r="E58" s="165" t="s">
        <v>457</v>
      </c>
      <c r="F58" s="169">
        <v>64.2</v>
      </c>
      <c r="G58" s="157" t="s">
        <v>384</v>
      </c>
      <c r="H58" s="158" t="s">
        <v>419</v>
      </c>
    </row>
    <row r="59" spans="1:8" s="6" customFormat="1" x14ac:dyDescent="0.25">
      <c r="A59" s="183"/>
      <c r="B59" s="184"/>
      <c r="C59" s="185"/>
      <c r="D59" s="186"/>
      <c r="E59" s="187"/>
      <c r="F59" s="188"/>
      <c r="G59" s="189"/>
      <c r="H59" s="190"/>
    </row>
    <row r="60" spans="1:8" s="6" customFormat="1" x14ac:dyDescent="0.25">
      <c r="A60" s="183"/>
      <c r="B60" s="184"/>
      <c r="C60" s="185"/>
      <c r="D60" s="186"/>
      <c r="E60" s="187"/>
      <c r="F60" s="188"/>
      <c r="G60" s="189"/>
      <c r="H60" s="190"/>
    </row>
    <row r="61" spans="1:8" s="6" customFormat="1" x14ac:dyDescent="0.25">
      <c r="A61" s="183"/>
      <c r="B61" s="184"/>
      <c r="C61" s="185"/>
      <c r="D61" s="186"/>
      <c r="E61" s="187"/>
      <c r="F61" s="188"/>
      <c r="G61" s="189"/>
      <c r="H61" s="190"/>
    </row>
    <row r="62" spans="1:8" x14ac:dyDescent="0.25">
      <c r="A62" s="32" t="s">
        <v>139</v>
      </c>
      <c r="B62" s="32"/>
      <c r="C62" s="32"/>
      <c r="G62" s="191"/>
      <c r="H62" s="191" t="s">
        <v>163</v>
      </c>
    </row>
    <row r="64" spans="1:8" x14ac:dyDescent="0.25">
      <c r="B64" s="16"/>
    </row>
    <row r="65" spans="2:2" x14ac:dyDescent="0.25">
      <c r="B65" s="17"/>
    </row>
    <row r="66" spans="2:2" x14ac:dyDescent="0.25">
      <c r="B66" s="16"/>
    </row>
    <row r="67" spans="2:2" x14ac:dyDescent="0.25">
      <c r="B67" s="1"/>
    </row>
    <row r="68" spans="2:2" x14ac:dyDescent="0.25">
      <c r="B68" s="1"/>
    </row>
  </sheetData>
  <mergeCells count="14">
    <mergeCell ref="D1:H1"/>
    <mergeCell ref="A36:A39"/>
    <mergeCell ref="B36:B39"/>
    <mergeCell ref="A40:A48"/>
    <mergeCell ref="B40:B48"/>
    <mergeCell ref="A50:A58"/>
    <mergeCell ref="B50:B58"/>
    <mergeCell ref="A25:A35"/>
    <mergeCell ref="B25:B35"/>
    <mergeCell ref="G3:H3"/>
    <mergeCell ref="A5:H5"/>
    <mergeCell ref="A6:H6"/>
    <mergeCell ref="A10:A24"/>
    <mergeCell ref="B10:B24"/>
  </mergeCells>
  <printOptions horizontalCentered="1"/>
  <pageMargins left="0.11811023622047245" right="0.11811023622047245" top="0.15748031496062992" bottom="0.15748031496062992" header="0" footer="0.31496062992125984"/>
  <pageSetup paperSize="9" scale="63" fitToHeight="7" orientation="landscape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№1</vt:lpstr>
      <vt:lpstr>Приложение №2</vt:lpstr>
      <vt:lpstr>Приложение №3</vt:lpstr>
      <vt:lpstr>'Приложение №1'!Заголовки_для_печати</vt:lpstr>
      <vt:lpstr>'Приложение №2'!Заголовки_для_печати</vt:lpstr>
      <vt:lpstr>'Приложение №3'!Заголовки_для_печати</vt:lpstr>
      <vt:lpstr>'Приложение №1'!Область_печати</vt:lpstr>
      <vt:lpstr>'Приложение №2'!Область_печати</vt:lpstr>
      <vt:lpstr>'Приложение №3'!Область_печати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v.alimuhamedova</dc:creator>
  <cp:lastModifiedBy>Зиминова Анна Юрьевна</cp:lastModifiedBy>
  <cp:lastPrinted>2017-12-27T08:59:35Z</cp:lastPrinted>
  <dcterms:created xsi:type="dcterms:W3CDTF">2015-09-18T07:17:47Z</dcterms:created>
  <dcterms:modified xsi:type="dcterms:W3CDTF">2018-01-24T12:46:39Z</dcterms:modified>
</cp:coreProperties>
</file>