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45" windowWidth="18795" windowHeight="10800" activeTab="1"/>
  </bookViews>
  <sheets>
    <sheet name="культура прил. 1 на 17-21" sheetId="2" r:id="rId1"/>
    <sheet name="культура прил. №2 17-21 " sheetId="3" r:id="rId2"/>
  </sheets>
  <definedNames>
    <definedName name="_GoBack" localSheetId="1">'культура прил. №2 17-21 '!#REF!</definedName>
    <definedName name="_xlnm._FilterDatabase" localSheetId="0" hidden="1">'культура прил. 1 на 17-21'!$A$6:$W$84</definedName>
    <definedName name="_xlnm.Print_Titles" localSheetId="0">'культура прил. 1 на 17-21'!$4:$5</definedName>
    <definedName name="_xlnm.Print_Titles" localSheetId="1">'культура прил. №2 17-21 '!$4:$5</definedName>
    <definedName name="_xlnm.Print_Area" localSheetId="0">'культура прил. 1 на 17-21'!$A$1:$M$85</definedName>
  </definedNames>
  <calcPr calcId="145621"/>
</workbook>
</file>

<file path=xl/calcChain.xml><?xml version="1.0" encoding="utf-8"?>
<calcChain xmlns="http://schemas.openxmlformats.org/spreadsheetml/2006/main">
  <c r="F20" i="2" l="1"/>
  <c r="F19" i="2"/>
  <c r="F44" i="2" l="1"/>
  <c r="F43" i="2"/>
  <c r="G25" i="2"/>
  <c r="F34" i="2"/>
  <c r="F35" i="2"/>
  <c r="F29" i="2"/>
  <c r="F30" i="2"/>
  <c r="F15" i="2"/>
  <c r="D32" i="3"/>
  <c r="B32" i="3"/>
  <c r="G73" i="2"/>
  <c r="G75" i="2"/>
  <c r="G43" i="2"/>
  <c r="G41" i="2"/>
  <c r="G28" i="2" l="1"/>
  <c r="G18" i="2"/>
  <c r="G14" i="2"/>
  <c r="G12" i="2"/>
  <c r="G33" i="2" l="1"/>
  <c r="G16" i="2"/>
  <c r="G8" i="2" l="1"/>
  <c r="F16" i="2"/>
  <c r="G64" i="2"/>
  <c r="G77" i="2" s="1"/>
  <c r="F68" i="2"/>
  <c r="F64" i="2" s="1"/>
  <c r="F69" i="2"/>
  <c r="F65" i="2" s="1"/>
  <c r="C32" i="3" l="1"/>
  <c r="H77" i="2" l="1"/>
  <c r="F77" i="2" s="1"/>
  <c r="I77" i="2"/>
  <c r="J77" i="2"/>
  <c r="K77" i="2"/>
  <c r="E77" i="2"/>
  <c r="E46" i="2" l="1"/>
  <c r="G39" i="2" l="1"/>
  <c r="G78" i="2" s="1"/>
  <c r="H39" i="2"/>
  <c r="I39" i="2"/>
  <c r="J39" i="2"/>
  <c r="K39" i="2"/>
  <c r="E39" i="2"/>
  <c r="F39" i="2"/>
  <c r="E32" i="3" l="1"/>
  <c r="E11" i="2" l="1"/>
  <c r="H11" i="2"/>
  <c r="I11" i="2"/>
  <c r="J11" i="2"/>
  <c r="K11" i="2"/>
  <c r="G11" i="2"/>
  <c r="F11" i="2" l="1"/>
  <c r="F32" i="3" l="1"/>
  <c r="F42" i="2" l="1"/>
  <c r="F41" i="2"/>
  <c r="F38" i="2" l="1"/>
  <c r="E41" i="2"/>
  <c r="K38" i="2" l="1"/>
  <c r="J38" i="2"/>
  <c r="I38" i="2"/>
  <c r="H38" i="2"/>
  <c r="G38" i="2"/>
  <c r="E38" i="2"/>
  <c r="H25" i="2" l="1"/>
  <c r="I25" i="2"/>
  <c r="J25" i="2"/>
  <c r="K25" i="2"/>
  <c r="E25" i="2"/>
  <c r="H8" i="2"/>
  <c r="I8" i="2"/>
  <c r="I78" i="2" s="1"/>
  <c r="J8" i="2"/>
  <c r="K8" i="2"/>
  <c r="E8" i="2"/>
  <c r="E33" i="2"/>
  <c r="E14" i="2"/>
  <c r="E78" i="2" l="1"/>
  <c r="H78" i="2"/>
  <c r="K78" i="2"/>
  <c r="J78" i="2"/>
  <c r="F8" i="2"/>
  <c r="F25" i="2"/>
  <c r="J18" i="2"/>
  <c r="K18" i="2"/>
  <c r="I18" i="2"/>
  <c r="H18" i="2"/>
  <c r="F78" i="2" l="1"/>
  <c r="H9" i="2"/>
  <c r="H72" i="2" l="1"/>
  <c r="H71" i="2" s="1"/>
  <c r="I72" i="2"/>
  <c r="I71" i="2" s="1"/>
  <c r="J72" i="2"/>
  <c r="J71" i="2" s="1"/>
  <c r="K72" i="2"/>
  <c r="K71" i="2" s="1"/>
  <c r="G72" i="2"/>
  <c r="G71" i="2" s="1"/>
  <c r="E72" i="2"/>
  <c r="H63" i="2"/>
  <c r="H62" i="2" s="1"/>
  <c r="I63" i="2"/>
  <c r="I62" i="2" s="1"/>
  <c r="J63" i="2"/>
  <c r="J62" i="2" s="1"/>
  <c r="K63" i="2"/>
  <c r="K62" i="2" s="1"/>
  <c r="G63" i="2"/>
  <c r="G62" i="2" s="1"/>
  <c r="E63" i="2"/>
  <c r="E62" i="2" s="1"/>
  <c r="H49" i="2"/>
  <c r="I49" i="2"/>
  <c r="J49" i="2"/>
  <c r="K49" i="2"/>
  <c r="H50" i="2"/>
  <c r="I50" i="2"/>
  <c r="J50" i="2"/>
  <c r="K50" i="2"/>
  <c r="H52" i="2"/>
  <c r="I52" i="2"/>
  <c r="J52" i="2"/>
  <c r="K52" i="2"/>
  <c r="G52" i="2"/>
  <c r="G50" i="2"/>
  <c r="G49" i="2"/>
  <c r="E59" i="2"/>
  <c r="E56" i="2"/>
  <c r="E52" i="2"/>
  <c r="E51" i="2"/>
  <c r="E50" i="2"/>
  <c r="F61" i="2"/>
  <c r="F60" i="2"/>
  <c r="F59" i="2"/>
  <c r="F58" i="2"/>
  <c r="F57" i="2"/>
  <c r="F56" i="2"/>
  <c r="F55" i="2"/>
  <c r="F53" i="2"/>
  <c r="F49" i="2" l="1"/>
  <c r="E49" i="2"/>
  <c r="E48" i="2" s="1"/>
  <c r="K48" i="2"/>
  <c r="I48" i="2"/>
  <c r="G48" i="2"/>
  <c r="F50" i="2"/>
  <c r="F52" i="2"/>
  <c r="J48" i="2"/>
  <c r="H48" i="2"/>
  <c r="F71" i="2"/>
  <c r="F72" i="2"/>
  <c r="F63" i="2"/>
  <c r="F62" i="2" s="1"/>
  <c r="F48" i="2" l="1"/>
  <c r="F75" i="2" l="1"/>
  <c r="F74" i="2"/>
  <c r="F73" i="2"/>
  <c r="E71" i="2"/>
  <c r="F67" i="2"/>
  <c r="E45" i="2"/>
  <c r="H37" i="2" l="1"/>
  <c r="H36" i="2" s="1"/>
  <c r="I37" i="2"/>
  <c r="I36" i="2" s="1"/>
  <c r="J37" i="2"/>
  <c r="J36" i="2" s="1"/>
  <c r="K37" i="2"/>
  <c r="K36" i="2" s="1"/>
  <c r="G37" i="2"/>
  <c r="G36" i="2" s="1"/>
  <c r="E37" i="2"/>
  <c r="E36" i="2" s="1"/>
  <c r="H26" i="2"/>
  <c r="I26" i="2"/>
  <c r="J26" i="2"/>
  <c r="K26" i="2"/>
  <c r="H27" i="2"/>
  <c r="H80" i="2" s="1"/>
  <c r="I27" i="2"/>
  <c r="I80" i="2" s="1"/>
  <c r="J27" i="2"/>
  <c r="J80" i="2" s="1"/>
  <c r="K27" i="2"/>
  <c r="K80" i="2" s="1"/>
  <c r="G27" i="2"/>
  <c r="G80" i="2" s="1"/>
  <c r="G26" i="2"/>
  <c r="E27" i="2"/>
  <c r="E80" i="2" s="1"/>
  <c r="E26" i="2"/>
  <c r="I9" i="2"/>
  <c r="J9" i="2"/>
  <c r="K9" i="2"/>
  <c r="H10" i="2"/>
  <c r="H7" i="2" s="1"/>
  <c r="I10" i="2"/>
  <c r="I82" i="2" s="1"/>
  <c r="J10" i="2"/>
  <c r="J82" i="2" s="1"/>
  <c r="K10" i="2"/>
  <c r="K82" i="2" s="1"/>
  <c r="G10" i="2"/>
  <c r="G82" i="2" s="1"/>
  <c r="E10" i="2"/>
  <c r="E82" i="2" s="1"/>
  <c r="K7" i="2" l="1"/>
  <c r="J7" i="2"/>
  <c r="I7" i="2"/>
  <c r="F80" i="2"/>
  <c r="E24" i="2"/>
  <c r="K24" i="2"/>
  <c r="G24" i="2"/>
  <c r="J24" i="2"/>
  <c r="I24" i="2"/>
  <c r="H82" i="2"/>
  <c r="F82" i="2" s="1"/>
  <c r="H24" i="2"/>
  <c r="I79" i="2"/>
  <c r="I76" i="2" s="1"/>
  <c r="J79" i="2"/>
  <c r="J76" i="2" s="1"/>
  <c r="K79" i="2"/>
  <c r="K76" i="2" s="1"/>
  <c r="F37" i="2"/>
  <c r="F36" i="2" s="1"/>
  <c r="F27" i="2"/>
  <c r="F26" i="2"/>
  <c r="F10" i="2"/>
  <c r="F24" i="2" l="1"/>
  <c r="F33" i="2"/>
  <c r="F32" i="2"/>
  <c r="F31" i="2"/>
  <c r="F28" i="2"/>
  <c r="F23" i="2"/>
  <c r="F22" i="2"/>
  <c r="F21" i="2"/>
  <c r="F18" i="2"/>
  <c r="G17" i="2"/>
  <c r="G9" i="2" s="1"/>
  <c r="E17" i="2"/>
  <c r="F14" i="2"/>
  <c r="F12" i="2"/>
  <c r="E9" i="2" l="1"/>
  <c r="G7" i="2"/>
  <c r="F7" i="2" s="1"/>
  <c r="F17" i="2"/>
  <c r="E7" i="2" l="1"/>
  <c r="E79" i="2"/>
  <c r="E76" i="2" s="1"/>
  <c r="H79" i="2"/>
  <c r="H76" i="2" s="1"/>
  <c r="F9" i="2"/>
  <c r="G79" i="2"/>
  <c r="G76" i="2" s="1"/>
  <c r="F79" i="2" l="1"/>
  <c r="F76" i="2" s="1"/>
</calcChain>
</file>

<file path=xl/sharedStrings.xml><?xml version="1.0" encoding="utf-8"?>
<sst xmlns="http://schemas.openxmlformats.org/spreadsheetml/2006/main" count="332" uniqueCount="163">
  <si>
    <t>1.</t>
  </si>
  <si>
    <t xml:space="preserve">Итого:         </t>
  </si>
  <si>
    <t>Средства бюджета МО</t>
  </si>
  <si>
    <t>Средства       бюджета ОМР МО</t>
  </si>
  <si>
    <t>Средства       бюджетов       городских/  сельских поселений, передаваемые в бюджет  ОМР МО</t>
  </si>
  <si>
    <t>1.1.</t>
  </si>
  <si>
    <t>Организация и проведение  культурно-массовых мероприятий</t>
  </si>
  <si>
    <t>Средства бюджета ОМР МО</t>
  </si>
  <si>
    <t>1.2.</t>
  </si>
  <si>
    <t xml:space="preserve">Оказание муницпальной услуги "Информационно-методическое обеспечение учреждений культуры" на базе МБУ "КСЦ ОМР" </t>
  </si>
  <si>
    <t>1.3.</t>
  </si>
  <si>
    <t>Организация деятельности                  МБУ "КСЦ ОМР" по  оказанию муницпальной услуги "Организация комплектования книжным фондом библиотек поселений"</t>
  </si>
  <si>
    <t>1.4.</t>
  </si>
  <si>
    <t>Обеспечение содержания имущества МБУ "КСЦ ОМР"</t>
  </si>
  <si>
    <t>1.5.</t>
  </si>
  <si>
    <t>Комплектование  библиотечных фондов библиотек поселений</t>
  </si>
  <si>
    <t>Средства       бюджетов       городских/  сельских поселений, передоваемые в бюджет  ОМР МО</t>
  </si>
  <si>
    <t>1.6.</t>
  </si>
  <si>
    <t>Обеспечение деятельности библиотек сельских поселений</t>
  </si>
  <si>
    <t>2.</t>
  </si>
  <si>
    <t>Внебюджетные средства</t>
  </si>
  <si>
    <t>2.1.</t>
  </si>
  <si>
    <t>Организация  деятельности учреждений дополнительного образования в сфере искусства на оказание муниципальной услуги "Предоставление дополнительного образовнаия в учреждениях дополнительного образования детей"</t>
  </si>
  <si>
    <t>2.2.</t>
  </si>
  <si>
    <t xml:space="preserve">Обеспечение содержания имущества учреждений дополнительного образования в сфере искусства </t>
  </si>
  <si>
    <t>2.3.</t>
  </si>
  <si>
    <t>Организация и проведение конкурсов районного, областного и межзонального уровней</t>
  </si>
  <si>
    <t>3.</t>
  </si>
  <si>
    <t>3.1.</t>
  </si>
  <si>
    <t>Проведение капитального  ремонта в  учреждениях дополнительного образования детей в сфере искусства</t>
  </si>
  <si>
    <t>Проведение текущего ремонта в учреждении культуры и учреждениях дополнительного образования детей в сфере искусства</t>
  </si>
  <si>
    <t xml:space="preserve">4. </t>
  </si>
  <si>
    <t>4.1.</t>
  </si>
  <si>
    <t>Проведение мониторинга  качества и доступности услуг  в сфере туризма</t>
  </si>
  <si>
    <t>5.</t>
  </si>
  <si>
    <t>Инвестиции</t>
  </si>
  <si>
    <t>5.1.</t>
  </si>
  <si>
    <t>5.2.</t>
  </si>
  <si>
    <t>5.3.</t>
  </si>
  <si>
    <t>6.</t>
  </si>
  <si>
    <t>6.1.</t>
  </si>
  <si>
    <t>Обеспечение деятельности Комитета по делам  молодежи, культуре и спорту</t>
  </si>
  <si>
    <t>6.2.</t>
  </si>
  <si>
    <t>Проведение текущего ремонта в Комитете по делам  молодежи, культуре и спорту</t>
  </si>
  <si>
    <t>6.3.</t>
  </si>
  <si>
    <t>Приобретение основных средств  для Комитета по делам молдежи, культуре и спорту</t>
  </si>
  <si>
    <t>КДМКС</t>
  </si>
  <si>
    <t>Приложение №1 к муниципальной программе</t>
  </si>
  <si>
    <t>№ П\П</t>
  </si>
  <si>
    <t>Мероприятия по реализации программы (подпрограммы)</t>
  </si>
  <si>
    <t>Срок исполнения мероприятий</t>
  </si>
  <si>
    <t>Источники финансирования</t>
  </si>
  <si>
    <t>Объем финансирования мероприятия в году, предшедствующему началу реализации программы
2016 год  
(тыс. руб.)</t>
  </si>
  <si>
    <t>Всего           (тыс. руб.)</t>
  </si>
  <si>
    <t>Объем финансирования по годам (тыс. руб.)</t>
  </si>
  <si>
    <t>Ответственный за выполнение мероприятия</t>
  </si>
  <si>
    <t>Результаты выполнения мероприятия</t>
  </si>
  <si>
    <t>2017 год</t>
  </si>
  <si>
    <t>2018 год</t>
  </si>
  <si>
    <t>2019 год</t>
  </si>
  <si>
    <t>2020 год</t>
  </si>
  <si>
    <t>2021 год</t>
  </si>
  <si>
    <t>2017-2021 гг</t>
  </si>
  <si>
    <t>Средства       бюджетов       городских/  сельских поселений ОМР МО</t>
  </si>
  <si>
    <t>КДМКС, МБУ "КСЦ ОМР"</t>
  </si>
  <si>
    <t>Ежегодно не менее 50 мероприятий</t>
  </si>
  <si>
    <t>Выполнение муниципального задания</t>
  </si>
  <si>
    <t>Проведение конкурсов районного, областного и межзональных уровней согласно утвержденному Плану проведения мероприятий</t>
  </si>
  <si>
    <t>КДМКС МБУ "КСЦ ОМР"</t>
  </si>
  <si>
    <t>Объем финансирования не определен</t>
  </si>
  <si>
    <t xml:space="preserve">КДМКС </t>
  </si>
  <si>
    <t>Проведение капитального ремонта учреждений дополнительного образования детей в сфере искусства для обеспечения доступности для инвалидов и других маломобильных групп населения</t>
  </si>
  <si>
    <t>Увеличение доли доступных организаций сферы культуры  для инвалидов и и других маломобильных групп населения</t>
  </si>
  <si>
    <t>Приобретение оборудования для  учреждений дополнительного образования детей в сфере искусства для обеспечения доступности для инвалидов и других маломобильных групп населения</t>
  </si>
  <si>
    <r>
      <t xml:space="preserve">Итого по Программе </t>
    </r>
    <r>
      <rPr>
        <sz val="12"/>
        <color rgb="FF00B050"/>
        <rFont val="Times New Roman"/>
        <family val="1"/>
        <charset val="204"/>
      </rPr>
      <t/>
    </r>
  </si>
  <si>
    <t>Внебюджетные источники</t>
  </si>
  <si>
    <t>Задача 1. Увеличение числа участников в коллективах народного творчества и школах искусств в Одинцовском муниципальном районе</t>
  </si>
  <si>
    <t xml:space="preserve">Задача 2. Увеличение охвата библиотечным обслуживанием населения Одинцовского муниципального района </t>
  </si>
  <si>
    <t xml:space="preserve">Задача 3. Увеличение уровня фактической обеспеченности населения Одинцовского муниципального района парками культуры и отдыха </t>
  </si>
  <si>
    <t>Задача 4. Увеличение объема платных туристских услуг, оказанных населению Одинцовского муниципального района</t>
  </si>
  <si>
    <t>В пределах средств, предусмотренных на содержание исполнителя</t>
  </si>
  <si>
    <t>Увеличение объема платных туристских услуг, оказанных населению к 2021 году до 10,9 млн. руб.</t>
  </si>
  <si>
    <t>7.</t>
  </si>
  <si>
    <t>Задача 7  Обеспечение деятельности Комитета по делам  молодежи, культуре и спорту</t>
  </si>
  <si>
    <t>Проведение  текущего  ремонта учреждений дополнительного образования детей в сфере искусства для обеспечения доступности для инвалидов и других маломобильных групп населения</t>
  </si>
  <si>
    <r>
      <t>Приобретение основных средств для учреждения культуры и учреждений дополнительного образования детей в сфере искусства</t>
    </r>
    <r>
      <rPr>
        <b/>
        <sz val="10"/>
        <rFont val="Times New Roman"/>
        <family val="1"/>
        <charset val="204"/>
      </rPr>
      <t xml:space="preserve"> </t>
    </r>
  </si>
  <si>
    <t>7.1.</t>
  </si>
  <si>
    <t>7.2.</t>
  </si>
  <si>
    <t>7.3.</t>
  </si>
  <si>
    <t>в том числе на повышение заработной платы</t>
  </si>
  <si>
    <t>Средства бюджета  МО</t>
  </si>
  <si>
    <t xml:space="preserve"> на повышение заработной платы</t>
  </si>
  <si>
    <t>на повышение заработной платы</t>
  </si>
  <si>
    <t>Средства       бюджета  МО</t>
  </si>
  <si>
    <t>Увеличение доли населения, участвующего в коллективах народного творчества и школах искусств к 2021 году до 4,5%</t>
  </si>
  <si>
    <t>Увеличение количества предоставляемых муниципальными библиотеками муниципальных услуг в электронном виде к 2021 году до 100 %</t>
  </si>
  <si>
    <t>Проведение текущего ремонта в Одинцовской ДМШ</t>
  </si>
  <si>
    <t>Благоустройство  и создание парков</t>
  </si>
  <si>
    <t>Задача 5. Обеспечение состояния учреждений культуры, находящихся в муниципальной собственности, в удовлетворительном состоянии, в общем количестве учреждений культуры, находящихся на территории Одинцовского муниципального района</t>
  </si>
  <si>
    <t>2017-2021 гг.</t>
  </si>
  <si>
    <t>Охват библиотечным обслуживанием к 2021 году до 25%.
Увеличить количество единиц библиотечного фонда к 2021 году до 745 тыс.</t>
  </si>
  <si>
    <t>Увеличение уровня фактической обеспеченности клубами и учреждениями клубного типа от нормативной потребности к 2021 году до 83,2 %</t>
  </si>
  <si>
    <t xml:space="preserve">Приобретение основных для средств для учрежждений доп.образования детей в сфере искусства:
Одинцовская ДМШ 2400,0; ДШИ "Классика" 745,0;Б-Вязёмская ДШИ 600,0; Лесногородская ДШИ 600,0; Зареченская ДШИ 550,0; Петелинская ДШИ 25,0; Барвихинская ДШИ 170,0; Новогородковская 110,0. </t>
  </si>
  <si>
    <t xml:space="preserve">ПЕРЕЧЕНЬ МЕРОПРИЯТИЙ МУНИЦИПАЛЬНОЙ ПРОГРАММЫ ОДИНЦОВСКОГО МУНИЦИПАЛЬНОГО РАЙОНА
МОСКОВСКОЙ ОБЛАСТИ 
«РАЗВИТИЕ КУЛЬТУРЫ В  ОДИНЦОВСКОМ МУНИЦИПАЛЬНОМ РАЙОНЕ МОСКОВСКОЙ ОБЛАСТИ» </t>
  </si>
  <si>
    <t>В пределах средств, предусмотренных в бюджетах городских и сельских поселений ОМР МО</t>
  </si>
  <si>
    <t>Приложение №2 к муниципальной программе</t>
  </si>
  <si>
    <t xml:space="preserve">ПЛАНИРУЕМЫЕ РЕЗУЛЬТАТЫ РЕАЛИЗАЦИИ МУНИЦИПАЛЬНОЙ ПРОГРАММЫ ОДИНЦОВСКОГО МУНИЦИПАЛЬНОГО РАЙОНА МОСКОВСКОЙ ОБЛАСТИ «РАЗВИТИЕ КУЛЬТУРЫ  В ОДИНЦОВСКОМ МУНИЦИПАЛЬНОМ РАЙОНЕ МОСКОВСКОЙ ОБЛАСТИ» </t>
  </si>
  <si>
    <t>N   п/п</t>
  </si>
  <si>
    <t xml:space="preserve">Планируемый объем финансирования на решение данной задачи (тыс. руб.)   </t>
  </si>
  <si>
    <t xml:space="preserve">Количественные  и/или качественные целевые показатели, характеризующие достижение целей и решение задач          </t>
  </si>
  <si>
    <t>Единица измерения</t>
  </si>
  <si>
    <t xml:space="preserve">Планируемое значение показателя по годам реализации                                         </t>
  </si>
  <si>
    <t xml:space="preserve">Бюджет Одинцовского муниципального района Московской области    </t>
  </si>
  <si>
    <t>2021год</t>
  </si>
  <si>
    <t>Чел.</t>
  </si>
  <si>
    <t>1.1. Доля населения, участвующего в коллективах народного товрчества и школах искусств</t>
  </si>
  <si>
    <t>%</t>
  </si>
  <si>
    <t>1.2. Количество культурно-массовых мероприятий</t>
  </si>
  <si>
    <t>Ед.</t>
  </si>
  <si>
    <t>1.3.Уровень фактической обеспеченности клубами и учреждениями клубного типа от нормативной потребности</t>
  </si>
  <si>
    <t>1.4.Соотношение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</t>
  </si>
  <si>
    <r>
      <rPr>
        <b/>
        <sz val="16"/>
        <rFont val="Times New Roman"/>
        <family val="1"/>
        <charset val="204"/>
      </rPr>
      <t xml:space="preserve">Задача 2. Увеличение охвата библиотечным обслуживанием населения Одинцовского муниципального района </t>
    </r>
    <r>
      <rPr>
        <b/>
        <sz val="14"/>
        <color theme="1"/>
        <rFont val="Times New Roman"/>
        <family val="1"/>
        <charset val="204"/>
      </rPr>
      <t xml:space="preserve">
</t>
    </r>
  </si>
  <si>
    <t>2.1.Количество единиц библиотечного фонда</t>
  </si>
  <si>
    <t>2.2. Уровень фактической обеспеченности библиотеками от нормативной потребности</t>
  </si>
  <si>
    <t>2.3.Увеличение доли предоставляемых муниципальными библиотеками муниципальных услуг в электронном виде</t>
  </si>
  <si>
    <t xml:space="preserve">Задача 3. Увеличение уровня фактической обеспеченности населения Одинцовского муниципального района парками культуры и отдыха 
</t>
  </si>
  <si>
    <t>3.1. Количество созданных парков культуры и отдыха</t>
  </si>
  <si>
    <t>ед.</t>
  </si>
  <si>
    <t>3.2. Количество благоустроенных парков культуры и отдыха</t>
  </si>
  <si>
    <t xml:space="preserve">Задача 4. Увеличение объема платных туристских услуг, оказанных населению Одинцовского муниципального района 
</t>
  </si>
  <si>
    <t>млн. руб.</t>
  </si>
  <si>
    <t>4.1. Объем платных услуг гостиниц и аналогичных средств размещения</t>
  </si>
  <si>
    <t xml:space="preserve">Задача 5. Обеспечение состояния учреждений культуры, находящихся в муниципальной собственности, в удовлетворительном состоянии, в общем количестве учреждений культуры, находящихся на территории Одинцовского муниципального района
</t>
  </si>
  <si>
    <t>5.1. 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</si>
  <si>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5.2. Доля муниципальных учреждений культуры, здания которых требуют проведения текущего ремонта</t>
  </si>
  <si>
    <t>5.3. Доля объектов культурного наследия, находящихся в муниципальной собственности и требующих консервации или реставрации в общем количестве объектов культурного наследия, находящихся в муниципальной собственности</t>
  </si>
  <si>
    <t>6.1.Доля муниципальных учреждений дополнительного образования детей  в сфере искусства,  обеспеченных беспрепятственным доступом  для маломобильных групп населения</t>
  </si>
  <si>
    <t>6.2. Количество учреждений дополнительного образования детей в сфере искусства, обепеченных пандусами</t>
  </si>
  <si>
    <t>Задача 7.  Обеспечение деятельности Комитета по делам  молодежи, культуре и спорту</t>
  </si>
  <si>
    <t>х</t>
  </si>
  <si>
    <t>Х</t>
  </si>
  <si>
    <t>Задача 6.   Обеспечение  доступности для инвалидов и других маломобильных групп населения  учреждений  дополнительного образования детей в сфере искусства</t>
  </si>
  <si>
    <t>Задача 6.  Обеспечение  доступности для инвалидов и других маломобильных групп населения  учреждений  дополнительного образования детей в сфере искусства</t>
  </si>
  <si>
    <t>Базовое значение показателя (на начало  реализации программы на 01.01.2017)</t>
  </si>
  <si>
    <t>Средства бюджетов городских и сельских поселений,передаваемых в бюджет ОМР</t>
  </si>
  <si>
    <t>Мероприятия в Зареченской ДШИ</t>
  </si>
  <si>
    <t>Уровень фактической обеспеченности парками культуры и отдыха к 2021 году -100%. .</t>
  </si>
  <si>
    <t>3.3. Увеличение числа посетителей парков культуры и отдыха, расположенных на землях лесного фонда</t>
  </si>
  <si>
    <t>Председатель Комитета по делам молодежи, культуре и спорту</t>
  </si>
  <si>
    <t>О.И. Демченко</t>
  </si>
  <si>
    <t>Председатель Комитета по делам молодежи, культуре и спорту                                                                                                                                        О.И. Демченко</t>
  </si>
  <si>
    <t xml:space="preserve">Средства       федерального бюджета </t>
  </si>
  <si>
    <t xml:space="preserve">Средства        бюджета МО </t>
  </si>
  <si>
    <t xml:space="preserve">Средства       федерального бюджета  </t>
  </si>
  <si>
    <t>МАУДО ОДМШ</t>
  </si>
  <si>
    <t>Средства федерального бюджета</t>
  </si>
  <si>
    <t>Из федерального бюджета субсидия на благоустройство парка культуры и отдыха в с.п. Барвихинское - 36 319,82</t>
  </si>
  <si>
    <t>Средства бюджета Московской области</t>
  </si>
  <si>
    <t xml:space="preserve">Средства федерального бюджета </t>
  </si>
  <si>
    <t>1.5. Достижение в 2017 году отношения среднемесячной заработной платы работников муниципальных учреждений в сфере культуры за период с 1 сентября 2017 года по 31 декабря 2017 года к среднемесячной заработной плате указанной категории работников за I квартал 2017 года</t>
  </si>
  <si>
    <t>Из бюджета МО субсидия на благоустройство парка культуры и отдыха в с.п. Барвихинское- 70 503,18 т.р,         11239 т.р.,20162 т.р.- МБТ</t>
  </si>
  <si>
    <t>Приложение № 1 к постановлению
Администрации Одинцовского
муниципального района
Московской области
от 22.11.2017 № 6389</t>
  </si>
  <si>
    <t>Приложение № 2 к постановлению
Администрации Одинцовского
муниципального района
Московской области
от 22.11.2017 № 6389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</si>
</sst>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00"/>
  </numFmts>
  <fonts count="3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rgb="FF00B05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8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0" fontId="4" fillId="0" borderId="0"/>
    <xf numFmtId="0" fontId="28" fillId="0" borderId="0"/>
    <xf numFmtId="0" fontId="3" fillId="0" borderId="0"/>
    <xf numFmtId="0" fontId="2" fillId="0" borderId="0"/>
    <xf numFmtId="0" fontId="30" fillId="0" borderId="0"/>
    <xf numFmtId="0" fontId="1" fillId="0" borderId="0"/>
  </cellStyleXfs>
  <cellXfs count="272">
    <xf numFmtId="0" fontId="0" fillId="0" borderId="0" xfId="0"/>
    <xf numFmtId="16" fontId="10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164" fontId="11" fillId="2" borderId="1" xfId="0" applyNumberFormat="1" applyFont="1" applyFill="1" applyBorder="1" applyAlignment="1">
      <alignment vertical="top" wrapText="1"/>
    </xf>
    <xf numFmtId="164" fontId="10" fillId="2" borderId="1" xfId="0" applyNumberFormat="1" applyFont="1" applyFill="1" applyBorder="1" applyAlignment="1">
      <alignment vertical="top" wrapText="1"/>
    </xf>
    <xf numFmtId="0" fontId="15" fillId="0" borderId="0" xfId="1" applyFont="1"/>
    <xf numFmtId="0" fontId="16" fillId="0" borderId="0" xfId="1" applyFont="1" applyBorder="1" applyAlignment="1"/>
    <xf numFmtId="0" fontId="5" fillId="0" borderId="0" xfId="1" applyFont="1" applyBorder="1" applyAlignment="1"/>
    <xf numFmtId="0" fontId="16" fillId="0" borderId="0" xfId="1" applyFont="1"/>
    <xf numFmtId="0" fontId="10" fillId="2" borderId="0" xfId="1" applyFont="1" applyFill="1" applyBorder="1" applyAlignment="1">
      <alignment horizontal="right" vertical="center" wrapText="1"/>
    </xf>
    <xf numFmtId="0" fontId="18" fillId="0" borderId="0" xfId="1" applyFont="1" applyBorder="1" applyAlignment="1">
      <alignment horizontal="center" vertical="top" wrapText="1"/>
    </xf>
    <xf numFmtId="0" fontId="10" fillId="0" borderId="0" xfId="1" applyFont="1" applyAlignment="1">
      <alignment horizontal="center" vertical="top" wrapText="1"/>
    </xf>
    <xf numFmtId="0" fontId="11" fillId="2" borderId="1" xfId="1" applyFont="1" applyFill="1" applyBorder="1" applyAlignment="1">
      <alignment horizontal="center" vertical="top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vertical="top" wrapText="1"/>
    </xf>
    <xf numFmtId="164" fontId="10" fillId="2" borderId="1" xfId="1" applyNumberFormat="1" applyFont="1" applyFill="1" applyBorder="1" applyAlignment="1">
      <alignment vertical="top" wrapText="1"/>
    </xf>
    <xf numFmtId="164" fontId="11" fillId="2" borderId="1" xfId="1" applyNumberFormat="1" applyFont="1" applyFill="1" applyBorder="1" applyAlignment="1">
      <alignment vertical="top" wrapText="1"/>
    </xf>
    <xf numFmtId="165" fontId="10" fillId="2" borderId="1" xfId="1" applyNumberFormat="1" applyFont="1" applyFill="1" applyBorder="1" applyAlignment="1">
      <alignment vertical="top" wrapText="1"/>
    </xf>
    <xf numFmtId="0" fontId="20" fillId="2" borderId="1" xfId="1" applyFont="1" applyFill="1" applyBorder="1" applyAlignment="1">
      <alignment vertical="top" wrapText="1"/>
    </xf>
    <xf numFmtId="0" fontId="13" fillId="2" borderId="1" xfId="1" applyFont="1" applyFill="1" applyBorder="1" applyAlignment="1">
      <alignment vertical="top" wrapText="1"/>
    </xf>
    <xf numFmtId="164" fontId="13" fillId="2" borderId="1" xfId="1" applyNumberFormat="1" applyFont="1" applyFill="1" applyBorder="1" applyAlignment="1">
      <alignment vertical="top" wrapText="1"/>
    </xf>
    <xf numFmtId="164" fontId="22" fillId="2" borderId="1" xfId="1" applyNumberFormat="1" applyFont="1" applyFill="1" applyBorder="1" applyAlignment="1">
      <alignment vertical="top" wrapText="1"/>
    </xf>
    <xf numFmtId="165" fontId="13" fillId="2" borderId="1" xfId="1" applyNumberFormat="1" applyFont="1" applyFill="1" applyBorder="1" applyAlignment="1">
      <alignment vertical="top" wrapText="1"/>
    </xf>
    <xf numFmtId="0" fontId="21" fillId="2" borderId="1" xfId="1" applyFont="1" applyFill="1" applyBorder="1" applyAlignment="1">
      <alignment vertical="top" wrapText="1"/>
    </xf>
    <xf numFmtId="0" fontId="15" fillId="2" borderId="0" xfId="1" applyFont="1" applyFill="1"/>
    <xf numFmtId="0" fontId="4" fillId="0" borderId="0" xfId="1"/>
    <xf numFmtId="0" fontId="17" fillId="0" borderId="0" xfId="1" applyFont="1" applyAlignment="1">
      <alignment horizontal="center"/>
    </xf>
    <xf numFmtId="0" fontId="26" fillId="0" borderId="0" xfId="1" applyFont="1" applyAlignment="1">
      <alignment horizontal="justify" vertical="center"/>
    </xf>
    <xf numFmtId="0" fontId="13" fillId="0" borderId="0" xfId="1" applyFont="1" applyAlignment="1">
      <alignment horizontal="justify" vertical="center"/>
    </xf>
    <xf numFmtId="0" fontId="6" fillId="2" borderId="1" xfId="1" applyFont="1" applyFill="1" applyBorder="1" applyAlignment="1">
      <alignment vertical="top" wrapText="1"/>
    </xf>
    <xf numFmtId="0" fontId="27" fillId="2" borderId="1" xfId="1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165" fontId="11" fillId="2" borderId="1" xfId="0" applyNumberFormat="1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horizontal="left" vertical="center" wrapText="1"/>
    </xf>
    <xf numFmtId="164" fontId="11" fillId="2" borderId="1" xfId="1" applyNumberFormat="1" applyFont="1" applyFill="1" applyBorder="1" applyAlignment="1">
      <alignment horizontal="center" vertical="center" wrapText="1"/>
    </xf>
    <xf numFmtId="0" fontId="29" fillId="2" borderId="1" xfId="1" applyFont="1" applyFill="1" applyBorder="1" applyAlignment="1">
      <alignment vertical="top" wrapText="1"/>
    </xf>
    <xf numFmtId="0" fontId="20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20" fillId="2" borderId="1" xfId="0" applyFont="1" applyFill="1" applyBorder="1" applyAlignment="1">
      <alignment horizontal="left" vertical="top" wrapText="1"/>
    </xf>
    <xf numFmtId="165" fontId="10" fillId="2" borderId="1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24" fillId="2" borderId="1" xfId="0" applyNumberFormat="1" applyFont="1" applyFill="1" applyBorder="1" applyAlignment="1">
      <alignment horizontal="center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left" vertical="top" wrapText="1"/>
    </xf>
    <xf numFmtId="0" fontId="13" fillId="2" borderId="1" xfId="1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vertical="top" wrapText="1"/>
    </xf>
    <xf numFmtId="165" fontId="11" fillId="2" borderId="1" xfId="1" applyNumberFormat="1" applyFont="1" applyFill="1" applyBorder="1" applyAlignment="1">
      <alignment vertical="top" wrapText="1"/>
    </xf>
    <xf numFmtId="0" fontId="7" fillId="2" borderId="1" xfId="1" applyFont="1" applyFill="1" applyBorder="1" applyAlignment="1">
      <alignment horizontal="left" vertical="top" wrapText="1"/>
    </xf>
    <xf numFmtId="165" fontId="19" fillId="2" borderId="1" xfId="1" applyNumberFormat="1" applyFont="1" applyFill="1" applyBorder="1" applyAlignment="1">
      <alignment horizontal="center" vertical="top" wrapText="1"/>
    </xf>
    <xf numFmtId="165" fontId="10" fillId="2" borderId="1" xfId="0" applyNumberFormat="1" applyFont="1" applyFill="1" applyBorder="1" applyAlignment="1">
      <alignment vertical="top" wrapText="1"/>
    </xf>
    <xf numFmtId="165" fontId="11" fillId="2" borderId="1" xfId="0" applyNumberFormat="1" applyFont="1" applyFill="1" applyBorder="1" applyAlignment="1">
      <alignment vertical="top" wrapText="1"/>
    </xf>
    <xf numFmtId="164" fontId="10" fillId="2" borderId="1" xfId="1" applyNumberFormat="1" applyFont="1" applyFill="1" applyBorder="1" applyAlignment="1">
      <alignment horizontal="center" vertical="top" wrapText="1"/>
    </xf>
    <xf numFmtId="165" fontId="10" fillId="2" borderId="1" xfId="1" applyNumberFormat="1" applyFont="1" applyFill="1" applyBorder="1" applyAlignment="1">
      <alignment horizontal="center" vertical="top" wrapText="1"/>
    </xf>
    <xf numFmtId="0" fontId="10" fillId="0" borderId="0" xfId="6" applyFont="1" applyAlignment="1">
      <alignment horizontal="right" vertical="top" wrapText="1"/>
    </xf>
    <xf numFmtId="0" fontId="31" fillId="0" borderId="0" xfId="6" applyFont="1" applyAlignment="1">
      <alignment horizontal="right" vertical="top"/>
    </xf>
    <xf numFmtId="0" fontId="15" fillId="0" borderId="0" xfId="6" applyFont="1"/>
    <xf numFmtId="0" fontId="10" fillId="0" borderId="1" xfId="6" applyFont="1" applyBorder="1" applyAlignment="1">
      <alignment horizontal="center" vertical="center" wrapText="1"/>
    </xf>
    <xf numFmtId="0" fontId="17" fillId="2" borderId="1" xfId="6" applyFont="1" applyFill="1" applyBorder="1" applyAlignment="1">
      <alignment vertical="center" wrapText="1"/>
    </xf>
    <xf numFmtId="0" fontId="17" fillId="2" borderId="1" xfId="6" applyFont="1" applyFill="1" applyBorder="1" applyAlignment="1">
      <alignment horizontal="center" vertical="center" wrapText="1"/>
    </xf>
    <xf numFmtId="0" fontId="17" fillId="2" borderId="1" xfId="6" applyFont="1" applyFill="1" applyBorder="1" applyAlignment="1">
      <alignment horizontal="left" vertical="top" wrapText="1"/>
    </xf>
    <xf numFmtId="0" fontId="17" fillId="2" borderId="1" xfId="6" applyFont="1" applyFill="1" applyBorder="1" applyAlignment="1">
      <alignment vertical="top" wrapText="1"/>
    </xf>
    <xf numFmtId="0" fontId="17" fillId="2" borderId="1" xfId="6" applyNumberFormat="1" applyFont="1" applyFill="1" applyBorder="1" applyAlignment="1">
      <alignment horizontal="center" vertical="top" wrapText="1"/>
    </xf>
    <xf numFmtId="0" fontId="17" fillId="2" borderId="1" xfId="6" applyFont="1" applyFill="1" applyBorder="1" applyAlignment="1">
      <alignment horizontal="center" vertical="top" wrapText="1"/>
    </xf>
    <xf numFmtId="2" fontId="17" fillId="2" borderId="1" xfId="6" applyNumberFormat="1" applyFont="1" applyFill="1" applyBorder="1" applyAlignment="1">
      <alignment horizontal="center" vertical="top" wrapText="1"/>
    </xf>
    <xf numFmtId="3" fontId="17" fillId="2" borderId="1" xfId="6" applyNumberFormat="1" applyFont="1" applyFill="1" applyBorder="1" applyAlignment="1">
      <alignment horizontal="center" vertical="top" wrapText="1"/>
    </xf>
    <xf numFmtId="0" fontId="15" fillId="0" borderId="0" xfId="6" applyFont="1" applyAlignment="1">
      <alignment vertical="top"/>
    </xf>
    <xf numFmtId="0" fontId="34" fillId="2" borderId="1" xfId="6" applyFont="1" applyFill="1" applyBorder="1" applyAlignment="1">
      <alignment vertical="top" wrapText="1"/>
    </xf>
    <xf numFmtId="3" fontId="34" fillId="2" borderId="1" xfId="6" applyNumberFormat="1" applyFont="1" applyFill="1" applyBorder="1" applyAlignment="1">
      <alignment horizontal="center" vertical="top" wrapText="1"/>
    </xf>
    <xf numFmtId="0" fontId="17" fillId="0" borderId="0" xfId="6" applyFont="1" applyAlignment="1">
      <alignment vertical="top" wrapText="1"/>
    </xf>
    <xf numFmtId="0" fontId="34" fillId="2" borderId="1" xfId="6" applyFont="1" applyFill="1" applyBorder="1" applyAlignment="1">
      <alignment horizontal="center" vertical="top" wrapText="1"/>
    </xf>
    <xf numFmtId="0" fontId="34" fillId="2" borderId="1" xfId="6" applyFont="1" applyFill="1" applyBorder="1" applyAlignment="1">
      <alignment horizontal="left" vertical="top" wrapText="1"/>
    </xf>
    <xf numFmtId="1" fontId="17" fillId="2" borderId="1" xfId="6" applyNumberFormat="1" applyFont="1" applyFill="1" applyBorder="1" applyAlignment="1">
      <alignment horizontal="center" vertical="top" wrapText="1"/>
    </xf>
    <xf numFmtId="1" fontId="34" fillId="2" borderId="1" xfId="6" applyNumberFormat="1" applyFont="1" applyFill="1" applyBorder="1" applyAlignment="1">
      <alignment horizontal="center" vertical="top" wrapText="1"/>
    </xf>
    <xf numFmtId="166" fontId="15" fillId="0" borderId="0" xfId="6" applyNumberFormat="1" applyFont="1"/>
    <xf numFmtId="164" fontId="12" fillId="2" borderId="1" xfId="6" applyNumberFormat="1" applyFont="1" applyFill="1" applyBorder="1" applyAlignment="1">
      <alignment horizontal="center" vertical="top" wrapText="1"/>
    </xf>
    <xf numFmtId="0" fontId="17" fillId="2" borderId="9" xfId="6" applyFont="1" applyFill="1" applyBorder="1" applyAlignment="1">
      <alignment vertical="top" wrapText="1"/>
    </xf>
    <xf numFmtId="166" fontId="12" fillId="2" borderId="9" xfId="6" applyNumberFormat="1" applyFont="1" applyFill="1" applyBorder="1" applyAlignment="1">
      <alignment horizontal="center" vertical="top" wrapText="1"/>
    </xf>
    <xf numFmtId="0" fontId="36" fillId="0" borderId="10" xfId="6" applyFont="1" applyBorder="1" applyAlignment="1">
      <alignment vertical="center"/>
    </xf>
    <xf numFmtId="0" fontId="37" fillId="0" borderId="10" xfId="6" applyFont="1" applyBorder="1" applyAlignment="1">
      <alignment vertical="center"/>
    </xf>
    <xf numFmtId="0" fontId="37" fillId="0" borderId="10" xfId="6" applyFont="1" applyBorder="1" applyAlignment="1"/>
    <xf numFmtId="0" fontId="17" fillId="2" borderId="1" xfId="6" applyFont="1" applyFill="1" applyBorder="1" applyAlignment="1">
      <alignment horizontal="center" vertical="top" wrapText="1"/>
    </xf>
    <xf numFmtId="3" fontId="17" fillId="2" borderId="1" xfId="6" applyNumberFormat="1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wrapText="1"/>
    </xf>
    <xf numFmtId="0" fontId="10" fillId="2" borderId="0" xfId="1" applyFont="1" applyFill="1" applyBorder="1" applyAlignment="1">
      <alignment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vertical="top" wrapText="1"/>
    </xf>
    <xf numFmtId="165" fontId="19" fillId="2" borderId="1" xfId="1" applyNumberFormat="1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left" vertical="top" wrapText="1"/>
    </xf>
    <xf numFmtId="0" fontId="23" fillId="2" borderId="1" xfId="1" applyFont="1" applyFill="1" applyBorder="1" applyAlignment="1">
      <alignment vertical="top" wrapText="1"/>
    </xf>
    <xf numFmtId="0" fontId="15" fillId="2" borderId="0" xfId="1" applyFont="1" applyFill="1" applyAlignment="1">
      <alignment horizontal="center"/>
    </xf>
    <xf numFmtId="0" fontId="20" fillId="2" borderId="1" xfId="1" applyFont="1" applyFill="1" applyBorder="1" applyAlignment="1">
      <alignment horizontal="center" vertical="center" wrapText="1"/>
    </xf>
    <xf numFmtId="0" fontId="34" fillId="0" borderId="1" xfId="0" applyNumberFormat="1" applyFont="1" applyBorder="1" applyAlignment="1">
      <alignment horizontal="center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top" wrapText="1"/>
    </xf>
    <xf numFmtId="164" fontId="12" fillId="2" borderId="1" xfId="6" applyNumberFormat="1" applyFont="1" applyFill="1" applyBorder="1" applyAlignment="1">
      <alignment horizontal="center" vertical="top" wrapText="1"/>
    </xf>
    <xf numFmtId="0" fontId="17" fillId="2" borderId="1" xfId="6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left" vertical="top" wrapText="1"/>
    </xf>
    <xf numFmtId="0" fontId="11" fillId="2" borderId="4" xfId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" fontId="10" fillId="2" borderId="3" xfId="1" applyNumberFormat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center" vertical="top" wrapText="1"/>
    </xf>
    <xf numFmtId="0" fontId="10" fillId="2" borderId="3" xfId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0" fontId="17" fillId="2" borderId="1" xfId="6" applyFont="1" applyFill="1" applyBorder="1" applyAlignment="1">
      <alignment horizontal="center" vertical="top" wrapText="1"/>
    </xf>
    <xf numFmtId="0" fontId="23" fillId="2" borderId="2" xfId="1" applyFont="1" applyFill="1" applyBorder="1" applyAlignment="1">
      <alignment vertical="top" wrapText="1"/>
    </xf>
    <xf numFmtId="0" fontId="6" fillId="2" borderId="1" xfId="0" applyFont="1" applyFill="1" applyBorder="1" applyAlignment="1">
      <alignment vertical="center" wrapText="1"/>
    </xf>
    <xf numFmtId="164" fontId="10" fillId="2" borderId="1" xfId="0" applyNumberFormat="1" applyFont="1" applyFill="1" applyBorder="1" applyAlignment="1">
      <alignment horizontal="right" vertical="center" wrapText="1"/>
    </xf>
    <xf numFmtId="164" fontId="11" fillId="2" borderId="1" xfId="0" applyNumberFormat="1" applyFont="1" applyFill="1" applyBorder="1" applyAlignment="1">
      <alignment horizontal="right" vertical="center" wrapText="1"/>
    </xf>
    <xf numFmtId="164" fontId="10" fillId="2" borderId="1" xfId="0" applyNumberFormat="1" applyFont="1" applyFill="1" applyBorder="1" applyAlignment="1">
      <alignment vertical="center" wrapText="1"/>
    </xf>
    <xf numFmtId="164" fontId="10" fillId="2" borderId="1" xfId="0" applyNumberFormat="1" applyFont="1" applyFill="1" applyBorder="1" applyAlignment="1">
      <alignment horizontal="right" vertical="top" wrapText="1"/>
    </xf>
    <xf numFmtId="166" fontId="12" fillId="2" borderId="2" xfId="6" applyNumberFormat="1" applyFont="1" applyFill="1" applyBorder="1" applyAlignment="1">
      <alignment horizontal="center" vertical="top" wrapText="1"/>
    </xf>
    <xf numFmtId="166" fontId="12" fillId="2" borderId="4" xfId="6" applyNumberFormat="1" applyFont="1" applyFill="1" applyBorder="1" applyAlignment="1">
      <alignment horizontal="center" vertical="top" wrapText="1"/>
    </xf>
    <xf numFmtId="166" fontId="12" fillId="2" borderId="3" xfId="6" applyNumberFormat="1" applyFont="1" applyFill="1" applyBorder="1" applyAlignment="1">
      <alignment horizontal="center" vertical="top" wrapText="1"/>
    </xf>
    <xf numFmtId="166" fontId="33" fillId="2" borderId="2" xfId="6" applyNumberFormat="1" applyFont="1" applyFill="1" applyBorder="1" applyAlignment="1">
      <alignment horizontal="center" vertical="top" wrapText="1"/>
    </xf>
    <xf numFmtId="0" fontId="17" fillId="2" borderId="1" xfId="6" applyFont="1" applyFill="1" applyBorder="1" applyAlignment="1">
      <alignment horizontal="center" vertical="top" wrapText="1"/>
    </xf>
    <xf numFmtId="166" fontId="17" fillId="2" borderId="2" xfId="6" applyNumberFormat="1" applyFont="1" applyFill="1" applyBorder="1" applyAlignment="1">
      <alignment horizontal="center" vertical="top" wrapText="1"/>
    </xf>
    <xf numFmtId="0" fontId="11" fillId="0" borderId="1" xfId="6" applyFont="1" applyBorder="1" applyAlignment="1">
      <alignment horizontal="center" vertical="top" wrapText="1"/>
    </xf>
    <xf numFmtId="0" fontId="17" fillId="0" borderId="1" xfId="6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vertical="top" wrapText="1"/>
    </xf>
    <xf numFmtId="0" fontId="34" fillId="0" borderId="1" xfId="0" applyNumberFormat="1" applyFont="1" applyFill="1" applyBorder="1" applyAlignment="1">
      <alignment horizontal="center" vertical="top" wrapText="1"/>
    </xf>
    <xf numFmtId="1" fontId="17" fillId="0" borderId="1" xfId="0" applyNumberFormat="1" applyFont="1" applyFill="1" applyBorder="1" applyAlignment="1">
      <alignment horizontal="center" vertical="top" wrapText="1"/>
    </xf>
    <xf numFmtId="1" fontId="17" fillId="0" borderId="8" xfId="0" applyNumberFormat="1" applyFont="1" applyFill="1" applyBorder="1" applyAlignment="1">
      <alignment horizontal="center" vertical="top" wrapText="1"/>
    </xf>
    <xf numFmtId="0" fontId="17" fillId="0" borderId="1" xfId="6" applyFont="1" applyFill="1" applyBorder="1" applyAlignment="1">
      <alignment vertical="top" wrapText="1"/>
    </xf>
    <xf numFmtId="0" fontId="17" fillId="0" borderId="1" xfId="6" applyFont="1" applyFill="1" applyBorder="1" applyAlignment="1">
      <alignment horizontal="center" vertical="top" wrapText="1"/>
    </xf>
    <xf numFmtId="0" fontId="34" fillId="3" borderId="1" xfId="0" applyNumberFormat="1" applyFont="1" applyFill="1" applyBorder="1" applyAlignment="1">
      <alignment horizontal="center" vertical="top" wrapText="1"/>
    </xf>
    <xf numFmtId="164" fontId="10" fillId="3" borderId="1" xfId="1" applyNumberFormat="1" applyFont="1" applyFill="1" applyBorder="1" applyAlignment="1">
      <alignment vertical="top" wrapText="1"/>
    </xf>
    <xf numFmtId="164" fontId="10" fillId="0" borderId="1" xfId="1" applyNumberFormat="1" applyFont="1" applyFill="1" applyBorder="1" applyAlignment="1">
      <alignment vertical="top" wrapText="1"/>
    </xf>
    <xf numFmtId="164" fontId="10" fillId="0" borderId="1" xfId="1" applyNumberFormat="1" applyFont="1" applyFill="1" applyBorder="1" applyAlignment="1">
      <alignment horizontal="center" vertical="top" wrapText="1"/>
    </xf>
    <xf numFmtId="164" fontId="11" fillId="2" borderId="5" xfId="0" applyNumberFormat="1" applyFont="1" applyFill="1" applyBorder="1" applyAlignment="1">
      <alignment horizontal="center" vertical="center" wrapText="1"/>
    </xf>
    <xf numFmtId="164" fontId="11" fillId="2" borderId="6" xfId="0" applyNumberFormat="1" applyFont="1" applyFill="1" applyBorder="1" applyAlignment="1">
      <alignment horizontal="center" vertical="center" wrapText="1"/>
    </xf>
    <xf numFmtId="164" fontId="11" fillId="2" borderId="7" xfId="0" applyNumberFormat="1" applyFont="1" applyFill="1" applyBorder="1" applyAlignment="1">
      <alignment horizontal="center" vertical="center" wrapText="1"/>
    </xf>
    <xf numFmtId="0" fontId="13" fillId="0" borderId="0" xfId="1" applyFont="1" applyAlignment="1">
      <alignment horizontal="left" vertical="center"/>
    </xf>
    <xf numFmtId="0" fontId="10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38" fillId="2" borderId="0" xfId="2" applyFont="1" applyFill="1" applyAlignment="1"/>
    <xf numFmtId="0" fontId="14" fillId="2" borderId="0" xfId="2" applyFont="1" applyFill="1" applyAlignment="1"/>
    <xf numFmtId="0" fontId="1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top" wrapText="1"/>
    </xf>
    <xf numFmtId="0" fontId="20" fillId="2" borderId="4" xfId="0" applyFont="1" applyFill="1" applyBorder="1" applyAlignment="1">
      <alignment horizontal="center" vertical="top" wrapText="1"/>
    </xf>
    <xf numFmtId="0" fontId="20" fillId="2" borderId="3" xfId="0" applyFont="1" applyFill="1" applyBorder="1" applyAlignment="1">
      <alignment horizontal="center" vertical="top" wrapText="1"/>
    </xf>
    <xf numFmtId="0" fontId="20" fillId="2" borderId="1" xfId="1" applyFont="1" applyFill="1" applyBorder="1" applyAlignment="1">
      <alignment vertical="top" wrapText="1"/>
    </xf>
    <xf numFmtId="0" fontId="23" fillId="2" borderId="1" xfId="1" applyFont="1" applyFill="1" applyBorder="1" applyAlignment="1">
      <alignment vertical="top" wrapText="1"/>
    </xf>
    <xf numFmtId="0" fontId="20" fillId="2" borderId="1" xfId="0" applyFont="1" applyFill="1" applyBorder="1" applyAlignment="1">
      <alignment vertical="top" wrapText="1"/>
    </xf>
    <xf numFmtId="0" fontId="23" fillId="2" borderId="1" xfId="0" applyFont="1" applyFill="1" applyBorder="1" applyAlignment="1">
      <alignment vertical="top" wrapText="1"/>
    </xf>
    <xf numFmtId="164" fontId="10" fillId="2" borderId="5" xfId="0" applyNumberFormat="1" applyFont="1" applyFill="1" applyBorder="1" applyAlignment="1">
      <alignment horizontal="center" vertical="top" wrapText="1"/>
    </xf>
    <xf numFmtId="164" fontId="10" fillId="2" borderId="6" xfId="0" applyNumberFormat="1" applyFont="1" applyFill="1" applyBorder="1" applyAlignment="1">
      <alignment horizontal="center" vertical="top" wrapText="1"/>
    </xf>
    <xf numFmtId="164" fontId="10" fillId="2" borderId="7" xfId="0" applyNumberFormat="1" applyFont="1" applyFill="1" applyBorder="1" applyAlignment="1">
      <alignment horizontal="center" vertical="top" wrapText="1"/>
    </xf>
    <xf numFmtId="0" fontId="20" fillId="2" borderId="2" xfId="1" applyFont="1" applyFill="1" applyBorder="1" applyAlignment="1">
      <alignment horizontal="center" vertical="center" wrapText="1"/>
    </xf>
    <xf numFmtId="0" fontId="20" fillId="2" borderId="3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24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10" fillId="2" borderId="1" xfId="0" applyNumberFormat="1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left" vertical="top" wrapText="1"/>
    </xf>
    <xf numFmtId="16" fontId="13" fillId="2" borderId="1" xfId="1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top" wrapText="1"/>
    </xf>
    <xf numFmtId="0" fontId="11" fillId="2" borderId="4" xfId="1" applyFont="1" applyFill="1" applyBorder="1" applyAlignment="1">
      <alignment horizontal="center" vertical="top" wrapText="1"/>
    </xf>
    <xf numFmtId="0" fontId="11" fillId="2" borderId="3" xfId="1" applyFont="1" applyFill="1" applyBorder="1" applyAlignment="1">
      <alignment horizontal="center" vertical="top" wrapText="1"/>
    </xf>
    <xf numFmtId="16" fontId="10" fillId="2" borderId="2" xfId="1" applyNumberFormat="1" applyFont="1" applyFill="1" applyBorder="1" applyAlignment="1">
      <alignment horizontal="center" vertical="top" wrapText="1"/>
    </xf>
    <xf numFmtId="16" fontId="10" fillId="2" borderId="4" xfId="1" applyNumberFormat="1" applyFont="1" applyFill="1" applyBorder="1" applyAlignment="1">
      <alignment horizontal="center" vertical="top" wrapText="1"/>
    </xf>
    <xf numFmtId="16" fontId="10" fillId="2" borderId="3" xfId="1" applyNumberFormat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center" vertical="top" wrapText="1"/>
    </xf>
    <xf numFmtId="0" fontId="10" fillId="2" borderId="2" xfId="1" applyFont="1" applyFill="1" applyBorder="1" applyAlignment="1">
      <alignment horizontal="center" vertical="top" wrapText="1"/>
    </xf>
    <xf numFmtId="0" fontId="10" fillId="2" borderId="4" xfId="1" applyFont="1" applyFill="1" applyBorder="1" applyAlignment="1">
      <alignment horizontal="center" vertical="top" wrapText="1"/>
    </xf>
    <xf numFmtId="0" fontId="10" fillId="2" borderId="3" xfId="1" applyFont="1" applyFill="1" applyBorder="1" applyAlignment="1">
      <alignment horizontal="center" vertical="top" wrapText="1"/>
    </xf>
    <xf numFmtId="164" fontId="11" fillId="2" borderId="5" xfId="1" applyNumberFormat="1" applyFont="1" applyFill="1" applyBorder="1" applyAlignment="1">
      <alignment horizontal="center" vertical="top" wrapText="1"/>
    </xf>
    <xf numFmtId="164" fontId="11" fillId="2" borderId="6" xfId="1" applyNumberFormat="1" applyFont="1" applyFill="1" applyBorder="1" applyAlignment="1">
      <alignment horizontal="center" vertical="top" wrapText="1"/>
    </xf>
    <xf numFmtId="164" fontId="11" fillId="2" borderId="7" xfId="1" applyNumberFormat="1" applyFont="1" applyFill="1" applyBorder="1" applyAlignment="1">
      <alignment horizontal="center" vertical="top" wrapText="1"/>
    </xf>
    <xf numFmtId="0" fontId="20" fillId="2" borderId="1" xfId="1" applyFont="1" applyFill="1" applyBorder="1" applyAlignment="1">
      <alignment horizontal="left" vertical="top" wrapText="1"/>
    </xf>
    <xf numFmtId="0" fontId="13" fillId="2" borderId="1" xfId="1" applyFont="1" applyFill="1" applyBorder="1" applyAlignment="1">
      <alignment horizontal="center" vertical="top" wrapText="1"/>
    </xf>
    <xf numFmtId="0" fontId="11" fillId="2" borderId="1" xfId="1" applyFont="1" applyFill="1" applyBorder="1" applyAlignment="1">
      <alignment horizontal="center" vertical="top" wrapText="1"/>
    </xf>
    <xf numFmtId="49" fontId="11" fillId="2" borderId="1" xfId="1" applyNumberFormat="1" applyFont="1" applyFill="1" applyBorder="1" applyAlignment="1">
      <alignment horizontal="center" vertical="top" wrapText="1"/>
    </xf>
    <xf numFmtId="0" fontId="11" fillId="2" borderId="1" xfId="1" applyFont="1" applyFill="1" applyBorder="1" applyAlignment="1">
      <alignment vertical="top" wrapText="1"/>
    </xf>
    <xf numFmtId="49" fontId="10" fillId="2" borderId="1" xfId="1" applyNumberFormat="1" applyFont="1" applyFill="1" applyBorder="1" applyAlignment="1">
      <alignment horizontal="center" vertical="top" wrapText="1"/>
    </xf>
    <xf numFmtId="0" fontId="4" fillId="2" borderId="1" xfId="1" applyFill="1" applyBorder="1" applyAlignment="1">
      <alignment horizontal="center" vertical="top" wrapText="1"/>
    </xf>
    <xf numFmtId="0" fontId="20" fillId="2" borderId="1" xfId="1" applyFont="1" applyFill="1" applyBorder="1" applyAlignment="1">
      <alignment horizontal="center" vertical="top" wrapText="1"/>
    </xf>
    <xf numFmtId="165" fontId="19" fillId="2" borderId="1" xfId="1" applyNumberFormat="1" applyFont="1" applyFill="1" applyBorder="1" applyAlignment="1">
      <alignment horizontal="center" vertical="top" wrapText="1"/>
    </xf>
    <xf numFmtId="0" fontId="10" fillId="2" borderId="1" xfId="1" applyFont="1" applyFill="1" applyBorder="1" applyAlignment="1">
      <alignment horizontal="center" vertical="top" wrapText="1"/>
    </xf>
    <xf numFmtId="0" fontId="21" fillId="2" borderId="1" xfId="1" applyFont="1" applyFill="1" applyBorder="1" applyAlignment="1">
      <alignment horizontal="left" vertical="top" wrapText="1"/>
    </xf>
    <xf numFmtId="0" fontId="6" fillId="2" borderId="2" xfId="1" applyFont="1" applyFill="1" applyBorder="1" applyAlignment="1">
      <alignment horizontal="left" vertical="top" wrapText="1"/>
    </xf>
    <xf numFmtId="0" fontId="6" fillId="2" borderId="3" xfId="1" applyFont="1" applyFill="1" applyBorder="1" applyAlignment="1">
      <alignment horizontal="left" vertical="top" wrapText="1"/>
    </xf>
    <xf numFmtId="49" fontId="10" fillId="2" borderId="2" xfId="1" applyNumberFormat="1" applyFont="1" applyFill="1" applyBorder="1" applyAlignment="1">
      <alignment horizontal="center" vertical="top" wrapText="1"/>
    </xf>
    <xf numFmtId="49" fontId="10" fillId="2" borderId="3" xfId="1" applyNumberFormat="1" applyFont="1" applyFill="1" applyBorder="1" applyAlignment="1">
      <alignment horizontal="center" vertical="top" wrapText="1"/>
    </xf>
    <xf numFmtId="0" fontId="10" fillId="2" borderId="0" xfId="1" applyFont="1" applyFill="1" applyBorder="1" applyAlignment="1">
      <alignment horizontal="right" vertical="center" wrapText="1"/>
    </xf>
    <xf numFmtId="0" fontId="12" fillId="0" borderId="0" xfId="1" applyFont="1" applyBorder="1" applyAlignment="1">
      <alignment horizontal="center" vertical="top" wrapText="1"/>
    </xf>
    <xf numFmtId="0" fontId="18" fillId="0" borderId="0" xfId="1" applyFont="1" applyBorder="1" applyAlignment="1">
      <alignment horizontal="center" vertical="top" wrapText="1"/>
    </xf>
    <xf numFmtId="0" fontId="10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wrapText="1"/>
    </xf>
    <xf numFmtId="0" fontId="10" fillId="0" borderId="0" xfId="6" applyFont="1" applyBorder="1" applyAlignment="1">
      <alignment horizontal="center" vertical="center" wrapText="1"/>
    </xf>
    <xf numFmtId="0" fontId="1" fillId="0" borderId="0" xfId="6" applyAlignment="1">
      <alignment horizontal="center"/>
    </xf>
    <xf numFmtId="0" fontId="12" fillId="0" borderId="0" xfId="6" applyFont="1" applyBorder="1" applyAlignment="1">
      <alignment horizontal="center" vertical="center" wrapText="1"/>
    </xf>
    <xf numFmtId="0" fontId="17" fillId="0" borderId="0" xfId="6" applyFont="1" applyBorder="1" applyAlignment="1">
      <alignment horizontal="center" vertical="center" wrapText="1"/>
    </xf>
    <xf numFmtId="0" fontId="11" fillId="0" borderId="1" xfId="6" applyFont="1" applyBorder="1" applyAlignment="1">
      <alignment horizontal="center" vertical="top" wrapText="1"/>
    </xf>
    <xf numFmtId="0" fontId="11" fillId="0" borderId="5" xfId="6" applyFont="1" applyBorder="1" applyAlignment="1">
      <alignment horizontal="center" vertical="top" wrapText="1"/>
    </xf>
    <xf numFmtId="0" fontId="11" fillId="0" borderId="6" xfId="6" applyFont="1" applyBorder="1" applyAlignment="1">
      <alignment horizontal="center" vertical="top" wrapText="1"/>
    </xf>
    <xf numFmtId="0" fontId="11" fillId="0" borderId="7" xfId="6" applyFont="1" applyBorder="1" applyAlignment="1">
      <alignment horizontal="center" vertical="top" wrapText="1"/>
    </xf>
    <xf numFmtId="0" fontId="32" fillId="2" borderId="5" xfId="6" applyFont="1" applyFill="1" applyBorder="1" applyAlignment="1">
      <alignment horizontal="left" vertical="center" wrapText="1"/>
    </xf>
    <xf numFmtId="0" fontId="32" fillId="2" borderId="6" xfId="6" applyFont="1" applyFill="1" applyBorder="1" applyAlignment="1">
      <alignment horizontal="left" vertical="center" wrapText="1"/>
    </xf>
    <xf numFmtId="0" fontId="32" fillId="2" borderId="7" xfId="6" applyFont="1" applyFill="1" applyBorder="1" applyAlignment="1">
      <alignment horizontal="left" vertical="center" wrapText="1"/>
    </xf>
    <xf numFmtId="0" fontId="10" fillId="2" borderId="1" xfId="6" applyFont="1" applyFill="1" applyBorder="1" applyAlignment="1">
      <alignment horizontal="center" vertical="top"/>
    </xf>
    <xf numFmtId="166" fontId="12" fillId="0" borderId="5" xfId="6" applyNumberFormat="1" applyFont="1" applyFill="1" applyBorder="1" applyAlignment="1">
      <alignment horizontal="center" vertical="top" wrapText="1"/>
    </xf>
    <xf numFmtId="166" fontId="33" fillId="0" borderId="7" xfId="6" applyNumberFormat="1" applyFont="1" applyFill="1" applyBorder="1" applyAlignment="1">
      <alignment horizontal="center" vertical="top" wrapText="1"/>
    </xf>
    <xf numFmtId="166" fontId="33" fillId="2" borderId="1" xfId="6" applyNumberFormat="1" applyFont="1" applyFill="1" applyBorder="1" applyAlignment="1">
      <alignment horizontal="center" vertical="top" wrapText="1"/>
    </xf>
    <xf numFmtId="166" fontId="12" fillId="2" borderId="2" xfId="6" applyNumberFormat="1" applyFont="1" applyFill="1" applyBorder="1" applyAlignment="1">
      <alignment horizontal="center" vertical="top" wrapText="1"/>
    </xf>
    <xf numFmtId="166" fontId="12" fillId="2" borderId="4" xfId="6" applyNumberFormat="1" applyFont="1" applyFill="1" applyBorder="1" applyAlignment="1">
      <alignment horizontal="center" vertical="top" wrapText="1"/>
    </xf>
    <xf numFmtId="166" fontId="12" fillId="2" borderId="3" xfId="6" applyNumberFormat="1" applyFont="1" applyFill="1" applyBorder="1" applyAlignment="1">
      <alignment horizontal="center" vertical="top" wrapText="1"/>
    </xf>
    <xf numFmtId="166" fontId="33" fillId="2" borderId="5" xfId="6" applyNumberFormat="1" applyFont="1" applyFill="1" applyBorder="1" applyAlignment="1">
      <alignment horizontal="left" vertical="top" wrapText="1"/>
    </xf>
    <xf numFmtId="166" fontId="33" fillId="2" borderId="6" xfId="6" applyNumberFormat="1" applyFont="1" applyFill="1" applyBorder="1" applyAlignment="1">
      <alignment horizontal="left" vertical="top" wrapText="1"/>
    </xf>
    <xf numFmtId="166" fontId="33" fillId="2" borderId="7" xfId="6" applyNumberFormat="1" applyFont="1" applyFill="1" applyBorder="1" applyAlignment="1">
      <alignment horizontal="left" vertical="top" wrapText="1"/>
    </xf>
    <xf numFmtId="0" fontId="17" fillId="2" borderId="1" xfId="6" applyFont="1" applyFill="1" applyBorder="1" applyAlignment="1">
      <alignment horizontal="center" vertical="top" wrapText="1"/>
    </xf>
    <xf numFmtId="166" fontId="12" fillId="0" borderId="1" xfId="6" applyNumberFormat="1" applyFont="1" applyFill="1" applyBorder="1" applyAlignment="1">
      <alignment horizontal="center" vertical="top" wrapText="1"/>
    </xf>
    <xf numFmtId="166" fontId="12" fillId="2" borderId="1" xfId="6" applyNumberFormat="1" applyFont="1" applyFill="1" applyBorder="1" applyAlignment="1">
      <alignment horizontal="center" vertical="top" wrapText="1"/>
    </xf>
    <xf numFmtId="166" fontId="35" fillId="2" borderId="5" xfId="6" applyNumberFormat="1" applyFont="1" applyFill="1" applyBorder="1" applyAlignment="1">
      <alignment horizontal="left" vertical="top" wrapText="1"/>
    </xf>
    <xf numFmtId="166" fontId="35" fillId="2" borderId="6" xfId="6" applyNumberFormat="1" applyFont="1" applyFill="1" applyBorder="1" applyAlignment="1">
      <alignment horizontal="left" vertical="top" wrapText="1"/>
    </xf>
    <xf numFmtId="166" fontId="35" fillId="2" borderId="7" xfId="6" applyNumberFormat="1" applyFont="1" applyFill="1" applyBorder="1" applyAlignment="1">
      <alignment horizontal="left" vertical="top" wrapText="1"/>
    </xf>
    <xf numFmtId="0" fontId="17" fillId="2" borderId="2" xfId="6" applyFont="1" applyFill="1" applyBorder="1" applyAlignment="1">
      <alignment horizontal="center" vertical="top" wrapText="1"/>
    </xf>
    <xf numFmtId="0" fontId="17" fillId="2" borderId="4" xfId="6" applyFont="1" applyFill="1" applyBorder="1" applyAlignment="1">
      <alignment horizontal="center" vertical="top" wrapText="1"/>
    </xf>
    <xf numFmtId="0" fontId="17" fillId="2" borderId="3" xfId="6" applyFont="1" applyFill="1" applyBorder="1" applyAlignment="1">
      <alignment horizontal="center" vertical="top" wrapText="1"/>
    </xf>
    <xf numFmtId="166" fontId="33" fillId="2" borderId="2" xfId="6" applyNumberFormat="1" applyFont="1" applyFill="1" applyBorder="1" applyAlignment="1">
      <alignment horizontal="center" vertical="top" wrapText="1"/>
    </xf>
    <xf numFmtId="166" fontId="33" fillId="2" borderId="4" xfId="6" applyNumberFormat="1" applyFont="1" applyFill="1" applyBorder="1" applyAlignment="1">
      <alignment horizontal="center" vertical="top" wrapText="1"/>
    </xf>
    <xf numFmtId="166" fontId="33" fillId="2" borderId="3" xfId="6" applyNumberFormat="1" applyFont="1" applyFill="1" applyBorder="1" applyAlignment="1">
      <alignment horizontal="center" vertical="top" wrapText="1"/>
    </xf>
    <xf numFmtId="0" fontId="32" fillId="2" borderId="5" xfId="6" applyFont="1" applyFill="1" applyBorder="1" applyAlignment="1">
      <alignment horizontal="left" vertical="top" wrapText="1"/>
    </xf>
    <xf numFmtId="0" fontId="32" fillId="2" borderId="6" xfId="6" applyFont="1" applyFill="1" applyBorder="1" applyAlignment="1">
      <alignment horizontal="left" vertical="top" wrapText="1"/>
    </xf>
    <xf numFmtId="0" fontId="32" fillId="2" borderId="7" xfId="6" applyFont="1" applyFill="1" applyBorder="1" applyAlignment="1">
      <alignment horizontal="left" vertical="top" wrapText="1"/>
    </xf>
    <xf numFmtId="164" fontId="12" fillId="2" borderId="1" xfId="6" applyNumberFormat="1" applyFont="1" applyFill="1" applyBorder="1" applyAlignment="1">
      <alignment horizontal="center" vertical="top" wrapText="1"/>
    </xf>
    <xf numFmtId="164" fontId="12" fillId="2" borderId="2" xfId="6" applyNumberFormat="1" applyFont="1" applyFill="1" applyBorder="1" applyAlignment="1">
      <alignment horizontal="center" vertical="top" wrapText="1"/>
    </xf>
    <xf numFmtId="164" fontId="12" fillId="2" borderId="4" xfId="6" applyNumberFormat="1" applyFont="1" applyFill="1" applyBorder="1" applyAlignment="1">
      <alignment horizontal="center" vertical="top" wrapText="1"/>
    </xf>
    <xf numFmtId="164" fontId="12" fillId="2" borderId="3" xfId="6" applyNumberFormat="1" applyFont="1" applyFill="1" applyBorder="1" applyAlignment="1">
      <alignment horizontal="center" vertical="top" wrapText="1"/>
    </xf>
    <xf numFmtId="0" fontId="32" fillId="2" borderId="2" xfId="6" applyFont="1" applyFill="1" applyBorder="1" applyAlignment="1">
      <alignment horizontal="center" vertical="center" wrapText="1"/>
    </xf>
    <xf numFmtId="0" fontId="32" fillId="2" borderId="4" xfId="6" applyFont="1" applyFill="1" applyBorder="1" applyAlignment="1">
      <alignment horizontal="center" vertical="center" wrapText="1"/>
    </xf>
    <xf numFmtId="0" fontId="32" fillId="2" borderId="3" xfId="6" applyFont="1" applyFill="1" applyBorder="1" applyAlignment="1">
      <alignment horizontal="center" vertical="center" wrapText="1"/>
    </xf>
    <xf numFmtId="0" fontId="17" fillId="2" borderId="9" xfId="6" applyFont="1" applyFill="1" applyBorder="1" applyAlignment="1">
      <alignment horizontal="center" vertical="top" wrapText="1"/>
    </xf>
    <xf numFmtId="164" fontId="32" fillId="2" borderId="1" xfId="6" applyNumberFormat="1" applyFont="1" applyFill="1" applyBorder="1" applyAlignment="1">
      <alignment horizontal="center" vertical="top" wrapText="1"/>
    </xf>
    <xf numFmtId="164" fontId="32" fillId="2" borderId="2" xfId="6" applyNumberFormat="1" applyFont="1" applyFill="1" applyBorder="1" applyAlignment="1">
      <alignment horizontal="center" vertical="top" wrapText="1"/>
    </xf>
    <xf numFmtId="164" fontId="32" fillId="2" borderId="3" xfId="6" applyNumberFormat="1" applyFont="1" applyFill="1" applyBorder="1" applyAlignment="1">
      <alignment horizontal="center" vertical="top" wrapText="1"/>
    </xf>
    <xf numFmtId="0" fontId="35" fillId="2" borderId="2" xfId="6" applyFont="1" applyFill="1" applyBorder="1" applyAlignment="1">
      <alignment horizontal="center" vertical="top" wrapText="1"/>
    </xf>
    <xf numFmtId="0" fontId="35" fillId="2" borderId="3" xfId="6" applyFont="1" applyFill="1" applyBorder="1" applyAlignment="1">
      <alignment horizontal="center" vertical="top" wrapText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5 2" xfId="6"/>
    <cellStyle name="Обычный 6" xfId="5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8"/>
  <sheetViews>
    <sheetView topLeftCell="A73" zoomScale="69" zoomScaleNormal="69" zoomScaleSheetLayoutView="82" workbookViewId="0">
      <selection activeCell="M4" sqref="M4:M5"/>
    </sheetView>
  </sheetViews>
  <sheetFormatPr defaultColWidth="9.140625" defaultRowHeight="15" x14ac:dyDescent="0.25"/>
  <cols>
    <col min="1" max="1" width="7.28515625" style="5" customWidth="1"/>
    <col min="2" max="2" width="36.28515625" style="5" customWidth="1"/>
    <col min="3" max="3" width="15.85546875" style="5" customWidth="1"/>
    <col min="4" max="4" width="21" style="5" customWidth="1"/>
    <col min="5" max="5" width="18.42578125" style="5" customWidth="1"/>
    <col min="6" max="6" width="14.7109375" style="5" customWidth="1"/>
    <col min="7" max="7" width="15.140625" style="5" customWidth="1"/>
    <col min="8" max="8" width="13.42578125" style="5" customWidth="1"/>
    <col min="9" max="9" width="13.7109375" style="5" customWidth="1"/>
    <col min="10" max="11" width="13.42578125" style="5" customWidth="1"/>
    <col min="12" max="12" width="20" style="5" customWidth="1"/>
    <col min="13" max="13" width="33" style="5" customWidth="1"/>
    <col min="14" max="14" width="0.28515625" style="5" customWidth="1"/>
    <col min="15" max="23" width="9.140625" style="5" hidden="1" customWidth="1"/>
    <col min="24" max="16384" width="9.140625" style="5"/>
  </cols>
  <sheetData>
    <row r="1" spans="1:15" s="8" customFormat="1" ht="96.6" customHeight="1" x14ac:dyDescent="0.3">
      <c r="A1" s="6"/>
      <c r="B1" s="7"/>
      <c r="C1" s="6"/>
      <c r="D1" s="6"/>
      <c r="E1" s="6"/>
      <c r="F1" s="93"/>
      <c r="G1" s="93"/>
      <c r="H1" s="93"/>
      <c r="I1" s="93"/>
      <c r="J1" s="93"/>
      <c r="K1" s="93"/>
      <c r="L1" s="221" t="s">
        <v>161</v>
      </c>
      <c r="M1" s="221"/>
      <c r="N1" s="92"/>
      <c r="O1" s="92"/>
    </row>
    <row r="2" spans="1:15" s="8" customFormat="1" ht="23.45" customHeight="1" x14ac:dyDescent="0.25">
      <c r="A2" s="6"/>
      <c r="B2" s="6"/>
      <c r="C2" s="6"/>
      <c r="D2" s="6"/>
      <c r="E2" s="6"/>
      <c r="F2" s="9"/>
      <c r="G2" s="9"/>
      <c r="H2" s="9"/>
      <c r="I2" s="9"/>
      <c r="J2" s="218" t="s">
        <v>47</v>
      </c>
      <c r="K2" s="218"/>
      <c r="L2" s="218"/>
      <c r="M2" s="218"/>
    </row>
    <row r="3" spans="1:15" s="8" customFormat="1" ht="69" customHeight="1" x14ac:dyDescent="0.25">
      <c r="A3" s="6"/>
      <c r="B3" s="219" t="s">
        <v>103</v>
      </c>
      <c r="C3" s="220"/>
      <c r="D3" s="220"/>
      <c r="E3" s="220"/>
      <c r="F3" s="220"/>
      <c r="G3" s="220"/>
      <c r="H3" s="220"/>
      <c r="I3" s="220"/>
      <c r="J3" s="220"/>
      <c r="K3" s="220"/>
      <c r="L3" s="10"/>
      <c r="M3" s="11"/>
    </row>
    <row r="4" spans="1:15" ht="46.15" customHeight="1" x14ac:dyDescent="0.25">
      <c r="A4" s="205" t="s">
        <v>48</v>
      </c>
      <c r="B4" s="205" t="s">
        <v>49</v>
      </c>
      <c r="C4" s="205" t="s">
        <v>50</v>
      </c>
      <c r="D4" s="205" t="s">
        <v>51</v>
      </c>
      <c r="E4" s="205" t="s">
        <v>52</v>
      </c>
      <c r="F4" s="205" t="s">
        <v>53</v>
      </c>
      <c r="G4" s="205" t="s">
        <v>54</v>
      </c>
      <c r="H4" s="205"/>
      <c r="I4" s="205"/>
      <c r="J4" s="205"/>
      <c r="K4" s="205"/>
      <c r="L4" s="205" t="s">
        <v>55</v>
      </c>
      <c r="M4" s="205" t="s">
        <v>56</v>
      </c>
    </row>
    <row r="5" spans="1:15" ht="117" customHeight="1" x14ac:dyDescent="0.25">
      <c r="A5" s="205"/>
      <c r="B5" s="205"/>
      <c r="C5" s="205"/>
      <c r="D5" s="205"/>
      <c r="E5" s="205"/>
      <c r="F5" s="205"/>
      <c r="G5" s="12" t="s">
        <v>57</v>
      </c>
      <c r="H5" s="12" t="s">
        <v>58</v>
      </c>
      <c r="I5" s="12" t="s">
        <v>59</v>
      </c>
      <c r="J5" s="12" t="s">
        <v>60</v>
      </c>
      <c r="K5" s="12" t="s">
        <v>61</v>
      </c>
      <c r="L5" s="205"/>
      <c r="M5" s="205"/>
    </row>
    <row r="6" spans="1:15" ht="24.6" customHeight="1" x14ac:dyDescent="0.2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</row>
    <row r="7" spans="1:15" ht="27" customHeight="1" x14ac:dyDescent="0.25">
      <c r="A7" s="188" t="s">
        <v>0</v>
      </c>
      <c r="B7" s="188" t="s">
        <v>76</v>
      </c>
      <c r="C7" s="188" t="s">
        <v>99</v>
      </c>
      <c r="D7" s="55" t="s">
        <v>1</v>
      </c>
      <c r="E7" s="16">
        <f>SUM(E8:E11)</f>
        <v>381353.83999999997</v>
      </c>
      <c r="F7" s="16">
        <f>SUM(G7:K7)</f>
        <v>1826440.96</v>
      </c>
      <c r="G7" s="16">
        <f>SUM(G8:G11)</f>
        <v>384199.03200000001</v>
      </c>
      <c r="H7" s="16">
        <f t="shared" ref="H7:K7" si="0">SUM(H8:H11)</f>
        <v>360560.53200000001</v>
      </c>
      <c r="I7" s="16">
        <f t="shared" si="0"/>
        <v>360560.53200000001</v>
      </c>
      <c r="J7" s="16">
        <f t="shared" si="0"/>
        <v>360560.43200000003</v>
      </c>
      <c r="K7" s="16">
        <f t="shared" si="0"/>
        <v>360560.43200000003</v>
      </c>
      <c r="L7" s="56"/>
      <c r="M7" s="211"/>
    </row>
    <row r="8" spans="1:15" ht="27" customHeight="1" x14ac:dyDescent="0.25">
      <c r="A8" s="189"/>
      <c r="B8" s="189"/>
      <c r="C8" s="189"/>
      <c r="D8" s="55" t="s">
        <v>93</v>
      </c>
      <c r="E8" s="16">
        <f>E16+E20</f>
        <v>8790</v>
      </c>
      <c r="F8" s="16">
        <f>SUM(G8:K8)</f>
        <v>4989</v>
      </c>
      <c r="G8" s="16">
        <f>G16+G20</f>
        <v>4989</v>
      </c>
      <c r="H8" s="16">
        <f>H16+H20</f>
        <v>0</v>
      </c>
      <c r="I8" s="16">
        <f>I16+I20</f>
        <v>0</v>
      </c>
      <c r="J8" s="16">
        <f>J16+J20</f>
        <v>0</v>
      </c>
      <c r="K8" s="16">
        <f>K16+K20</f>
        <v>0</v>
      </c>
      <c r="L8" s="56"/>
      <c r="M8" s="211"/>
    </row>
    <row r="9" spans="1:15" ht="36.75" customHeight="1" x14ac:dyDescent="0.25">
      <c r="A9" s="189"/>
      <c r="B9" s="189"/>
      <c r="C9" s="189"/>
      <c r="D9" s="55" t="s">
        <v>3</v>
      </c>
      <c r="E9" s="16">
        <f>E12+E14+E17+E18+E22+E23</f>
        <v>335680.83999999997</v>
      </c>
      <c r="F9" s="16">
        <f>SUM(G9:K9)</f>
        <v>1615025.96</v>
      </c>
      <c r="G9" s="16">
        <f>G12+G14+G17+G18+G22+G23</f>
        <v>340496.03200000001</v>
      </c>
      <c r="H9" s="16">
        <f>H12+H14+H17+H18+H22+H23</f>
        <v>318632.53200000001</v>
      </c>
      <c r="I9" s="16">
        <f>I12+I14+I17+I18+I22+I23</f>
        <v>318632.53200000001</v>
      </c>
      <c r="J9" s="16">
        <f>J12+J14+J17+J18+J22+J23</f>
        <v>318632.43200000003</v>
      </c>
      <c r="K9" s="16">
        <f>K12+K14+K17+K18+K22+K23</f>
        <v>318632.43200000003</v>
      </c>
      <c r="L9" s="17"/>
      <c r="M9" s="211"/>
    </row>
    <row r="10" spans="1:15" ht="42" customHeight="1" x14ac:dyDescent="0.25">
      <c r="A10" s="189"/>
      <c r="B10" s="189"/>
      <c r="C10" s="189"/>
      <c r="D10" s="57" t="s">
        <v>20</v>
      </c>
      <c r="E10" s="16">
        <f>E21</f>
        <v>36883</v>
      </c>
      <c r="F10" s="16">
        <f>SUM(G10:K10)</f>
        <v>206351</v>
      </c>
      <c r="G10" s="16">
        <f>G21</f>
        <v>38639</v>
      </c>
      <c r="H10" s="16">
        <f t="shared" ref="H10:K10" si="1">H21</f>
        <v>41928</v>
      </c>
      <c r="I10" s="16">
        <f t="shared" si="1"/>
        <v>41928</v>
      </c>
      <c r="J10" s="16">
        <f t="shared" si="1"/>
        <v>41928</v>
      </c>
      <c r="K10" s="16">
        <f t="shared" si="1"/>
        <v>41928</v>
      </c>
      <c r="L10" s="17"/>
      <c r="M10" s="58"/>
    </row>
    <row r="11" spans="1:15" ht="87.75" customHeight="1" x14ac:dyDescent="0.25">
      <c r="A11" s="190"/>
      <c r="B11" s="190"/>
      <c r="C11" s="190"/>
      <c r="D11" s="57" t="s">
        <v>4</v>
      </c>
      <c r="E11" s="16">
        <f>E13</f>
        <v>0</v>
      </c>
      <c r="F11" s="16">
        <f>SUM(G11:K11)</f>
        <v>75</v>
      </c>
      <c r="G11" s="16">
        <f>G13</f>
        <v>75</v>
      </c>
      <c r="H11" s="16">
        <f t="shared" ref="H11:K11" si="2">H13</f>
        <v>0</v>
      </c>
      <c r="I11" s="16">
        <f t="shared" si="2"/>
        <v>0</v>
      </c>
      <c r="J11" s="16">
        <f t="shared" si="2"/>
        <v>0</v>
      </c>
      <c r="K11" s="16">
        <f t="shared" si="2"/>
        <v>0</v>
      </c>
      <c r="L11" s="17"/>
      <c r="M11" s="96"/>
    </row>
    <row r="12" spans="1:15" ht="35.25" customHeight="1" x14ac:dyDescent="0.25">
      <c r="A12" s="216" t="s">
        <v>5</v>
      </c>
      <c r="B12" s="214" t="s">
        <v>6</v>
      </c>
      <c r="C12" s="14" t="s">
        <v>62</v>
      </c>
      <c r="D12" s="29" t="s">
        <v>7</v>
      </c>
      <c r="E12" s="15">
        <v>44724</v>
      </c>
      <c r="F12" s="16">
        <f t="shared" ref="F12" si="3">SUM(G12:K12)</f>
        <v>135300</v>
      </c>
      <c r="G12" s="15">
        <f>44724-1000-1850-1000-486+16</f>
        <v>40404</v>
      </c>
      <c r="H12" s="15">
        <v>23724</v>
      </c>
      <c r="I12" s="15">
        <v>23724</v>
      </c>
      <c r="J12" s="15">
        <v>23724</v>
      </c>
      <c r="K12" s="15">
        <v>23724</v>
      </c>
      <c r="L12" s="17" t="s">
        <v>64</v>
      </c>
      <c r="M12" s="18" t="s">
        <v>65</v>
      </c>
    </row>
    <row r="13" spans="1:15" ht="75" customHeight="1" x14ac:dyDescent="0.25">
      <c r="A13" s="217"/>
      <c r="B13" s="215"/>
      <c r="C13" s="14" t="s">
        <v>62</v>
      </c>
      <c r="D13" s="29" t="s">
        <v>4</v>
      </c>
      <c r="E13" s="20">
        <v>0</v>
      </c>
      <c r="F13" s="21">
        <v>75</v>
      </c>
      <c r="G13" s="20">
        <v>75</v>
      </c>
      <c r="H13" s="20">
        <v>0</v>
      </c>
      <c r="I13" s="20">
        <v>0</v>
      </c>
      <c r="J13" s="20">
        <v>0</v>
      </c>
      <c r="K13" s="20">
        <v>0</v>
      </c>
      <c r="L13" s="22" t="s">
        <v>46</v>
      </c>
      <c r="M13" s="95" t="s">
        <v>145</v>
      </c>
    </row>
    <row r="14" spans="1:15" ht="55.5" customHeight="1" x14ac:dyDescent="0.25">
      <c r="A14" s="204" t="s">
        <v>8</v>
      </c>
      <c r="B14" s="184" t="s">
        <v>9</v>
      </c>
      <c r="C14" s="14" t="s">
        <v>62</v>
      </c>
      <c r="D14" s="53" t="s">
        <v>7</v>
      </c>
      <c r="E14" s="15">
        <f>18008.14-378</f>
        <v>17630.14</v>
      </c>
      <c r="F14" s="16">
        <f>SUM(G14:K14)</f>
        <v>90674.2</v>
      </c>
      <c r="G14" s="15">
        <f>18008.14+111+522.5</f>
        <v>18641.64</v>
      </c>
      <c r="H14" s="15">
        <v>18008.14</v>
      </c>
      <c r="I14" s="15">
        <v>18008.14</v>
      </c>
      <c r="J14" s="15">
        <v>18008.14</v>
      </c>
      <c r="K14" s="15">
        <v>18008.14</v>
      </c>
      <c r="L14" s="17" t="s">
        <v>46</v>
      </c>
      <c r="M14" s="213" t="s">
        <v>94</v>
      </c>
    </row>
    <row r="15" spans="1:15" ht="33" customHeight="1" x14ac:dyDescent="0.25">
      <c r="A15" s="204"/>
      <c r="B15" s="184"/>
      <c r="C15" s="40" t="s">
        <v>89</v>
      </c>
      <c r="D15" s="53" t="s">
        <v>7</v>
      </c>
      <c r="E15" s="15">
        <v>155</v>
      </c>
      <c r="F15" s="16">
        <f>SUM(G15:K15)</f>
        <v>111</v>
      </c>
      <c r="G15" s="138">
        <v>111</v>
      </c>
      <c r="H15" s="15">
        <v>0</v>
      </c>
      <c r="I15" s="15">
        <v>0</v>
      </c>
      <c r="J15" s="15">
        <v>0</v>
      </c>
      <c r="K15" s="15">
        <v>0</v>
      </c>
      <c r="L15" s="17" t="s">
        <v>46</v>
      </c>
      <c r="M15" s="213"/>
    </row>
    <row r="16" spans="1:15" ht="32.25" customHeight="1" x14ac:dyDescent="0.25">
      <c r="A16" s="204"/>
      <c r="B16" s="184"/>
      <c r="C16" s="40" t="s">
        <v>92</v>
      </c>
      <c r="D16" s="53" t="s">
        <v>90</v>
      </c>
      <c r="E16" s="15">
        <v>589</v>
      </c>
      <c r="F16" s="16">
        <f>SUM(G16:K16)</f>
        <v>237</v>
      </c>
      <c r="G16" s="138">
        <f>254-17</f>
        <v>237</v>
      </c>
      <c r="H16" s="15">
        <v>0</v>
      </c>
      <c r="I16" s="15">
        <v>0</v>
      </c>
      <c r="J16" s="15">
        <v>0</v>
      </c>
      <c r="K16" s="15">
        <v>0</v>
      </c>
      <c r="L16" s="17" t="s">
        <v>46</v>
      </c>
      <c r="M16" s="213"/>
    </row>
    <row r="17" spans="1:13" ht="36" customHeight="1" x14ac:dyDescent="0.25">
      <c r="A17" s="52" t="s">
        <v>10</v>
      </c>
      <c r="B17" s="53" t="s">
        <v>13</v>
      </c>
      <c r="C17" s="14" t="s">
        <v>62</v>
      </c>
      <c r="D17" s="29" t="s">
        <v>7</v>
      </c>
      <c r="E17" s="15">
        <f>265.1-194</f>
        <v>71.100000000000023</v>
      </c>
      <c r="F17" s="16">
        <f t="shared" ref="F17:F23" si="4">SUM(G17:K17)</f>
        <v>355.3</v>
      </c>
      <c r="G17" s="15">
        <f>265.1-194</f>
        <v>71.100000000000023</v>
      </c>
      <c r="H17" s="15">
        <v>71.099999999999994</v>
      </c>
      <c r="I17" s="15">
        <v>71.099999999999994</v>
      </c>
      <c r="J17" s="15">
        <v>71</v>
      </c>
      <c r="K17" s="15">
        <v>71</v>
      </c>
      <c r="L17" s="17" t="s">
        <v>46</v>
      </c>
      <c r="M17" s="18" t="s">
        <v>66</v>
      </c>
    </row>
    <row r="18" spans="1:13" ht="34.5" customHeight="1" x14ac:dyDescent="0.25">
      <c r="A18" s="212" t="s">
        <v>12</v>
      </c>
      <c r="B18" s="184" t="s">
        <v>22</v>
      </c>
      <c r="C18" s="14" t="s">
        <v>62</v>
      </c>
      <c r="D18" s="53" t="s">
        <v>7</v>
      </c>
      <c r="E18" s="15">
        <v>270270.59999999998</v>
      </c>
      <c r="F18" s="16">
        <f t="shared" si="4"/>
        <v>1373946.46</v>
      </c>
      <c r="G18" s="138">
        <f>271578.092+2301.2+4550</f>
        <v>278429.29200000002</v>
      </c>
      <c r="H18" s="15">
        <f>271578.092+2301.2</f>
        <v>273879.29200000002</v>
      </c>
      <c r="I18" s="15">
        <f>271578.092+2301.2</f>
        <v>273879.29200000002</v>
      </c>
      <c r="J18" s="15">
        <f t="shared" ref="J18:K18" si="5">271578.092+2301.2</f>
        <v>273879.29200000002</v>
      </c>
      <c r="K18" s="15">
        <f t="shared" si="5"/>
        <v>273879.29200000002</v>
      </c>
      <c r="L18" s="17" t="s">
        <v>46</v>
      </c>
      <c r="M18" s="203" t="s">
        <v>101</v>
      </c>
    </row>
    <row r="19" spans="1:13" ht="34.5" customHeight="1" x14ac:dyDescent="0.25">
      <c r="A19" s="212"/>
      <c r="B19" s="184"/>
      <c r="C19" s="40" t="s">
        <v>89</v>
      </c>
      <c r="D19" s="53" t="s">
        <v>7</v>
      </c>
      <c r="E19" s="15">
        <v>4101</v>
      </c>
      <c r="F19" s="137">
        <f>SUM(G19:K19)</f>
        <v>1069</v>
      </c>
      <c r="G19" s="138">
        <v>1069</v>
      </c>
      <c r="H19" s="15">
        <v>0</v>
      </c>
      <c r="I19" s="15">
        <v>0</v>
      </c>
      <c r="J19" s="15">
        <v>0</v>
      </c>
      <c r="K19" s="15">
        <v>0</v>
      </c>
      <c r="L19" s="17" t="s">
        <v>46</v>
      </c>
      <c r="M19" s="203"/>
    </row>
    <row r="20" spans="1:13" ht="34.5" customHeight="1" x14ac:dyDescent="0.25">
      <c r="A20" s="212"/>
      <c r="B20" s="184"/>
      <c r="C20" s="40" t="s">
        <v>91</v>
      </c>
      <c r="D20" s="53" t="s">
        <v>90</v>
      </c>
      <c r="E20" s="15">
        <v>8201</v>
      </c>
      <c r="F20" s="137">
        <f>SUM(G20:K20)</f>
        <v>4752</v>
      </c>
      <c r="G20" s="138">
        <v>4752</v>
      </c>
      <c r="H20" s="15">
        <v>0</v>
      </c>
      <c r="I20" s="15">
        <v>0</v>
      </c>
      <c r="J20" s="15">
        <v>0</v>
      </c>
      <c r="K20" s="15">
        <v>0</v>
      </c>
      <c r="L20" s="17" t="s">
        <v>46</v>
      </c>
      <c r="M20" s="203"/>
    </row>
    <row r="21" spans="1:13" ht="30.75" customHeight="1" x14ac:dyDescent="0.25">
      <c r="A21" s="212"/>
      <c r="B21" s="184"/>
      <c r="C21" s="14" t="s">
        <v>62</v>
      </c>
      <c r="D21" s="53" t="s">
        <v>20</v>
      </c>
      <c r="E21" s="15">
        <v>36883</v>
      </c>
      <c r="F21" s="16">
        <f t="shared" si="4"/>
        <v>206351</v>
      </c>
      <c r="G21" s="138">
        <v>38639</v>
      </c>
      <c r="H21" s="15">
        <v>41928</v>
      </c>
      <c r="I21" s="15">
        <v>41928</v>
      </c>
      <c r="J21" s="15">
        <v>41928</v>
      </c>
      <c r="K21" s="15">
        <v>41928</v>
      </c>
      <c r="L21" s="17" t="s">
        <v>46</v>
      </c>
      <c r="M21" s="203"/>
    </row>
    <row r="22" spans="1:13" ht="44.25" customHeight="1" x14ac:dyDescent="0.25">
      <c r="A22" s="47" t="s">
        <v>14</v>
      </c>
      <c r="B22" s="29" t="s">
        <v>24</v>
      </c>
      <c r="C22" s="14" t="s">
        <v>62</v>
      </c>
      <c r="D22" s="29" t="s">
        <v>7</v>
      </c>
      <c r="E22" s="15">
        <v>1985</v>
      </c>
      <c r="F22" s="16">
        <f t="shared" si="4"/>
        <v>9750</v>
      </c>
      <c r="G22" s="15">
        <v>1950</v>
      </c>
      <c r="H22" s="15">
        <v>1950</v>
      </c>
      <c r="I22" s="15">
        <v>1950</v>
      </c>
      <c r="J22" s="15">
        <v>1950</v>
      </c>
      <c r="K22" s="15">
        <v>1950</v>
      </c>
      <c r="L22" s="17" t="s">
        <v>46</v>
      </c>
      <c r="M22" s="18" t="s">
        <v>66</v>
      </c>
    </row>
    <row r="23" spans="1:13" ht="54" customHeight="1" x14ac:dyDescent="0.25">
      <c r="A23" s="52" t="s">
        <v>17</v>
      </c>
      <c r="B23" s="30" t="s">
        <v>26</v>
      </c>
      <c r="C23" s="19" t="s">
        <v>62</v>
      </c>
      <c r="D23" s="30" t="s">
        <v>7</v>
      </c>
      <c r="E23" s="20">
        <v>1000</v>
      </c>
      <c r="F23" s="21">
        <f t="shared" si="4"/>
        <v>5000</v>
      </c>
      <c r="G23" s="20">
        <v>1000</v>
      </c>
      <c r="H23" s="20">
        <v>1000</v>
      </c>
      <c r="I23" s="20">
        <v>1000</v>
      </c>
      <c r="J23" s="20">
        <v>1000</v>
      </c>
      <c r="K23" s="20">
        <v>1000</v>
      </c>
      <c r="L23" s="22" t="s">
        <v>46</v>
      </c>
      <c r="M23" s="23" t="s">
        <v>67</v>
      </c>
    </row>
    <row r="24" spans="1:13" ht="31.9" customHeight="1" x14ac:dyDescent="0.25">
      <c r="A24" s="206" t="s">
        <v>19</v>
      </c>
      <c r="B24" s="207" t="s">
        <v>77</v>
      </c>
      <c r="C24" s="205" t="s">
        <v>99</v>
      </c>
      <c r="D24" s="55" t="s">
        <v>1</v>
      </c>
      <c r="E24" s="16">
        <f>SUM(E25:E27)</f>
        <v>8211.7000000000007</v>
      </c>
      <c r="F24" s="16">
        <f>SUM(G24:K24)</f>
        <v>35471.5</v>
      </c>
      <c r="G24" s="16">
        <f>SUM(G25:G27)</f>
        <v>7400.7</v>
      </c>
      <c r="H24" s="16">
        <f>SUM(H25:H27)</f>
        <v>7017.7</v>
      </c>
      <c r="I24" s="16">
        <f t="shared" ref="I24:K24" si="6">SUM(I25:I27)</f>
        <v>7017.7</v>
      </c>
      <c r="J24" s="16">
        <f t="shared" si="6"/>
        <v>7017.7</v>
      </c>
      <c r="K24" s="16">
        <f t="shared" si="6"/>
        <v>7017.7</v>
      </c>
      <c r="L24" s="56"/>
      <c r="M24" s="210"/>
    </row>
    <row r="25" spans="1:13" ht="31.9" customHeight="1" x14ac:dyDescent="0.25">
      <c r="A25" s="206"/>
      <c r="B25" s="207"/>
      <c r="C25" s="205"/>
      <c r="D25" s="55" t="s">
        <v>93</v>
      </c>
      <c r="E25" s="16">
        <f>E30+E35</f>
        <v>816</v>
      </c>
      <c r="F25" s="16">
        <f>SUM(G25:K25)</f>
        <v>251</v>
      </c>
      <c r="G25" s="16">
        <f>G30+G35</f>
        <v>251</v>
      </c>
      <c r="H25" s="16">
        <f t="shared" ref="H25:K25" si="7">H30+H35</f>
        <v>0</v>
      </c>
      <c r="I25" s="16">
        <f t="shared" si="7"/>
        <v>0</v>
      </c>
      <c r="J25" s="16">
        <f t="shared" si="7"/>
        <v>0</v>
      </c>
      <c r="K25" s="16">
        <f t="shared" si="7"/>
        <v>0</v>
      </c>
      <c r="L25" s="56"/>
      <c r="M25" s="210"/>
    </row>
    <row r="26" spans="1:13" ht="31.9" customHeight="1" x14ac:dyDescent="0.25">
      <c r="A26" s="206"/>
      <c r="B26" s="207"/>
      <c r="C26" s="205"/>
      <c r="D26" s="55" t="s">
        <v>3</v>
      </c>
      <c r="E26" s="16">
        <f>E28+E31+E33</f>
        <v>5094.5</v>
      </c>
      <c r="F26" s="16">
        <f t="shared" ref="F26:F27" si="8">SUM(G26:K26)</f>
        <v>23714.5</v>
      </c>
      <c r="G26" s="16">
        <f>G28+G31+G33</f>
        <v>4848.5</v>
      </c>
      <c r="H26" s="16">
        <f t="shared" ref="H26:K26" si="9">H28+H31+H33</f>
        <v>4716.5</v>
      </c>
      <c r="I26" s="16">
        <f t="shared" si="9"/>
        <v>4716.5</v>
      </c>
      <c r="J26" s="16">
        <f t="shared" si="9"/>
        <v>4716.5</v>
      </c>
      <c r="K26" s="16">
        <f t="shared" si="9"/>
        <v>4716.5</v>
      </c>
      <c r="L26" s="56"/>
      <c r="M26" s="210"/>
    </row>
    <row r="27" spans="1:13" ht="97.5" customHeight="1" x14ac:dyDescent="0.25">
      <c r="A27" s="206"/>
      <c r="B27" s="207"/>
      <c r="C27" s="205"/>
      <c r="D27" s="57" t="s">
        <v>4</v>
      </c>
      <c r="E27" s="16">
        <f>E32</f>
        <v>2301.1999999999998</v>
      </c>
      <c r="F27" s="16">
        <f t="shared" si="8"/>
        <v>11506</v>
      </c>
      <c r="G27" s="16">
        <f>G32</f>
        <v>2301.1999999999998</v>
      </c>
      <c r="H27" s="16">
        <f t="shared" ref="H27:K27" si="10">H32</f>
        <v>2301.1999999999998</v>
      </c>
      <c r="I27" s="16">
        <f t="shared" si="10"/>
        <v>2301.1999999999998</v>
      </c>
      <c r="J27" s="16">
        <f t="shared" si="10"/>
        <v>2301.1999999999998</v>
      </c>
      <c r="K27" s="16">
        <f t="shared" si="10"/>
        <v>2301.1999999999998</v>
      </c>
      <c r="L27" s="56"/>
      <c r="M27" s="210"/>
    </row>
    <row r="28" spans="1:13" ht="56.25" customHeight="1" x14ac:dyDescent="0.25">
      <c r="A28" s="204" t="s">
        <v>21</v>
      </c>
      <c r="B28" s="184" t="s">
        <v>11</v>
      </c>
      <c r="C28" s="14" t="s">
        <v>62</v>
      </c>
      <c r="D28" s="29" t="s">
        <v>7</v>
      </c>
      <c r="E28" s="15">
        <v>1286.5</v>
      </c>
      <c r="F28" s="16">
        <f t="shared" ref="F28:F35" si="11">SUM(G28:K28)</f>
        <v>6447.5</v>
      </c>
      <c r="G28" s="138">
        <f>1286.5+15</f>
        <v>1301.5</v>
      </c>
      <c r="H28" s="15">
        <v>1286.5</v>
      </c>
      <c r="I28" s="15">
        <v>1286.5</v>
      </c>
      <c r="J28" s="15">
        <v>1286.5</v>
      </c>
      <c r="K28" s="15">
        <v>1286.5</v>
      </c>
      <c r="L28" s="17" t="s">
        <v>46</v>
      </c>
      <c r="M28" s="18" t="s">
        <v>95</v>
      </c>
    </row>
    <row r="29" spans="1:13" ht="36.75" customHeight="1" x14ac:dyDescent="0.25">
      <c r="A29" s="204"/>
      <c r="B29" s="184"/>
      <c r="C29" s="40" t="s">
        <v>89</v>
      </c>
      <c r="D29" s="53" t="s">
        <v>7</v>
      </c>
      <c r="E29" s="15">
        <v>9</v>
      </c>
      <c r="F29" s="16">
        <f t="shared" si="11"/>
        <v>15</v>
      </c>
      <c r="G29" s="138">
        <v>15</v>
      </c>
      <c r="H29" s="15">
        <v>0</v>
      </c>
      <c r="I29" s="15">
        <v>0</v>
      </c>
      <c r="J29" s="15">
        <v>0</v>
      </c>
      <c r="K29" s="15">
        <v>0</v>
      </c>
      <c r="L29" s="17" t="s">
        <v>46</v>
      </c>
      <c r="M29" s="18"/>
    </row>
    <row r="30" spans="1:13" ht="33.75" customHeight="1" x14ac:dyDescent="0.25">
      <c r="A30" s="204"/>
      <c r="B30" s="184"/>
      <c r="C30" s="40" t="s">
        <v>92</v>
      </c>
      <c r="D30" s="53" t="s">
        <v>90</v>
      </c>
      <c r="E30" s="15">
        <v>60</v>
      </c>
      <c r="F30" s="16">
        <f t="shared" si="11"/>
        <v>17</v>
      </c>
      <c r="G30" s="138">
        <v>17</v>
      </c>
      <c r="H30" s="15">
        <v>0</v>
      </c>
      <c r="I30" s="15">
        <v>0</v>
      </c>
      <c r="J30" s="15">
        <v>0</v>
      </c>
      <c r="K30" s="15">
        <v>0</v>
      </c>
      <c r="L30" s="17" t="s">
        <v>46</v>
      </c>
      <c r="M30" s="18"/>
    </row>
    <row r="31" spans="1:13" ht="38.25" customHeight="1" x14ac:dyDescent="0.25">
      <c r="A31" s="208" t="s">
        <v>23</v>
      </c>
      <c r="B31" s="184" t="s">
        <v>15</v>
      </c>
      <c r="C31" s="14" t="s">
        <v>62</v>
      </c>
      <c r="D31" s="29" t="s">
        <v>7</v>
      </c>
      <c r="E31" s="15">
        <v>1060</v>
      </c>
      <c r="F31" s="16">
        <f t="shared" si="11"/>
        <v>5300</v>
      </c>
      <c r="G31" s="15">
        <v>1060</v>
      </c>
      <c r="H31" s="15">
        <v>1060</v>
      </c>
      <c r="I31" s="15">
        <v>1060</v>
      </c>
      <c r="J31" s="15">
        <v>1060</v>
      </c>
      <c r="K31" s="15">
        <v>1060</v>
      </c>
      <c r="L31" s="17" t="s">
        <v>46</v>
      </c>
      <c r="M31" s="203" t="s">
        <v>100</v>
      </c>
    </row>
    <row r="32" spans="1:13" ht="66.75" customHeight="1" x14ac:dyDescent="0.25">
      <c r="A32" s="209"/>
      <c r="B32" s="184"/>
      <c r="C32" s="14" t="s">
        <v>62</v>
      </c>
      <c r="D32" s="29" t="s">
        <v>16</v>
      </c>
      <c r="E32" s="15">
        <v>2301.1999999999998</v>
      </c>
      <c r="F32" s="16">
        <f t="shared" si="11"/>
        <v>11506</v>
      </c>
      <c r="G32" s="15">
        <v>2301.1999999999998</v>
      </c>
      <c r="H32" s="15">
        <v>2301.1999999999998</v>
      </c>
      <c r="I32" s="15">
        <v>2301.1999999999998</v>
      </c>
      <c r="J32" s="15">
        <v>2301.1999999999998</v>
      </c>
      <c r="K32" s="15">
        <v>2301.1999999999998</v>
      </c>
      <c r="L32" s="17" t="s">
        <v>46</v>
      </c>
      <c r="M32" s="203"/>
    </row>
    <row r="33" spans="1:24" ht="38.25" customHeight="1" x14ac:dyDescent="0.25">
      <c r="A33" s="185" t="s">
        <v>25</v>
      </c>
      <c r="B33" s="184" t="s">
        <v>18</v>
      </c>
      <c r="C33" s="14" t="s">
        <v>62</v>
      </c>
      <c r="D33" s="29" t="s">
        <v>7</v>
      </c>
      <c r="E33" s="15">
        <f>2370+378</f>
        <v>2748</v>
      </c>
      <c r="F33" s="16">
        <f t="shared" si="11"/>
        <v>11967</v>
      </c>
      <c r="G33" s="138">
        <f>2370+117</f>
        <v>2487</v>
      </c>
      <c r="H33" s="15">
        <v>2370</v>
      </c>
      <c r="I33" s="15">
        <v>2370</v>
      </c>
      <c r="J33" s="15">
        <v>2370</v>
      </c>
      <c r="K33" s="15">
        <v>2370</v>
      </c>
      <c r="L33" s="17" t="s">
        <v>46</v>
      </c>
      <c r="M33" s="51" t="s">
        <v>66</v>
      </c>
    </row>
    <row r="34" spans="1:24" ht="38.25" customHeight="1" x14ac:dyDescent="0.25">
      <c r="A34" s="185"/>
      <c r="B34" s="184"/>
      <c r="C34" s="40" t="s">
        <v>89</v>
      </c>
      <c r="D34" s="53" t="s">
        <v>7</v>
      </c>
      <c r="E34" s="15">
        <v>378</v>
      </c>
      <c r="F34" s="16">
        <f t="shared" si="11"/>
        <v>117</v>
      </c>
      <c r="G34" s="138">
        <v>117</v>
      </c>
      <c r="H34" s="15">
        <v>0</v>
      </c>
      <c r="I34" s="15">
        <v>0</v>
      </c>
      <c r="J34" s="15">
        <v>0</v>
      </c>
      <c r="K34" s="15">
        <v>0</v>
      </c>
      <c r="L34" s="17" t="s">
        <v>46</v>
      </c>
      <c r="M34" s="51"/>
    </row>
    <row r="35" spans="1:24" ht="33" customHeight="1" x14ac:dyDescent="0.25">
      <c r="A35" s="185"/>
      <c r="B35" s="184"/>
      <c r="C35" s="40" t="s">
        <v>92</v>
      </c>
      <c r="D35" s="53" t="s">
        <v>90</v>
      </c>
      <c r="E35" s="15">
        <v>756</v>
      </c>
      <c r="F35" s="16">
        <f t="shared" si="11"/>
        <v>234</v>
      </c>
      <c r="G35" s="138">
        <v>234</v>
      </c>
      <c r="H35" s="15">
        <v>0</v>
      </c>
      <c r="I35" s="15">
        <v>0</v>
      </c>
      <c r="J35" s="15">
        <v>0</v>
      </c>
      <c r="K35" s="15">
        <v>0</v>
      </c>
      <c r="L35" s="17" t="s">
        <v>46</v>
      </c>
      <c r="M35" s="51"/>
    </row>
    <row r="36" spans="1:24" s="24" customFormat="1" ht="29.25" customHeight="1" x14ac:dyDescent="0.25">
      <c r="A36" s="188" t="s">
        <v>27</v>
      </c>
      <c r="B36" s="188" t="s">
        <v>78</v>
      </c>
      <c r="C36" s="188" t="s">
        <v>99</v>
      </c>
      <c r="D36" s="55" t="s">
        <v>1</v>
      </c>
      <c r="E36" s="16">
        <f>SUM(E37:E39)</f>
        <v>4958.3599999999997</v>
      </c>
      <c r="F36" s="16">
        <f>SUM(F37:F40)</f>
        <v>155349</v>
      </c>
      <c r="G36" s="16">
        <f>SUM(G37:G40)</f>
        <v>155349</v>
      </c>
      <c r="H36" s="16">
        <f t="shared" ref="H36:K36" si="12">SUM(H37:H39)</f>
        <v>0</v>
      </c>
      <c r="I36" s="16">
        <f t="shared" si="12"/>
        <v>0</v>
      </c>
      <c r="J36" s="16">
        <f t="shared" si="12"/>
        <v>0</v>
      </c>
      <c r="K36" s="16">
        <f t="shared" si="12"/>
        <v>0</v>
      </c>
      <c r="L36" s="56"/>
      <c r="M36" s="163"/>
    </row>
    <row r="37" spans="1:24" s="24" customFormat="1" ht="45.75" customHeight="1" x14ac:dyDescent="0.25">
      <c r="A37" s="189"/>
      <c r="B37" s="189"/>
      <c r="C37" s="189"/>
      <c r="D37" s="55" t="s">
        <v>3</v>
      </c>
      <c r="E37" s="16">
        <f>E42</f>
        <v>4958.3599999999997</v>
      </c>
      <c r="F37" s="16">
        <f t="shared" ref="F37:F44" si="13">SUM(G37:K37)</f>
        <v>0</v>
      </c>
      <c r="G37" s="16">
        <f>G42</f>
        <v>0</v>
      </c>
      <c r="H37" s="16">
        <f t="shared" ref="H37:K37" si="14">H42</f>
        <v>0</v>
      </c>
      <c r="I37" s="16">
        <f t="shared" si="14"/>
        <v>0</v>
      </c>
      <c r="J37" s="16">
        <f t="shared" si="14"/>
        <v>0</v>
      </c>
      <c r="K37" s="16">
        <f t="shared" si="14"/>
        <v>0</v>
      </c>
      <c r="L37" s="17"/>
      <c r="M37" s="164"/>
    </row>
    <row r="38" spans="1:24" s="24" customFormat="1" ht="84.75" customHeight="1" x14ac:dyDescent="0.25">
      <c r="A38" s="189"/>
      <c r="B38" s="189"/>
      <c r="C38" s="189"/>
      <c r="D38" s="55" t="s">
        <v>4</v>
      </c>
      <c r="E38" s="16">
        <f>E41</f>
        <v>0</v>
      </c>
      <c r="F38" s="16">
        <f>SUM(F41)</f>
        <v>17125</v>
      </c>
      <c r="G38" s="16">
        <f>G41</f>
        <v>17125</v>
      </c>
      <c r="H38" s="16">
        <f>H41</f>
        <v>0</v>
      </c>
      <c r="I38" s="16">
        <f>I41</f>
        <v>0</v>
      </c>
      <c r="J38" s="16">
        <f>J41</f>
        <v>0</v>
      </c>
      <c r="K38" s="16">
        <f>K41</f>
        <v>0</v>
      </c>
      <c r="L38" s="17"/>
      <c r="M38" s="164"/>
    </row>
    <row r="39" spans="1:24" s="24" customFormat="1" ht="48" customHeight="1" x14ac:dyDescent="0.25">
      <c r="A39" s="190"/>
      <c r="B39" s="190"/>
      <c r="C39" s="190"/>
      <c r="D39" s="55" t="s">
        <v>93</v>
      </c>
      <c r="E39" s="16">
        <f>E43</f>
        <v>0</v>
      </c>
      <c r="F39" s="16">
        <f t="shared" ref="F39:K39" si="15">F43</f>
        <v>101904.18</v>
      </c>
      <c r="G39" s="16">
        <f t="shared" si="15"/>
        <v>101904.18</v>
      </c>
      <c r="H39" s="16">
        <f t="shared" si="15"/>
        <v>0</v>
      </c>
      <c r="I39" s="16">
        <f t="shared" si="15"/>
        <v>0</v>
      </c>
      <c r="J39" s="16">
        <f t="shared" si="15"/>
        <v>0</v>
      </c>
      <c r="K39" s="16">
        <f t="shared" si="15"/>
        <v>0</v>
      </c>
      <c r="L39" s="17"/>
      <c r="M39" s="98"/>
    </row>
    <row r="40" spans="1:24" s="24" customFormat="1" ht="57" customHeight="1" x14ac:dyDescent="0.25">
      <c r="A40" s="107"/>
      <c r="B40" s="107"/>
      <c r="C40" s="107"/>
      <c r="D40" s="55" t="s">
        <v>155</v>
      </c>
      <c r="E40" s="16">
        <v>0</v>
      </c>
      <c r="F40" s="16">
        <v>36319.82</v>
      </c>
      <c r="G40" s="16">
        <v>36319.82</v>
      </c>
      <c r="H40" s="16">
        <v>0</v>
      </c>
      <c r="I40" s="16">
        <v>0</v>
      </c>
      <c r="J40" s="16">
        <v>0</v>
      </c>
      <c r="K40" s="16">
        <v>0</v>
      </c>
      <c r="L40" s="17"/>
      <c r="M40" s="116"/>
    </row>
    <row r="41" spans="1:24" s="24" customFormat="1" ht="81" customHeight="1" x14ac:dyDescent="0.25">
      <c r="A41" s="191" t="s">
        <v>28</v>
      </c>
      <c r="B41" s="194" t="s">
        <v>97</v>
      </c>
      <c r="C41" s="197" t="s">
        <v>62</v>
      </c>
      <c r="D41" s="29" t="s">
        <v>4</v>
      </c>
      <c r="E41" s="15">
        <f>6725-6725</f>
        <v>0</v>
      </c>
      <c r="F41" s="16">
        <f t="shared" si="13"/>
        <v>17125</v>
      </c>
      <c r="G41" s="139">
        <f>6725+2639.4+10000-2239.4</f>
        <v>17125</v>
      </c>
      <c r="H41" s="61">
        <v>0</v>
      </c>
      <c r="I41" s="61">
        <v>0</v>
      </c>
      <c r="J41" s="61">
        <v>0</v>
      </c>
      <c r="K41" s="61">
        <v>0</v>
      </c>
      <c r="L41" s="62" t="s">
        <v>68</v>
      </c>
      <c r="M41" s="170" t="s">
        <v>146</v>
      </c>
    </row>
    <row r="42" spans="1:24" s="24" customFormat="1" ht="36.75" customHeight="1" x14ac:dyDescent="0.25">
      <c r="A42" s="192"/>
      <c r="B42" s="195"/>
      <c r="C42" s="198"/>
      <c r="D42" s="29" t="s">
        <v>7</v>
      </c>
      <c r="E42" s="15">
        <v>4958.3599999999997</v>
      </c>
      <c r="F42" s="16">
        <f t="shared" si="13"/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2" t="s">
        <v>68</v>
      </c>
      <c r="M42" s="171"/>
    </row>
    <row r="43" spans="1:24" s="24" customFormat="1" ht="51.75" customHeight="1" x14ac:dyDescent="0.25">
      <c r="A43" s="193"/>
      <c r="B43" s="196"/>
      <c r="C43" s="199"/>
      <c r="D43" s="97" t="s">
        <v>90</v>
      </c>
      <c r="E43" s="15">
        <v>0</v>
      </c>
      <c r="F43" s="16">
        <f t="shared" si="13"/>
        <v>101904.18</v>
      </c>
      <c r="G43" s="138">
        <f>70503.18+20162+11239</f>
        <v>101904.18</v>
      </c>
      <c r="H43" s="61">
        <v>0</v>
      </c>
      <c r="I43" s="61">
        <v>0</v>
      </c>
      <c r="J43" s="61">
        <v>0</v>
      </c>
      <c r="K43" s="61">
        <v>0</v>
      </c>
      <c r="L43" s="62" t="s">
        <v>68</v>
      </c>
      <c r="M43" s="100" t="s">
        <v>160</v>
      </c>
      <c r="X43" s="99"/>
    </row>
    <row r="44" spans="1:24" s="24" customFormat="1" ht="45.75" customHeight="1" x14ac:dyDescent="0.25">
      <c r="A44" s="110"/>
      <c r="B44" s="111"/>
      <c r="C44" s="112"/>
      <c r="D44" s="106" t="s">
        <v>155</v>
      </c>
      <c r="E44" s="15">
        <v>0</v>
      </c>
      <c r="F44" s="16">
        <f t="shared" si="13"/>
        <v>36319.82</v>
      </c>
      <c r="G44" s="15">
        <v>36319.82</v>
      </c>
      <c r="H44" s="61">
        <v>0</v>
      </c>
      <c r="I44" s="61">
        <v>0</v>
      </c>
      <c r="J44" s="61">
        <v>0</v>
      </c>
      <c r="K44" s="61">
        <v>0</v>
      </c>
      <c r="L44" s="62" t="s">
        <v>68</v>
      </c>
      <c r="M44" s="100" t="s">
        <v>156</v>
      </c>
      <c r="X44" s="99"/>
    </row>
    <row r="45" spans="1:24" s="24" customFormat="1" ht="53.25" customHeight="1" x14ac:dyDescent="0.25">
      <c r="A45" s="145" t="s">
        <v>31</v>
      </c>
      <c r="B45" s="149" t="s">
        <v>79</v>
      </c>
      <c r="C45" s="145" t="s">
        <v>99</v>
      </c>
      <c r="D45" s="42" t="s">
        <v>1</v>
      </c>
      <c r="E45" s="146" t="str">
        <f>E46</f>
        <v>В пределах средств, предусмотренных на содержание исполнителя</v>
      </c>
      <c r="F45" s="146"/>
      <c r="G45" s="146"/>
      <c r="H45" s="146"/>
      <c r="I45" s="146"/>
      <c r="J45" s="146"/>
      <c r="K45" s="146"/>
      <c r="L45" s="32" t="s">
        <v>46</v>
      </c>
      <c r="M45" s="165"/>
    </row>
    <row r="46" spans="1:24" s="24" customFormat="1" ht="42.75" customHeight="1" x14ac:dyDescent="0.25">
      <c r="A46" s="176"/>
      <c r="B46" s="150"/>
      <c r="C46" s="145"/>
      <c r="D46" s="42" t="s">
        <v>3</v>
      </c>
      <c r="E46" s="146" t="str">
        <f>E47</f>
        <v>В пределах средств, предусмотренных на содержание исполнителя</v>
      </c>
      <c r="F46" s="146"/>
      <c r="G46" s="146"/>
      <c r="H46" s="146"/>
      <c r="I46" s="146"/>
      <c r="J46" s="146"/>
      <c r="K46" s="146"/>
      <c r="L46" s="32" t="s">
        <v>70</v>
      </c>
      <c r="M46" s="166"/>
    </row>
    <row r="47" spans="1:24" s="24" customFormat="1" ht="45" customHeight="1" x14ac:dyDescent="0.25">
      <c r="A47" s="46" t="s">
        <v>32</v>
      </c>
      <c r="B47" s="2" t="s">
        <v>33</v>
      </c>
      <c r="C47" s="31" t="s">
        <v>62</v>
      </c>
      <c r="D47" s="2" t="s">
        <v>3</v>
      </c>
      <c r="E47" s="146" t="s">
        <v>80</v>
      </c>
      <c r="F47" s="187"/>
      <c r="G47" s="187"/>
      <c r="H47" s="187"/>
      <c r="I47" s="187"/>
      <c r="J47" s="187"/>
      <c r="K47" s="187"/>
      <c r="L47" s="32" t="s">
        <v>46</v>
      </c>
      <c r="M47" s="33" t="s">
        <v>81</v>
      </c>
    </row>
    <row r="48" spans="1:24" s="24" customFormat="1" ht="36" customHeight="1" x14ac:dyDescent="0.25">
      <c r="A48" s="145" t="s">
        <v>34</v>
      </c>
      <c r="B48" s="149" t="s">
        <v>98</v>
      </c>
      <c r="C48" s="145" t="s">
        <v>99</v>
      </c>
      <c r="D48" s="42" t="s">
        <v>1</v>
      </c>
      <c r="E48" s="3">
        <f>SUM(E49:E52)</f>
        <v>18769</v>
      </c>
      <c r="F48" s="16">
        <f t="shared" ref="F48:F52" si="16">SUM(G48:K48)</f>
        <v>28040</v>
      </c>
      <c r="G48" s="3">
        <f>SUM(G49:G52)</f>
        <v>5608</v>
      </c>
      <c r="H48" s="3">
        <f>SUM(H49:H52)</f>
        <v>5608</v>
      </c>
      <c r="I48" s="3">
        <f>SUM(I49:I52)</f>
        <v>5608</v>
      </c>
      <c r="J48" s="3">
        <f>SUM(J49:J52)</f>
        <v>5608</v>
      </c>
      <c r="K48" s="3">
        <f>SUM(K49:K52)</f>
        <v>5608</v>
      </c>
      <c r="L48" s="46"/>
      <c r="M48" s="41"/>
    </row>
    <row r="49" spans="1:13" s="24" customFormat="1" ht="37.5" customHeight="1" x14ac:dyDescent="0.25">
      <c r="A49" s="175"/>
      <c r="B49" s="150"/>
      <c r="C49" s="145"/>
      <c r="D49" s="42" t="s">
        <v>3</v>
      </c>
      <c r="E49" s="3">
        <f t="shared" ref="E49:G49" si="17">E53+E56+E59</f>
        <v>5028.625</v>
      </c>
      <c r="F49" s="16">
        <f t="shared" si="16"/>
        <v>0</v>
      </c>
      <c r="G49" s="3">
        <f t="shared" si="17"/>
        <v>0</v>
      </c>
      <c r="H49" s="3">
        <f t="shared" ref="H49:K49" si="18">H53+H56+H59</f>
        <v>0</v>
      </c>
      <c r="I49" s="3">
        <f t="shared" si="18"/>
        <v>0</v>
      </c>
      <c r="J49" s="3">
        <f t="shared" si="18"/>
        <v>0</v>
      </c>
      <c r="K49" s="3">
        <f t="shared" si="18"/>
        <v>0</v>
      </c>
      <c r="L49" s="54"/>
      <c r="M49" s="41"/>
    </row>
    <row r="50" spans="1:13" s="24" customFormat="1" ht="81.75" customHeight="1" x14ac:dyDescent="0.25">
      <c r="A50" s="175"/>
      <c r="B50" s="150"/>
      <c r="C50" s="145"/>
      <c r="D50" s="42" t="s">
        <v>4</v>
      </c>
      <c r="E50" s="3">
        <f t="shared" ref="E50:G50" si="19">E57+E60</f>
        <v>7740.375</v>
      </c>
      <c r="F50" s="16">
        <f t="shared" si="16"/>
        <v>0</v>
      </c>
      <c r="G50" s="3">
        <f t="shared" si="19"/>
        <v>0</v>
      </c>
      <c r="H50" s="3">
        <f t="shared" ref="H50:K50" si="20">H57+H60</f>
        <v>0</v>
      </c>
      <c r="I50" s="3">
        <f t="shared" si="20"/>
        <v>0</v>
      </c>
      <c r="J50" s="3">
        <f t="shared" si="20"/>
        <v>0</v>
      </c>
      <c r="K50" s="3">
        <f t="shared" si="20"/>
        <v>0</v>
      </c>
      <c r="L50" s="54"/>
      <c r="M50" s="41"/>
    </row>
    <row r="51" spans="1:13" s="24" customFormat="1" ht="53.45" customHeight="1" x14ac:dyDescent="0.25">
      <c r="A51" s="175"/>
      <c r="B51" s="150"/>
      <c r="C51" s="145"/>
      <c r="D51" s="42" t="s">
        <v>63</v>
      </c>
      <c r="E51" s="3">
        <f t="shared" ref="E51" si="21">E54</f>
        <v>0</v>
      </c>
      <c r="F51" s="200" t="s">
        <v>104</v>
      </c>
      <c r="G51" s="201"/>
      <c r="H51" s="201"/>
      <c r="I51" s="201"/>
      <c r="J51" s="201"/>
      <c r="K51" s="202"/>
      <c r="L51" s="54"/>
      <c r="M51" s="41"/>
    </row>
    <row r="52" spans="1:13" s="24" customFormat="1" ht="29.25" customHeight="1" x14ac:dyDescent="0.25">
      <c r="A52" s="175"/>
      <c r="B52" s="150"/>
      <c r="C52" s="145"/>
      <c r="D52" s="42" t="s">
        <v>20</v>
      </c>
      <c r="E52" s="3">
        <f>E58+E61</f>
        <v>6000</v>
      </c>
      <c r="F52" s="16">
        <f t="shared" si="16"/>
        <v>28040</v>
      </c>
      <c r="G52" s="3">
        <f>G58+G61</f>
        <v>5608</v>
      </c>
      <c r="H52" s="3">
        <f>H58+H61</f>
        <v>5608</v>
      </c>
      <c r="I52" s="3">
        <f>I58+I61</f>
        <v>5608</v>
      </c>
      <c r="J52" s="3">
        <f>J58+J61</f>
        <v>5608</v>
      </c>
      <c r="K52" s="3">
        <f>K58+K61</f>
        <v>5608</v>
      </c>
      <c r="L52" s="54"/>
      <c r="M52" s="41"/>
    </row>
    <row r="53" spans="1:13" s="24" customFormat="1" ht="37.5" customHeight="1" x14ac:dyDescent="0.25">
      <c r="A53" s="151" t="s">
        <v>36</v>
      </c>
      <c r="B53" s="172" t="s">
        <v>29</v>
      </c>
      <c r="C53" s="145" t="s">
        <v>62</v>
      </c>
      <c r="D53" s="2" t="s">
        <v>7</v>
      </c>
      <c r="E53" s="4">
        <v>0</v>
      </c>
      <c r="F53" s="3">
        <f t="shared" ref="F53:F56" si="22">SUM(G53:K53)</f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186" t="s">
        <v>46</v>
      </c>
      <c r="M53" s="41"/>
    </row>
    <row r="54" spans="1:13" s="24" customFormat="1" ht="41.25" customHeight="1" x14ac:dyDescent="0.25">
      <c r="A54" s="152"/>
      <c r="B54" s="173"/>
      <c r="C54" s="145"/>
      <c r="D54" s="2" t="s">
        <v>63</v>
      </c>
      <c r="E54" s="4">
        <v>0</v>
      </c>
      <c r="F54" s="167" t="s">
        <v>104</v>
      </c>
      <c r="G54" s="168"/>
      <c r="H54" s="168"/>
      <c r="I54" s="168"/>
      <c r="J54" s="168"/>
      <c r="K54" s="169"/>
      <c r="L54" s="186"/>
      <c r="M54" s="41"/>
    </row>
    <row r="55" spans="1:13" s="24" customFormat="1" ht="37.5" customHeight="1" x14ac:dyDescent="0.25">
      <c r="A55" s="153"/>
      <c r="B55" s="173"/>
      <c r="C55" s="145"/>
      <c r="D55" s="2" t="s">
        <v>2</v>
      </c>
      <c r="E55" s="4">
        <v>0</v>
      </c>
      <c r="F55" s="3">
        <f t="shared" si="22"/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186"/>
      <c r="M55" s="41"/>
    </row>
    <row r="56" spans="1:13" s="24" customFormat="1" ht="37.5" customHeight="1" x14ac:dyDescent="0.25">
      <c r="A56" s="177" t="s">
        <v>37</v>
      </c>
      <c r="B56" s="172" t="s">
        <v>30</v>
      </c>
      <c r="C56" s="145" t="s">
        <v>62</v>
      </c>
      <c r="D56" s="2" t="s">
        <v>7</v>
      </c>
      <c r="E56" s="4">
        <f>2500+1078.625</f>
        <v>3578.625</v>
      </c>
      <c r="F56" s="3">
        <f t="shared" si="22"/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186" t="s">
        <v>46</v>
      </c>
      <c r="M56" s="41"/>
    </row>
    <row r="57" spans="1:13" s="24" customFormat="1" ht="71.45" customHeight="1" x14ac:dyDescent="0.25">
      <c r="A57" s="177"/>
      <c r="B57" s="172"/>
      <c r="C57" s="145"/>
      <c r="D57" s="2" t="s">
        <v>4</v>
      </c>
      <c r="E57" s="4">
        <v>2997.9749999999999</v>
      </c>
      <c r="F57" s="3">
        <f>SUM(G57:K57)</f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186"/>
      <c r="M57" s="41"/>
    </row>
    <row r="58" spans="1:13" s="24" customFormat="1" ht="37.5" customHeight="1" x14ac:dyDescent="0.25">
      <c r="A58" s="175"/>
      <c r="B58" s="172"/>
      <c r="C58" s="145"/>
      <c r="D58" s="2" t="s">
        <v>20</v>
      </c>
      <c r="E58" s="4">
        <v>800</v>
      </c>
      <c r="F58" s="3">
        <f>SUM(G58:K58)</f>
        <v>2040</v>
      </c>
      <c r="G58" s="4">
        <v>408</v>
      </c>
      <c r="H58" s="4">
        <v>408</v>
      </c>
      <c r="I58" s="4">
        <v>408</v>
      </c>
      <c r="J58" s="4">
        <v>408</v>
      </c>
      <c r="K58" s="4">
        <v>408</v>
      </c>
      <c r="L58" s="186"/>
      <c r="M58" s="37" t="s">
        <v>96</v>
      </c>
    </row>
    <row r="59" spans="1:13" s="24" customFormat="1" ht="36.6" customHeight="1" x14ac:dyDescent="0.25">
      <c r="A59" s="144" t="s">
        <v>38</v>
      </c>
      <c r="B59" s="154" t="s">
        <v>85</v>
      </c>
      <c r="C59" s="145" t="s">
        <v>62</v>
      </c>
      <c r="D59" s="2" t="s">
        <v>7</v>
      </c>
      <c r="E59" s="4">
        <f>11540-10090</f>
        <v>1450</v>
      </c>
      <c r="F59" s="3">
        <f t="shared" ref="F59:F60" si="23">SUM(G59:K59)</f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186" t="s">
        <v>46</v>
      </c>
      <c r="M59" s="41"/>
    </row>
    <row r="60" spans="1:13" s="24" customFormat="1" ht="81" customHeight="1" x14ac:dyDescent="0.25">
      <c r="A60" s="144"/>
      <c r="B60" s="155"/>
      <c r="C60" s="145"/>
      <c r="D60" s="42" t="s">
        <v>4</v>
      </c>
      <c r="E60" s="4">
        <v>4742.3999999999996</v>
      </c>
      <c r="F60" s="3">
        <f t="shared" si="23"/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186"/>
      <c r="M60" s="41"/>
    </row>
    <row r="61" spans="1:13" s="24" customFormat="1" ht="105" customHeight="1" x14ac:dyDescent="0.25">
      <c r="A61" s="144"/>
      <c r="B61" s="156"/>
      <c r="C61" s="145"/>
      <c r="D61" s="2" t="s">
        <v>20</v>
      </c>
      <c r="E61" s="4">
        <v>5200</v>
      </c>
      <c r="F61" s="3">
        <f>SUM(G61:K61)</f>
        <v>26000</v>
      </c>
      <c r="G61" s="4">
        <v>5200</v>
      </c>
      <c r="H61" s="4">
        <v>5200</v>
      </c>
      <c r="I61" s="4">
        <v>5200</v>
      </c>
      <c r="J61" s="4">
        <v>5200</v>
      </c>
      <c r="K61" s="4">
        <v>5200</v>
      </c>
      <c r="L61" s="186"/>
      <c r="M61" s="38" t="s">
        <v>102</v>
      </c>
    </row>
    <row r="62" spans="1:13" s="24" customFormat="1" ht="24.75" customHeight="1" x14ac:dyDescent="0.25">
      <c r="A62" s="178" t="s">
        <v>39</v>
      </c>
      <c r="B62" s="181" t="s">
        <v>141</v>
      </c>
      <c r="C62" s="181" t="s">
        <v>99</v>
      </c>
      <c r="D62" s="31" t="s">
        <v>1</v>
      </c>
      <c r="E62" s="3">
        <f>SUM(E63:E65)</f>
        <v>600</v>
      </c>
      <c r="F62" s="3">
        <f t="shared" ref="F62:K62" si="24">SUM(F63:F65)</f>
        <v>1307.9000000000001</v>
      </c>
      <c r="G62" s="3">
        <f t="shared" si="24"/>
        <v>1307.9000000000001</v>
      </c>
      <c r="H62" s="3">
        <f t="shared" si="24"/>
        <v>0</v>
      </c>
      <c r="I62" s="3">
        <f t="shared" si="24"/>
        <v>0</v>
      </c>
      <c r="J62" s="3">
        <f t="shared" si="24"/>
        <v>0</v>
      </c>
      <c r="K62" s="3">
        <f t="shared" si="24"/>
        <v>0</v>
      </c>
      <c r="L62" s="59"/>
      <c r="M62" s="43"/>
    </row>
    <row r="63" spans="1:13" s="24" customFormat="1" ht="34.5" customHeight="1" x14ac:dyDescent="0.25">
      <c r="A63" s="179"/>
      <c r="B63" s="182"/>
      <c r="C63" s="182"/>
      <c r="D63" s="31" t="s">
        <v>3</v>
      </c>
      <c r="E63" s="4">
        <f>E67</f>
        <v>600</v>
      </c>
      <c r="F63" s="16">
        <f t="shared" ref="F63" si="25">SUM(G63:K63)</f>
        <v>393</v>
      </c>
      <c r="G63" s="4">
        <f>G67</f>
        <v>393</v>
      </c>
      <c r="H63" s="4">
        <f t="shared" ref="H63:K63" si="26">H67</f>
        <v>0</v>
      </c>
      <c r="I63" s="4">
        <f t="shared" si="26"/>
        <v>0</v>
      </c>
      <c r="J63" s="4">
        <f t="shared" si="26"/>
        <v>0</v>
      </c>
      <c r="K63" s="4">
        <f t="shared" si="26"/>
        <v>0</v>
      </c>
      <c r="L63" s="59"/>
      <c r="M63" s="43"/>
    </row>
    <row r="64" spans="1:13" s="24" customFormat="1" ht="30" customHeight="1" x14ac:dyDescent="0.25">
      <c r="A64" s="179"/>
      <c r="B64" s="182"/>
      <c r="C64" s="182"/>
      <c r="D64" s="2" t="s">
        <v>151</v>
      </c>
      <c r="E64" s="4"/>
      <c r="F64" s="4">
        <f>$F$68</f>
        <v>310.49</v>
      </c>
      <c r="G64" s="4">
        <f>$G$68</f>
        <v>310.49</v>
      </c>
      <c r="H64" s="4">
        <v>0</v>
      </c>
      <c r="I64" s="4">
        <v>0</v>
      </c>
      <c r="J64" s="4">
        <v>0</v>
      </c>
      <c r="K64" s="4">
        <v>0</v>
      </c>
      <c r="L64" s="59"/>
      <c r="M64" s="43"/>
    </row>
    <row r="65" spans="1:13" s="24" customFormat="1" ht="30.75" customHeight="1" x14ac:dyDescent="0.25">
      <c r="A65" s="180"/>
      <c r="B65" s="183"/>
      <c r="C65" s="183"/>
      <c r="D65" s="2" t="s">
        <v>152</v>
      </c>
      <c r="E65" s="4"/>
      <c r="F65" s="4">
        <f>$F$69</f>
        <v>604.41</v>
      </c>
      <c r="G65" s="4">
        <v>604.41</v>
      </c>
      <c r="H65" s="4">
        <v>0</v>
      </c>
      <c r="I65" s="4">
        <v>0</v>
      </c>
      <c r="J65" s="4">
        <v>0</v>
      </c>
      <c r="K65" s="4">
        <v>0</v>
      </c>
      <c r="L65" s="59"/>
      <c r="M65" s="43"/>
    </row>
    <row r="66" spans="1:13" s="24" customFormat="1" ht="70.5" customHeight="1" x14ac:dyDescent="0.25">
      <c r="A66" s="114" t="s">
        <v>40</v>
      </c>
      <c r="B66" s="113" t="s">
        <v>71</v>
      </c>
      <c r="C66" s="31" t="s">
        <v>62</v>
      </c>
      <c r="D66" s="2" t="s">
        <v>35</v>
      </c>
      <c r="E66" s="146" t="s">
        <v>69</v>
      </c>
      <c r="F66" s="146"/>
      <c r="G66" s="146"/>
      <c r="H66" s="146"/>
      <c r="I66" s="146"/>
      <c r="J66" s="146"/>
      <c r="K66" s="146"/>
      <c r="L66" s="108" t="s">
        <v>70</v>
      </c>
      <c r="M66" s="43" t="s">
        <v>72</v>
      </c>
    </row>
    <row r="67" spans="1:13" s="24" customFormat="1" ht="37.5" customHeight="1" x14ac:dyDescent="0.25">
      <c r="A67" s="151" t="s">
        <v>42</v>
      </c>
      <c r="B67" s="154" t="s">
        <v>84</v>
      </c>
      <c r="C67" s="151" t="s">
        <v>62</v>
      </c>
      <c r="D67" s="117" t="s">
        <v>3</v>
      </c>
      <c r="E67" s="118">
        <v>600</v>
      </c>
      <c r="F67" s="119">
        <f t="shared" ref="F67" si="27">SUM(G67:K67)</f>
        <v>393</v>
      </c>
      <c r="G67" s="118">
        <v>393</v>
      </c>
      <c r="H67" s="118">
        <v>0</v>
      </c>
      <c r="I67" s="118">
        <v>0</v>
      </c>
      <c r="J67" s="118">
        <v>0</v>
      </c>
      <c r="K67" s="118">
        <v>0</v>
      </c>
      <c r="L67" s="157" t="s">
        <v>46</v>
      </c>
      <c r="M67" s="160" t="s">
        <v>154</v>
      </c>
    </row>
    <row r="68" spans="1:13" s="24" customFormat="1" ht="36.75" customHeight="1" x14ac:dyDescent="0.25">
      <c r="A68" s="152"/>
      <c r="B68" s="155"/>
      <c r="C68" s="152"/>
      <c r="D68" s="117" t="s">
        <v>151</v>
      </c>
      <c r="E68" s="118">
        <v>0</v>
      </c>
      <c r="F68" s="119">
        <f>SUM(G68:K68)</f>
        <v>310.49</v>
      </c>
      <c r="G68" s="120">
        <v>310.49</v>
      </c>
      <c r="H68" s="109">
        <v>0</v>
      </c>
      <c r="I68" s="109">
        <v>0</v>
      </c>
      <c r="J68" s="109">
        <v>0</v>
      </c>
      <c r="K68" s="109">
        <v>0</v>
      </c>
      <c r="L68" s="158"/>
      <c r="M68" s="161"/>
    </row>
    <row r="69" spans="1:13" s="24" customFormat="1" ht="42" customHeight="1" x14ac:dyDescent="0.25">
      <c r="A69" s="153"/>
      <c r="B69" s="156"/>
      <c r="C69" s="153"/>
      <c r="D69" s="117" t="s">
        <v>152</v>
      </c>
      <c r="E69" s="118">
        <v>0</v>
      </c>
      <c r="F69" s="119">
        <f>SUM(G69:K69)</f>
        <v>604.41</v>
      </c>
      <c r="G69" s="120">
        <v>604.41</v>
      </c>
      <c r="H69" s="109">
        <v>0</v>
      </c>
      <c r="I69" s="109">
        <v>0</v>
      </c>
      <c r="J69" s="109">
        <v>0</v>
      </c>
      <c r="K69" s="109">
        <v>0</v>
      </c>
      <c r="L69" s="159"/>
      <c r="M69" s="162"/>
    </row>
    <row r="70" spans="1:13" s="24" customFormat="1" ht="75" customHeight="1" x14ac:dyDescent="0.25">
      <c r="A70" s="114" t="s">
        <v>44</v>
      </c>
      <c r="B70" s="113" t="s">
        <v>73</v>
      </c>
      <c r="C70" s="31" t="s">
        <v>62</v>
      </c>
      <c r="D70" s="2" t="s">
        <v>35</v>
      </c>
      <c r="E70" s="121"/>
      <c r="F70" s="146" t="s">
        <v>69</v>
      </c>
      <c r="G70" s="146"/>
      <c r="H70" s="146"/>
      <c r="I70" s="146"/>
      <c r="J70" s="146"/>
      <c r="K70" s="146"/>
      <c r="L70" s="108" t="s">
        <v>70</v>
      </c>
      <c r="M70" s="43"/>
    </row>
    <row r="71" spans="1:13" s="24" customFormat="1" ht="54.75" customHeight="1" x14ac:dyDescent="0.25">
      <c r="A71" s="145" t="s">
        <v>82</v>
      </c>
      <c r="B71" s="149" t="s">
        <v>83</v>
      </c>
      <c r="C71" s="145" t="s">
        <v>99</v>
      </c>
      <c r="D71" s="42" t="s">
        <v>1</v>
      </c>
      <c r="E71" s="3">
        <f>E72</f>
        <v>26670.6</v>
      </c>
      <c r="F71" s="16">
        <f t="shared" ref="F71:F72" si="28">SUM(G71:K71)</f>
        <v>133577.51</v>
      </c>
      <c r="G71" s="3">
        <f>G72</f>
        <v>26261.838</v>
      </c>
      <c r="H71" s="3">
        <f t="shared" ref="H71:K71" si="29">H72</f>
        <v>26828.918000000001</v>
      </c>
      <c r="I71" s="3">
        <f t="shared" si="29"/>
        <v>26828.918000000001</v>
      </c>
      <c r="J71" s="3">
        <f t="shared" si="29"/>
        <v>26828.918000000001</v>
      </c>
      <c r="K71" s="3">
        <f t="shared" si="29"/>
        <v>26828.918000000001</v>
      </c>
      <c r="L71" s="60"/>
      <c r="M71" s="165"/>
    </row>
    <row r="72" spans="1:13" s="24" customFormat="1" ht="54.75" customHeight="1" x14ac:dyDescent="0.25">
      <c r="A72" s="175"/>
      <c r="B72" s="150"/>
      <c r="C72" s="145"/>
      <c r="D72" s="42" t="s">
        <v>3</v>
      </c>
      <c r="E72" s="3">
        <f>SUM(E73:E75)</f>
        <v>26670.6</v>
      </c>
      <c r="F72" s="16">
        <f t="shared" si="28"/>
        <v>133577.51</v>
      </c>
      <c r="G72" s="3">
        <f>SUM(G73:G75)</f>
        <v>26261.838</v>
      </c>
      <c r="H72" s="3">
        <f t="shared" ref="H72:K72" si="30">SUM(H73:H75)</f>
        <v>26828.918000000001</v>
      </c>
      <c r="I72" s="3">
        <f t="shared" si="30"/>
        <v>26828.918000000001</v>
      </c>
      <c r="J72" s="3">
        <f t="shared" si="30"/>
        <v>26828.918000000001</v>
      </c>
      <c r="K72" s="3">
        <f t="shared" si="30"/>
        <v>26828.918000000001</v>
      </c>
      <c r="L72" s="59"/>
      <c r="M72" s="166"/>
    </row>
    <row r="73" spans="1:13" s="24" customFormat="1" ht="39.75" customHeight="1" x14ac:dyDescent="0.25">
      <c r="A73" s="1" t="s">
        <v>86</v>
      </c>
      <c r="B73" s="2" t="s">
        <v>41</v>
      </c>
      <c r="C73" s="31" t="s">
        <v>62</v>
      </c>
      <c r="D73" s="2" t="s">
        <v>3</v>
      </c>
      <c r="E73" s="4">
        <v>26240.3</v>
      </c>
      <c r="F73" s="3">
        <f t="shared" ref="F73:F75" si="31">SUM(G73:K73)</f>
        <v>133577.51</v>
      </c>
      <c r="G73" s="4">
        <f>26828.918-567.08</f>
        <v>26261.838</v>
      </c>
      <c r="H73" s="4">
        <v>26828.918000000001</v>
      </c>
      <c r="I73" s="4">
        <v>26828.918000000001</v>
      </c>
      <c r="J73" s="4">
        <v>26828.918000000001</v>
      </c>
      <c r="K73" s="4">
        <v>26828.918000000001</v>
      </c>
      <c r="L73" s="44" t="s">
        <v>46</v>
      </c>
      <c r="M73" s="33"/>
    </row>
    <row r="74" spans="1:13" s="24" customFormat="1" ht="42" customHeight="1" x14ac:dyDescent="0.25">
      <c r="A74" s="1" t="s">
        <v>87</v>
      </c>
      <c r="B74" s="2" t="s">
        <v>43</v>
      </c>
      <c r="C74" s="31" t="s">
        <v>62</v>
      </c>
      <c r="D74" s="2" t="s">
        <v>3</v>
      </c>
      <c r="E74" s="4">
        <v>0</v>
      </c>
      <c r="F74" s="3">
        <f t="shared" si="31"/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4" t="s">
        <v>46</v>
      </c>
      <c r="M74" s="33"/>
    </row>
    <row r="75" spans="1:13" s="24" customFormat="1" ht="42.75" customHeight="1" x14ac:dyDescent="0.25">
      <c r="A75" s="1" t="s">
        <v>88</v>
      </c>
      <c r="B75" s="2" t="s">
        <v>45</v>
      </c>
      <c r="C75" s="31" t="s">
        <v>62</v>
      </c>
      <c r="D75" s="2" t="s">
        <v>7</v>
      </c>
      <c r="E75" s="4">
        <v>430.3</v>
      </c>
      <c r="F75" s="3">
        <f t="shared" si="31"/>
        <v>0</v>
      </c>
      <c r="G75" s="4">
        <f>185.15-185.15</f>
        <v>0</v>
      </c>
      <c r="H75" s="4">
        <v>0</v>
      </c>
      <c r="I75" s="4">
        <v>0</v>
      </c>
      <c r="J75" s="4">
        <v>0</v>
      </c>
      <c r="K75" s="4">
        <v>0</v>
      </c>
      <c r="L75" s="44" t="s">
        <v>46</v>
      </c>
      <c r="M75" s="33"/>
    </row>
    <row r="76" spans="1:13" s="24" customFormat="1" ht="54.75" customHeight="1" x14ac:dyDescent="0.25">
      <c r="A76" s="174"/>
      <c r="B76" s="145" t="s">
        <v>74</v>
      </c>
      <c r="C76" s="145"/>
      <c r="D76" s="2"/>
      <c r="E76" s="50">
        <f>SUM(E77:E82)</f>
        <v>440563.49999999994</v>
      </c>
      <c r="F76" s="102">
        <f>SUM(F77:F82)</f>
        <v>2180186.87</v>
      </c>
      <c r="G76" s="102">
        <f>SUM(G77:G82)</f>
        <v>580126.47</v>
      </c>
      <c r="H76" s="102">
        <f t="shared" ref="H76:K76" si="32">SUM(H77:H82)</f>
        <v>400015.15</v>
      </c>
      <c r="I76" s="102">
        <f t="shared" si="32"/>
        <v>400015.15</v>
      </c>
      <c r="J76" s="102">
        <f t="shared" si="32"/>
        <v>400015.05000000005</v>
      </c>
      <c r="K76" s="102">
        <f t="shared" si="32"/>
        <v>400015.05000000005</v>
      </c>
      <c r="L76" s="36"/>
      <c r="M76" s="45"/>
    </row>
    <row r="77" spans="1:13" s="24" customFormat="1" ht="54.75" customHeight="1" x14ac:dyDescent="0.25">
      <c r="A77" s="174"/>
      <c r="B77" s="103"/>
      <c r="C77" s="103"/>
      <c r="D77" s="34" t="s">
        <v>153</v>
      </c>
      <c r="E77" s="102">
        <f>E64</f>
        <v>0</v>
      </c>
      <c r="F77" s="39">
        <f>SUM(G77:K77)</f>
        <v>36630.31</v>
      </c>
      <c r="G77" s="102">
        <f>G64+G44</f>
        <v>36630.31</v>
      </c>
      <c r="H77" s="102">
        <f>H64</f>
        <v>0</v>
      </c>
      <c r="I77" s="102">
        <f>I64</f>
        <v>0</v>
      </c>
      <c r="J77" s="102">
        <f>J64</f>
        <v>0</v>
      </c>
      <c r="K77" s="102">
        <f>K64</f>
        <v>0</v>
      </c>
      <c r="L77" s="36"/>
      <c r="M77" s="45"/>
    </row>
    <row r="78" spans="1:13" s="24" customFormat="1" ht="44.25" customHeight="1" x14ac:dyDescent="0.25">
      <c r="A78" s="174"/>
      <c r="B78" s="48"/>
      <c r="C78" s="48"/>
      <c r="D78" s="34" t="s">
        <v>93</v>
      </c>
      <c r="E78" s="102">
        <f>E8+E25+E39+AF92+E65</f>
        <v>9606</v>
      </c>
      <c r="F78" s="39">
        <f t="shared" ref="F78:F82" si="33">SUM(G78:K78)</f>
        <v>107748.59</v>
      </c>
      <c r="G78" s="102">
        <f>G8+G25+G39+AH92+G65</f>
        <v>107748.59</v>
      </c>
      <c r="H78" s="102">
        <f>H8+H25+H39+AI92+H65</f>
        <v>0</v>
      </c>
      <c r="I78" s="102">
        <f>I8+I25+I39+AJ92+I65</f>
        <v>0</v>
      </c>
      <c r="J78" s="102">
        <f>J8+J25+J39+AK92+J65</f>
        <v>0</v>
      </c>
      <c r="K78" s="102">
        <f>K8+K25+K39+AL92+K65</f>
        <v>0</v>
      </c>
      <c r="L78" s="36"/>
      <c r="M78" s="45"/>
    </row>
    <row r="79" spans="1:13" s="24" customFormat="1" ht="48" customHeight="1" x14ac:dyDescent="0.25">
      <c r="A79" s="174"/>
      <c r="B79" s="34"/>
      <c r="C79" s="35"/>
      <c r="D79" s="34" t="s">
        <v>3</v>
      </c>
      <c r="E79" s="50">
        <f>E9+E26+E37+E49+E63+E72</f>
        <v>378032.92499999993</v>
      </c>
      <c r="F79" s="39">
        <f t="shared" si="33"/>
        <v>1772710.9700000002</v>
      </c>
      <c r="G79" s="50">
        <f>G9+G26+G37+G49+G63+G72</f>
        <v>371999.37</v>
      </c>
      <c r="H79" s="50">
        <f>H9+H26+H37+H49+H63+H72</f>
        <v>350177.95</v>
      </c>
      <c r="I79" s="50">
        <f>I9+I26+I37+I49+I63+I72</f>
        <v>350177.95</v>
      </c>
      <c r="J79" s="50">
        <f>J9+J26+J37+J49+J63+J72</f>
        <v>350177.85000000003</v>
      </c>
      <c r="K79" s="50">
        <f>K9+K26+K37+K49+K63+K72</f>
        <v>350177.85000000003</v>
      </c>
      <c r="L79" s="36"/>
      <c r="M79" s="36"/>
    </row>
    <row r="80" spans="1:13" s="24" customFormat="1" ht="109.5" customHeight="1" x14ac:dyDescent="0.25">
      <c r="A80" s="174"/>
      <c r="B80" s="34"/>
      <c r="C80" s="35"/>
      <c r="D80" s="34" t="s">
        <v>4</v>
      </c>
      <c r="E80" s="94">
        <f>E11+E27+E38+E50</f>
        <v>10041.575000000001</v>
      </c>
      <c r="F80" s="39">
        <f>SUM(G80:K80)</f>
        <v>28706.000000000004</v>
      </c>
      <c r="G80" s="50">
        <f>G11+G27+G38+G50</f>
        <v>19501.2</v>
      </c>
      <c r="H80" s="94">
        <f t="shared" ref="H80:K80" si="34">H11+H27+H38+H50</f>
        <v>2301.1999999999998</v>
      </c>
      <c r="I80" s="94">
        <f t="shared" si="34"/>
        <v>2301.1999999999998</v>
      </c>
      <c r="J80" s="94">
        <f t="shared" si="34"/>
        <v>2301.1999999999998</v>
      </c>
      <c r="K80" s="94">
        <f t="shared" si="34"/>
        <v>2301.1999999999998</v>
      </c>
      <c r="L80" s="36"/>
      <c r="M80" s="36"/>
    </row>
    <row r="81" spans="1:14" s="24" customFormat="1" ht="70.900000000000006" customHeight="1" x14ac:dyDescent="0.25">
      <c r="A81" s="174"/>
      <c r="B81" s="34"/>
      <c r="C81" s="35"/>
      <c r="D81" s="34" t="s">
        <v>63</v>
      </c>
      <c r="E81" s="140" t="s">
        <v>104</v>
      </c>
      <c r="F81" s="141"/>
      <c r="G81" s="141"/>
      <c r="H81" s="141"/>
      <c r="I81" s="141"/>
      <c r="J81" s="141"/>
      <c r="K81" s="142"/>
      <c r="L81" s="36"/>
      <c r="M81" s="36"/>
    </row>
    <row r="82" spans="1:14" s="24" customFormat="1" ht="48" customHeight="1" x14ac:dyDescent="0.25">
      <c r="A82" s="174"/>
      <c r="B82" s="34"/>
      <c r="C82" s="35"/>
      <c r="D82" s="34" t="s">
        <v>75</v>
      </c>
      <c r="E82" s="50">
        <f>E10+E52</f>
        <v>42883</v>
      </c>
      <c r="F82" s="39">
        <f t="shared" si="33"/>
        <v>234391</v>
      </c>
      <c r="G82" s="50">
        <f>G10+G52</f>
        <v>44247</v>
      </c>
      <c r="H82" s="50">
        <f>H10+H52</f>
        <v>47536</v>
      </c>
      <c r="I82" s="50">
        <f>I10+I52</f>
        <v>47536</v>
      </c>
      <c r="J82" s="50">
        <f>J10+J52</f>
        <v>47536</v>
      </c>
      <c r="K82" s="50">
        <f>K10+K52</f>
        <v>47536</v>
      </c>
      <c r="L82" s="36"/>
      <c r="M82" s="36"/>
    </row>
    <row r="83" spans="1:14" s="24" customFormat="1" ht="27.75" customHeight="1" x14ac:dyDescent="0.25">
      <c r="A83" s="49"/>
      <c r="B83" s="34"/>
      <c r="C83" s="35"/>
      <c r="D83" s="35" t="s">
        <v>35</v>
      </c>
      <c r="E83" s="146" t="s">
        <v>69</v>
      </c>
      <c r="F83" s="146"/>
      <c r="G83" s="146"/>
      <c r="H83" s="146"/>
      <c r="I83" s="146"/>
      <c r="J83" s="146"/>
      <c r="K83" s="146"/>
      <c r="L83" s="36"/>
      <c r="M83" s="36"/>
    </row>
    <row r="84" spans="1:14" ht="33" customHeight="1" x14ac:dyDescent="0.3">
      <c r="B84" s="147" t="s">
        <v>150</v>
      </c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</row>
    <row r="85" spans="1:14" ht="18.75" x14ac:dyDescent="0.3"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spans="1:14" ht="48.75" customHeight="1" x14ac:dyDescent="0.25">
      <c r="L86" s="25"/>
      <c r="M86" s="25"/>
    </row>
    <row r="87" spans="1:14" x14ac:dyDescent="0.25">
      <c r="B87" s="27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</row>
    <row r="88" spans="1:14" ht="15.75" x14ac:dyDescent="0.25">
      <c r="B88" s="143"/>
      <c r="C88" s="143"/>
      <c r="D88" s="25"/>
      <c r="E88" s="25"/>
      <c r="F88" s="25"/>
      <c r="G88" s="25"/>
      <c r="H88" s="25"/>
      <c r="I88" s="25"/>
      <c r="J88" s="25"/>
      <c r="K88" s="25"/>
      <c r="L88" s="25"/>
      <c r="M88" s="28"/>
    </row>
  </sheetData>
  <mergeCells count="87">
    <mergeCell ref="L1:M1"/>
    <mergeCell ref="J2:M2"/>
    <mergeCell ref="B3:K3"/>
    <mergeCell ref="F4:F5"/>
    <mergeCell ref="G4:K4"/>
    <mergeCell ref="L4:L5"/>
    <mergeCell ref="M4:M5"/>
    <mergeCell ref="A4:A5"/>
    <mergeCell ref="B4:B5"/>
    <mergeCell ref="C4:C5"/>
    <mergeCell ref="D4:D5"/>
    <mergeCell ref="E4:E5"/>
    <mergeCell ref="M7:M9"/>
    <mergeCell ref="A18:A21"/>
    <mergeCell ref="B18:B21"/>
    <mergeCell ref="M18:M21"/>
    <mergeCell ref="B14:B16"/>
    <mergeCell ref="A14:A16"/>
    <mergeCell ref="M14:M16"/>
    <mergeCell ref="B12:B13"/>
    <mergeCell ref="A12:A13"/>
    <mergeCell ref="B7:B11"/>
    <mergeCell ref="C7:C11"/>
    <mergeCell ref="A7:A11"/>
    <mergeCell ref="M31:M32"/>
    <mergeCell ref="A28:A30"/>
    <mergeCell ref="B28:B30"/>
    <mergeCell ref="C24:C27"/>
    <mergeCell ref="A24:A27"/>
    <mergeCell ref="B24:B27"/>
    <mergeCell ref="A31:A32"/>
    <mergeCell ref="B31:B32"/>
    <mergeCell ref="M24:M27"/>
    <mergeCell ref="B33:B35"/>
    <mergeCell ref="A33:A35"/>
    <mergeCell ref="L59:L61"/>
    <mergeCell ref="L56:L58"/>
    <mergeCell ref="M45:M46"/>
    <mergeCell ref="E47:K47"/>
    <mergeCell ref="L53:L55"/>
    <mergeCell ref="E45:K45"/>
    <mergeCell ref="A36:A39"/>
    <mergeCell ref="B36:B39"/>
    <mergeCell ref="C36:C39"/>
    <mergeCell ref="A53:A55"/>
    <mergeCell ref="A41:A43"/>
    <mergeCell ref="B41:B43"/>
    <mergeCell ref="C41:C43"/>
    <mergeCell ref="F51:K51"/>
    <mergeCell ref="B56:B58"/>
    <mergeCell ref="B45:B46"/>
    <mergeCell ref="B48:B52"/>
    <mergeCell ref="B53:B55"/>
    <mergeCell ref="A76:A82"/>
    <mergeCell ref="B76:C76"/>
    <mergeCell ref="A71:A72"/>
    <mergeCell ref="A45:A46"/>
    <mergeCell ref="A56:A58"/>
    <mergeCell ref="A48:A52"/>
    <mergeCell ref="C56:C58"/>
    <mergeCell ref="B59:B61"/>
    <mergeCell ref="A62:A65"/>
    <mergeCell ref="B62:B65"/>
    <mergeCell ref="C62:C65"/>
    <mergeCell ref="M36:M38"/>
    <mergeCell ref="M71:M72"/>
    <mergeCell ref="E66:K66"/>
    <mergeCell ref="C71:C72"/>
    <mergeCell ref="F70:K70"/>
    <mergeCell ref="C45:C46"/>
    <mergeCell ref="C53:C55"/>
    <mergeCell ref="E46:K46"/>
    <mergeCell ref="F54:K54"/>
    <mergeCell ref="C48:C52"/>
    <mergeCell ref="M41:M42"/>
    <mergeCell ref="E81:K81"/>
    <mergeCell ref="B88:C88"/>
    <mergeCell ref="A59:A61"/>
    <mergeCell ref="C59:C61"/>
    <mergeCell ref="E83:K83"/>
    <mergeCell ref="B84:N84"/>
    <mergeCell ref="B71:B72"/>
    <mergeCell ref="A67:A69"/>
    <mergeCell ref="B67:B69"/>
    <mergeCell ref="C67:C69"/>
    <mergeCell ref="L67:L69"/>
    <mergeCell ref="M67:M69"/>
  </mergeCells>
  <pageMargins left="0.23622047244094491" right="0.23622047244094491" top="0.74803149606299213" bottom="0.74803149606299213" header="0.31496062992125984" footer="0.31496062992125984"/>
  <pageSetup paperSize="9" scale="60" fitToWidth="0" fitToHeight="0" orientation="landscape" r:id="rId1"/>
  <rowBreaks count="6" manualBreakCount="6">
    <brk id="15" max="12" man="1"/>
    <brk id="30" max="16383" man="1"/>
    <brk id="40" max="16383" man="1"/>
    <brk id="47" max="16383" man="1"/>
    <brk id="60" max="16383" man="1"/>
    <brk id="7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view="pageBreakPreview" zoomScale="60" zoomScaleNormal="80" workbookViewId="0">
      <selection activeCell="K1" sqref="K1:N1"/>
    </sheetView>
  </sheetViews>
  <sheetFormatPr defaultColWidth="9.140625" defaultRowHeight="15" x14ac:dyDescent="0.25"/>
  <cols>
    <col min="1" max="1" width="5.42578125" style="65" customWidth="1"/>
    <col min="2" max="2" width="21.140625" style="65" customWidth="1"/>
    <col min="3" max="3" width="18.140625" style="65" customWidth="1"/>
    <col min="4" max="4" width="15.28515625" style="65" customWidth="1"/>
    <col min="5" max="5" width="16.5703125" style="65" customWidth="1"/>
    <col min="6" max="6" width="17.7109375" style="65" customWidth="1"/>
    <col min="7" max="7" width="40.140625" style="65" customWidth="1"/>
    <col min="8" max="8" width="12.5703125" style="65" customWidth="1"/>
    <col min="9" max="9" width="15.5703125" style="65" customWidth="1"/>
    <col min="10" max="10" width="15.28515625" style="65" customWidth="1"/>
    <col min="11" max="11" width="13.7109375" style="65" customWidth="1"/>
    <col min="12" max="12" width="15.85546875" style="65" customWidth="1"/>
    <col min="13" max="13" width="14.5703125" style="65" customWidth="1"/>
    <col min="14" max="14" width="14.85546875" style="65" customWidth="1"/>
    <col min="15" max="15" width="9.140625" style="65"/>
    <col min="16" max="16" width="64" style="65" customWidth="1"/>
    <col min="17" max="16384" width="9.140625" style="65"/>
  </cols>
  <sheetData>
    <row r="1" spans="1:18" ht="87.75" customHeight="1" x14ac:dyDescent="0.25">
      <c r="K1" s="222" t="s">
        <v>162</v>
      </c>
      <c r="L1" s="222"/>
      <c r="M1" s="222"/>
      <c r="N1" s="222"/>
    </row>
    <row r="2" spans="1:18" ht="39" customHeight="1" x14ac:dyDescent="0.25">
      <c r="A2" s="63"/>
      <c r="B2" s="64"/>
      <c r="C2" s="64"/>
      <c r="D2" s="64"/>
      <c r="E2" s="64"/>
      <c r="F2" s="64"/>
      <c r="G2" s="64"/>
      <c r="H2" s="64"/>
      <c r="I2" s="64"/>
      <c r="J2" s="64"/>
      <c r="K2" s="223" t="s">
        <v>105</v>
      </c>
      <c r="L2" s="224"/>
      <c r="M2" s="224"/>
      <c r="N2" s="224"/>
    </row>
    <row r="3" spans="1:18" ht="70.150000000000006" customHeight="1" x14ac:dyDescent="0.25">
      <c r="B3" s="225" t="s">
        <v>106</v>
      </c>
      <c r="C3" s="225"/>
      <c r="D3" s="226"/>
      <c r="E3" s="226"/>
      <c r="F3" s="226"/>
      <c r="G3" s="226"/>
      <c r="H3" s="226"/>
      <c r="I3" s="226"/>
      <c r="J3" s="226"/>
      <c r="K3" s="226"/>
      <c r="L3" s="226"/>
    </row>
    <row r="4" spans="1:18" ht="45.6" customHeight="1" x14ac:dyDescent="0.25">
      <c r="A4" s="227" t="s">
        <v>107</v>
      </c>
      <c r="B4" s="228" t="s">
        <v>108</v>
      </c>
      <c r="C4" s="229"/>
      <c r="D4" s="229"/>
      <c r="E4" s="229"/>
      <c r="F4" s="230"/>
      <c r="G4" s="227" t="s">
        <v>109</v>
      </c>
      <c r="H4" s="227" t="s">
        <v>110</v>
      </c>
      <c r="I4" s="227" t="s">
        <v>143</v>
      </c>
      <c r="J4" s="227" t="s">
        <v>111</v>
      </c>
      <c r="K4" s="227"/>
      <c r="L4" s="227"/>
      <c r="M4" s="227"/>
      <c r="N4" s="227"/>
    </row>
    <row r="5" spans="1:18" ht="118.15" customHeight="1" x14ac:dyDescent="0.25">
      <c r="A5" s="227"/>
      <c r="B5" s="128" t="s">
        <v>112</v>
      </c>
      <c r="C5" s="128" t="s">
        <v>158</v>
      </c>
      <c r="D5" s="128" t="s">
        <v>157</v>
      </c>
      <c r="E5" s="128" t="s">
        <v>144</v>
      </c>
      <c r="F5" s="128" t="s">
        <v>20</v>
      </c>
      <c r="G5" s="227"/>
      <c r="H5" s="227"/>
      <c r="I5" s="227"/>
      <c r="J5" s="128" t="s">
        <v>57</v>
      </c>
      <c r="K5" s="128" t="s">
        <v>58</v>
      </c>
      <c r="L5" s="128" t="s">
        <v>59</v>
      </c>
      <c r="M5" s="128" t="s">
        <v>60</v>
      </c>
      <c r="N5" s="128" t="s">
        <v>113</v>
      </c>
    </row>
    <row r="6" spans="1:18" ht="19.149999999999999" customHeight="1" x14ac:dyDescent="0.25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66">
        <v>7</v>
      </c>
      <c r="H6" s="66">
        <v>8</v>
      </c>
      <c r="I6" s="66">
        <v>9</v>
      </c>
      <c r="J6" s="66">
        <v>10</v>
      </c>
      <c r="K6" s="66">
        <v>11</v>
      </c>
      <c r="L6" s="66">
        <v>12</v>
      </c>
      <c r="M6" s="66">
        <v>13</v>
      </c>
      <c r="N6" s="66">
        <v>14</v>
      </c>
    </row>
    <row r="7" spans="1:18" ht="50.25" customHeight="1" x14ac:dyDescent="0.25">
      <c r="A7" s="231" t="s">
        <v>76</v>
      </c>
      <c r="B7" s="232"/>
      <c r="C7" s="232"/>
      <c r="D7" s="232"/>
      <c r="E7" s="232"/>
      <c r="F7" s="232"/>
      <c r="G7" s="233"/>
      <c r="H7" s="67" t="s">
        <v>114</v>
      </c>
      <c r="I7" s="91">
        <v>14996</v>
      </c>
      <c r="J7" s="91">
        <v>15010</v>
      </c>
      <c r="K7" s="91">
        <v>15040</v>
      </c>
      <c r="L7" s="91">
        <v>15070</v>
      </c>
      <c r="M7" s="91">
        <v>15100</v>
      </c>
      <c r="N7" s="91">
        <v>15130</v>
      </c>
    </row>
    <row r="8" spans="1:18" ht="85.9" customHeight="1" x14ac:dyDescent="0.25">
      <c r="A8" s="234"/>
      <c r="B8" s="235">
        <v>1615025.96</v>
      </c>
      <c r="C8" s="238">
        <v>0</v>
      </c>
      <c r="D8" s="236">
        <v>4989</v>
      </c>
      <c r="E8" s="237">
        <v>75</v>
      </c>
      <c r="F8" s="237">
        <v>206351</v>
      </c>
      <c r="G8" s="69" t="s">
        <v>115</v>
      </c>
      <c r="H8" s="70" t="s">
        <v>116</v>
      </c>
      <c r="I8" s="71">
        <v>4.66</v>
      </c>
      <c r="J8" s="71">
        <v>4.67</v>
      </c>
      <c r="K8" s="71">
        <v>4.68</v>
      </c>
      <c r="L8" s="71">
        <v>4.6900000000000004</v>
      </c>
      <c r="M8" s="71">
        <v>4.7</v>
      </c>
      <c r="N8" s="71">
        <v>4.71</v>
      </c>
    </row>
    <row r="9" spans="1:18" ht="45.6" customHeight="1" x14ac:dyDescent="0.25">
      <c r="A9" s="234"/>
      <c r="B9" s="235"/>
      <c r="C9" s="239"/>
      <c r="D9" s="236"/>
      <c r="E9" s="237"/>
      <c r="F9" s="237"/>
      <c r="G9" s="69" t="s">
        <v>117</v>
      </c>
      <c r="H9" s="70" t="s">
        <v>118</v>
      </c>
      <c r="I9" s="71">
        <v>50</v>
      </c>
      <c r="J9" s="71">
        <v>50</v>
      </c>
      <c r="K9" s="71">
        <v>50</v>
      </c>
      <c r="L9" s="71">
        <v>50</v>
      </c>
      <c r="M9" s="71">
        <v>50</v>
      </c>
      <c r="N9" s="71">
        <v>50</v>
      </c>
    </row>
    <row r="10" spans="1:18" ht="91.9" customHeight="1" x14ac:dyDescent="0.25">
      <c r="A10" s="234"/>
      <c r="B10" s="235"/>
      <c r="C10" s="239"/>
      <c r="D10" s="236"/>
      <c r="E10" s="237"/>
      <c r="F10" s="237"/>
      <c r="G10" s="69" t="s">
        <v>119</v>
      </c>
      <c r="H10" s="70" t="s">
        <v>116</v>
      </c>
      <c r="I10" s="71">
        <v>83.2</v>
      </c>
      <c r="J10" s="71">
        <v>83.2</v>
      </c>
      <c r="K10" s="71">
        <v>83.2</v>
      </c>
      <c r="L10" s="71">
        <v>83.2</v>
      </c>
      <c r="M10" s="71">
        <v>83.2</v>
      </c>
      <c r="N10" s="71">
        <v>83.2</v>
      </c>
    </row>
    <row r="11" spans="1:18" ht="215.45" customHeight="1" x14ac:dyDescent="0.25">
      <c r="A11" s="234"/>
      <c r="B11" s="235"/>
      <c r="C11" s="239"/>
      <c r="D11" s="236"/>
      <c r="E11" s="237"/>
      <c r="F11" s="237"/>
      <c r="G11" s="129" t="s">
        <v>120</v>
      </c>
      <c r="H11" s="130" t="s">
        <v>116</v>
      </c>
      <c r="I11" s="136">
        <v>85.7</v>
      </c>
      <c r="J11" s="131">
        <v>90</v>
      </c>
      <c r="K11" s="131">
        <v>100</v>
      </c>
      <c r="L11" s="131">
        <v>100</v>
      </c>
      <c r="M11" s="132">
        <v>100</v>
      </c>
      <c r="N11" s="133">
        <v>100</v>
      </c>
    </row>
    <row r="12" spans="1:18" ht="257.25" customHeight="1" x14ac:dyDescent="0.25">
      <c r="A12" s="234"/>
      <c r="B12" s="235"/>
      <c r="C12" s="240"/>
      <c r="D12" s="236"/>
      <c r="E12" s="237"/>
      <c r="F12" s="237"/>
      <c r="G12" s="129" t="s">
        <v>159</v>
      </c>
      <c r="H12" s="134" t="s">
        <v>116</v>
      </c>
      <c r="I12" s="135">
        <v>0</v>
      </c>
      <c r="J12" s="135">
        <v>5</v>
      </c>
      <c r="K12" s="135">
        <v>0</v>
      </c>
      <c r="L12" s="135">
        <v>0</v>
      </c>
      <c r="M12" s="135">
        <v>0</v>
      </c>
      <c r="N12" s="135">
        <v>0</v>
      </c>
    </row>
    <row r="13" spans="1:18" ht="45" customHeight="1" x14ac:dyDescent="0.25">
      <c r="A13" s="241" t="s">
        <v>121</v>
      </c>
      <c r="B13" s="242"/>
      <c r="C13" s="242"/>
      <c r="D13" s="242"/>
      <c r="E13" s="242"/>
      <c r="F13" s="242"/>
      <c r="G13" s="243"/>
      <c r="H13" s="70" t="s">
        <v>116</v>
      </c>
      <c r="I13" s="73">
        <v>18</v>
      </c>
      <c r="J13" s="74">
        <v>19</v>
      </c>
      <c r="K13" s="74">
        <v>20</v>
      </c>
      <c r="L13" s="90">
        <v>25</v>
      </c>
      <c r="M13" s="90">
        <v>25</v>
      </c>
      <c r="N13" s="90">
        <v>25</v>
      </c>
      <c r="R13" s="75"/>
    </row>
    <row r="14" spans="1:18" ht="54.75" customHeight="1" x14ac:dyDescent="0.25">
      <c r="A14" s="244"/>
      <c r="B14" s="245">
        <v>23714.5</v>
      </c>
      <c r="C14" s="238">
        <v>0</v>
      </c>
      <c r="D14" s="245">
        <v>251</v>
      </c>
      <c r="E14" s="246">
        <v>11506</v>
      </c>
      <c r="F14" s="246">
        <v>0</v>
      </c>
      <c r="G14" s="69" t="s">
        <v>122</v>
      </c>
      <c r="H14" s="76" t="s">
        <v>118</v>
      </c>
      <c r="I14" s="74">
        <v>735000</v>
      </c>
      <c r="J14" s="77">
        <v>740000</v>
      </c>
      <c r="K14" s="77">
        <v>745000</v>
      </c>
      <c r="L14" s="77">
        <v>745000</v>
      </c>
      <c r="M14" s="77">
        <v>745000</v>
      </c>
      <c r="N14" s="77">
        <v>745000</v>
      </c>
      <c r="R14" s="75"/>
    </row>
    <row r="15" spans="1:18" ht="62.45" customHeight="1" x14ac:dyDescent="0.25">
      <c r="A15" s="244"/>
      <c r="B15" s="245"/>
      <c r="C15" s="239"/>
      <c r="D15" s="245"/>
      <c r="E15" s="246"/>
      <c r="F15" s="246"/>
      <c r="G15" s="69" t="s">
        <v>123</v>
      </c>
      <c r="H15" s="70" t="s">
        <v>116</v>
      </c>
      <c r="I15" s="90">
        <v>86</v>
      </c>
      <c r="J15" s="74">
        <v>86</v>
      </c>
      <c r="K15" s="74">
        <v>86</v>
      </c>
      <c r="L15" s="74">
        <v>86</v>
      </c>
      <c r="M15" s="74">
        <v>86</v>
      </c>
      <c r="N15" s="74">
        <v>86</v>
      </c>
    </row>
    <row r="16" spans="1:18" ht="86.45" customHeight="1" x14ac:dyDescent="0.25">
      <c r="A16" s="244"/>
      <c r="B16" s="245"/>
      <c r="C16" s="240"/>
      <c r="D16" s="245"/>
      <c r="E16" s="246"/>
      <c r="F16" s="246"/>
      <c r="G16" s="69" t="s">
        <v>124</v>
      </c>
      <c r="H16" s="70" t="s">
        <v>116</v>
      </c>
      <c r="I16" s="90">
        <v>50</v>
      </c>
      <c r="J16" s="74">
        <v>100</v>
      </c>
      <c r="K16" s="74">
        <v>100</v>
      </c>
      <c r="L16" s="74">
        <v>100</v>
      </c>
      <c r="M16" s="74">
        <v>100</v>
      </c>
      <c r="N16" s="74">
        <v>100</v>
      </c>
    </row>
    <row r="17" spans="1:16" ht="47.25" customHeight="1" x14ac:dyDescent="0.25">
      <c r="A17" s="247" t="s">
        <v>125</v>
      </c>
      <c r="B17" s="248"/>
      <c r="C17" s="248"/>
      <c r="D17" s="248"/>
      <c r="E17" s="248"/>
      <c r="F17" s="248"/>
      <c r="G17" s="249"/>
      <c r="H17" s="70" t="s">
        <v>116</v>
      </c>
      <c r="I17" s="90">
        <v>50</v>
      </c>
      <c r="J17" s="74">
        <v>100</v>
      </c>
      <c r="K17" s="74">
        <v>100</v>
      </c>
      <c r="L17" s="74">
        <v>100</v>
      </c>
      <c r="M17" s="74">
        <v>100</v>
      </c>
      <c r="N17" s="74">
        <v>100</v>
      </c>
    </row>
    <row r="18" spans="1:16" ht="43.5" customHeight="1" x14ac:dyDescent="0.25">
      <c r="A18" s="250"/>
      <c r="B18" s="238">
        <v>0</v>
      </c>
      <c r="C18" s="122">
        <v>36319.82</v>
      </c>
      <c r="D18" s="238">
        <v>101904.18</v>
      </c>
      <c r="E18" s="238">
        <v>17125</v>
      </c>
      <c r="F18" s="253">
        <v>0</v>
      </c>
      <c r="G18" s="69" t="s">
        <v>126</v>
      </c>
      <c r="H18" s="70" t="s">
        <v>127</v>
      </c>
      <c r="I18" s="90">
        <v>2</v>
      </c>
      <c r="J18" s="74">
        <v>2</v>
      </c>
      <c r="K18" s="74">
        <v>0</v>
      </c>
      <c r="L18" s="74">
        <v>0</v>
      </c>
      <c r="M18" s="74">
        <v>0</v>
      </c>
      <c r="N18" s="74">
        <v>0</v>
      </c>
    </row>
    <row r="19" spans="1:16" ht="50.45" customHeight="1" x14ac:dyDescent="0.25">
      <c r="A19" s="251"/>
      <c r="B19" s="239"/>
      <c r="C19" s="123"/>
      <c r="D19" s="239"/>
      <c r="E19" s="239"/>
      <c r="F19" s="254"/>
      <c r="G19" s="69" t="s">
        <v>128</v>
      </c>
      <c r="H19" s="70" t="s">
        <v>127</v>
      </c>
      <c r="I19" s="90">
        <v>1</v>
      </c>
      <c r="J19" s="74">
        <v>1</v>
      </c>
      <c r="K19" s="74">
        <v>1</v>
      </c>
      <c r="L19" s="74">
        <v>1</v>
      </c>
      <c r="M19" s="74">
        <v>1</v>
      </c>
      <c r="N19" s="74">
        <v>1</v>
      </c>
    </row>
    <row r="20" spans="1:16" ht="92.45" customHeight="1" x14ac:dyDescent="0.25">
      <c r="A20" s="252"/>
      <c r="B20" s="240"/>
      <c r="C20" s="124"/>
      <c r="D20" s="240"/>
      <c r="E20" s="240"/>
      <c r="F20" s="255"/>
      <c r="G20" s="76" t="s">
        <v>147</v>
      </c>
      <c r="H20" s="76" t="s">
        <v>116</v>
      </c>
      <c r="I20" s="101">
        <v>100</v>
      </c>
      <c r="J20" s="79">
        <v>103</v>
      </c>
      <c r="K20" s="101">
        <v>105</v>
      </c>
      <c r="L20" s="101">
        <v>107</v>
      </c>
      <c r="M20" s="101">
        <v>109</v>
      </c>
      <c r="N20" s="101">
        <v>111</v>
      </c>
      <c r="P20" s="78"/>
    </row>
    <row r="21" spans="1:16" ht="52.5" customHeight="1" x14ac:dyDescent="0.25">
      <c r="A21" s="256" t="s">
        <v>129</v>
      </c>
      <c r="B21" s="257"/>
      <c r="C21" s="257"/>
      <c r="D21" s="257"/>
      <c r="E21" s="257"/>
      <c r="F21" s="257"/>
      <c r="G21" s="258"/>
      <c r="H21" s="70" t="s">
        <v>130</v>
      </c>
      <c r="I21" s="90">
        <v>10.49</v>
      </c>
      <c r="J21" s="79">
        <v>10.69</v>
      </c>
      <c r="K21" s="79">
        <v>10.9</v>
      </c>
      <c r="L21" s="79">
        <v>10.9</v>
      </c>
      <c r="M21" s="79">
        <v>10.9</v>
      </c>
      <c r="N21" s="79">
        <v>10.9</v>
      </c>
      <c r="P21" s="78"/>
    </row>
    <row r="22" spans="1:16" ht="99.6" customHeight="1" x14ac:dyDescent="0.25">
      <c r="A22" s="122"/>
      <c r="B22" s="127" t="s">
        <v>80</v>
      </c>
      <c r="C22" s="122"/>
      <c r="D22" s="122"/>
      <c r="E22" s="125"/>
      <c r="F22" s="122"/>
      <c r="G22" s="69" t="s">
        <v>131</v>
      </c>
      <c r="H22" s="70" t="s">
        <v>130</v>
      </c>
      <c r="I22" s="90">
        <v>40.1</v>
      </c>
      <c r="J22" s="90">
        <v>40.9</v>
      </c>
      <c r="K22" s="90">
        <v>41.7</v>
      </c>
      <c r="L22" s="90">
        <v>41.7</v>
      </c>
      <c r="M22" s="90">
        <v>41.7</v>
      </c>
      <c r="N22" s="90">
        <v>41.7</v>
      </c>
    </row>
    <row r="23" spans="1:16" ht="86.45" customHeight="1" x14ac:dyDescent="0.25">
      <c r="A23" s="231" t="s">
        <v>132</v>
      </c>
      <c r="B23" s="232"/>
      <c r="C23" s="232"/>
      <c r="D23" s="232"/>
      <c r="E23" s="232"/>
      <c r="F23" s="232"/>
      <c r="G23" s="233"/>
      <c r="H23" s="68" t="s">
        <v>116</v>
      </c>
      <c r="I23" s="68">
        <v>100</v>
      </c>
      <c r="J23" s="68">
        <v>100</v>
      </c>
      <c r="K23" s="68">
        <v>100</v>
      </c>
      <c r="L23" s="68">
        <v>100</v>
      </c>
      <c r="M23" s="68">
        <v>100</v>
      </c>
      <c r="N23" s="68">
        <v>100</v>
      </c>
    </row>
    <row r="24" spans="1:16" ht="149.44999999999999" customHeight="1" x14ac:dyDescent="0.25">
      <c r="A24" s="263"/>
      <c r="B24" s="259">
        <v>0</v>
      </c>
      <c r="C24" s="260">
        <v>0</v>
      </c>
      <c r="D24" s="259">
        <v>0</v>
      </c>
      <c r="E24" s="259">
        <v>0</v>
      </c>
      <c r="F24" s="259">
        <v>28040</v>
      </c>
      <c r="G24" s="80" t="s">
        <v>133</v>
      </c>
      <c r="H24" s="76" t="s">
        <v>116</v>
      </c>
      <c r="I24" s="90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</row>
    <row r="25" spans="1:16" ht="82.15" customHeight="1" x14ac:dyDescent="0.25">
      <c r="A25" s="264"/>
      <c r="B25" s="259"/>
      <c r="C25" s="261"/>
      <c r="D25" s="259"/>
      <c r="E25" s="259"/>
      <c r="F25" s="259"/>
      <c r="G25" s="80" t="s">
        <v>134</v>
      </c>
      <c r="H25" s="76" t="s">
        <v>116</v>
      </c>
      <c r="I25" s="90">
        <v>30</v>
      </c>
      <c r="J25" s="79">
        <v>30</v>
      </c>
      <c r="K25" s="79">
        <v>30</v>
      </c>
      <c r="L25" s="79">
        <v>30</v>
      </c>
      <c r="M25" s="79">
        <v>30</v>
      </c>
      <c r="N25" s="79">
        <v>30</v>
      </c>
    </row>
    <row r="26" spans="1:16" ht="163.9" customHeight="1" x14ac:dyDescent="0.25">
      <c r="A26" s="265"/>
      <c r="B26" s="259"/>
      <c r="C26" s="262"/>
      <c r="D26" s="259"/>
      <c r="E26" s="259"/>
      <c r="F26" s="259"/>
      <c r="G26" s="69" t="s">
        <v>135</v>
      </c>
      <c r="H26" s="76" t="s">
        <v>116</v>
      </c>
      <c r="I26" s="81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</row>
    <row r="27" spans="1:16" ht="63.75" customHeight="1" x14ac:dyDescent="0.25">
      <c r="A27" s="256" t="s">
        <v>142</v>
      </c>
      <c r="B27" s="257"/>
      <c r="C27" s="257"/>
      <c r="D27" s="257"/>
      <c r="E27" s="257"/>
      <c r="F27" s="257"/>
      <c r="G27" s="258"/>
      <c r="H27" s="90" t="s">
        <v>116</v>
      </c>
      <c r="I27" s="90">
        <v>11.1</v>
      </c>
      <c r="J27" s="90">
        <v>22.2</v>
      </c>
      <c r="K27" s="126">
        <v>22.2</v>
      </c>
      <c r="L27" s="126">
        <v>22.2</v>
      </c>
      <c r="M27" s="126">
        <v>22.2</v>
      </c>
      <c r="N27" s="126">
        <v>22.2</v>
      </c>
    </row>
    <row r="28" spans="1:16" ht="121.9" customHeight="1" x14ac:dyDescent="0.25">
      <c r="A28" s="270"/>
      <c r="B28" s="267">
        <v>393</v>
      </c>
      <c r="C28" s="268">
        <v>310.49</v>
      </c>
      <c r="D28" s="267">
        <v>604.41</v>
      </c>
      <c r="E28" s="267">
        <v>0</v>
      </c>
      <c r="F28" s="267">
        <v>0</v>
      </c>
      <c r="G28" s="69" t="s">
        <v>136</v>
      </c>
      <c r="H28" s="76" t="s">
        <v>116</v>
      </c>
      <c r="I28" s="90">
        <v>11.1</v>
      </c>
      <c r="J28" s="90">
        <v>22.2</v>
      </c>
      <c r="K28" s="105">
        <v>22.2</v>
      </c>
      <c r="L28" s="105">
        <v>22.2</v>
      </c>
      <c r="M28" s="105">
        <v>22.2</v>
      </c>
      <c r="N28" s="105">
        <v>22.2</v>
      </c>
    </row>
    <row r="29" spans="1:16" ht="85.15" customHeight="1" x14ac:dyDescent="0.25">
      <c r="A29" s="271"/>
      <c r="B29" s="267"/>
      <c r="C29" s="269"/>
      <c r="D29" s="267"/>
      <c r="E29" s="267"/>
      <c r="F29" s="267"/>
      <c r="G29" s="69" t="s">
        <v>137</v>
      </c>
      <c r="H29" s="70" t="s">
        <v>127</v>
      </c>
      <c r="I29" s="90">
        <v>2</v>
      </c>
      <c r="J29" s="90">
        <v>3</v>
      </c>
      <c r="K29" s="115">
        <v>3</v>
      </c>
      <c r="L29" s="115">
        <v>3</v>
      </c>
      <c r="M29" s="115">
        <v>3</v>
      </c>
      <c r="N29" s="115">
        <v>3</v>
      </c>
    </row>
    <row r="30" spans="1:16" ht="37.9" customHeight="1" x14ac:dyDescent="0.25">
      <c r="A30" s="231" t="s">
        <v>138</v>
      </c>
      <c r="B30" s="232"/>
      <c r="C30" s="232"/>
      <c r="D30" s="232"/>
      <c r="E30" s="232"/>
      <c r="F30" s="232"/>
      <c r="G30" s="233"/>
      <c r="H30" s="90" t="s">
        <v>139</v>
      </c>
      <c r="I30" s="90" t="s">
        <v>140</v>
      </c>
      <c r="J30" s="90" t="s">
        <v>140</v>
      </c>
      <c r="K30" s="90" t="s">
        <v>140</v>
      </c>
      <c r="L30" s="90" t="s">
        <v>140</v>
      </c>
      <c r="M30" s="90" t="s">
        <v>140</v>
      </c>
      <c r="N30" s="90" t="s">
        <v>140</v>
      </c>
      <c r="P30" s="83"/>
    </row>
    <row r="31" spans="1:16" ht="42" customHeight="1" x14ac:dyDescent="0.25">
      <c r="A31" s="72"/>
      <c r="B31" s="84">
        <v>133577.51</v>
      </c>
      <c r="C31" s="104">
        <v>0</v>
      </c>
      <c r="D31" s="84">
        <v>0</v>
      </c>
      <c r="E31" s="84">
        <v>0</v>
      </c>
      <c r="F31" s="84">
        <v>0</v>
      </c>
      <c r="G31" s="72" t="s">
        <v>139</v>
      </c>
      <c r="H31" s="90" t="s">
        <v>139</v>
      </c>
      <c r="I31" s="90" t="s">
        <v>139</v>
      </c>
      <c r="J31" s="90" t="s">
        <v>139</v>
      </c>
      <c r="K31" s="90" t="s">
        <v>139</v>
      </c>
      <c r="L31" s="90" t="s">
        <v>139</v>
      </c>
      <c r="M31" s="90" t="s">
        <v>139</v>
      </c>
      <c r="N31" s="90" t="s">
        <v>139</v>
      </c>
      <c r="P31" s="83"/>
    </row>
    <row r="32" spans="1:16" ht="40.15" customHeight="1" thickBot="1" x14ac:dyDescent="0.3">
      <c r="A32" s="85"/>
      <c r="B32" s="86">
        <f>B8+B14+B18+B24+B28+B31</f>
        <v>1772710.97</v>
      </c>
      <c r="C32" s="86">
        <f>C8+C14+C18+C22+C24+C28+C31</f>
        <v>36630.31</v>
      </c>
      <c r="D32" s="86">
        <f>D8+D14+D18+D22+D24+D28+D31</f>
        <v>107748.59</v>
      </c>
      <c r="E32" s="86">
        <f>E8+E14+E18+E22+E24+E28+E31</f>
        <v>28706</v>
      </c>
      <c r="F32" s="86">
        <f>F8+F14+F18+F22+F24+F28+F31</f>
        <v>234391</v>
      </c>
      <c r="G32" s="266"/>
      <c r="H32" s="266"/>
      <c r="I32" s="266"/>
      <c r="J32" s="266"/>
      <c r="K32" s="266"/>
      <c r="L32" s="266"/>
      <c r="M32" s="266"/>
      <c r="N32" s="266"/>
    </row>
    <row r="33" spans="1:14" ht="50.45" customHeight="1" x14ac:dyDescent="0.35">
      <c r="A33" s="87"/>
      <c r="B33" s="87" t="s">
        <v>148</v>
      </c>
      <c r="C33" s="87"/>
      <c r="D33" s="87"/>
      <c r="E33" s="87"/>
      <c r="F33" s="87"/>
      <c r="G33" s="87"/>
      <c r="H33" s="87"/>
      <c r="I33" s="87"/>
      <c r="J33" s="87"/>
      <c r="K33" s="87" t="s">
        <v>149</v>
      </c>
      <c r="L33" s="88"/>
      <c r="M33" s="88"/>
      <c r="N33" s="89"/>
    </row>
  </sheetData>
  <mergeCells count="46">
    <mergeCell ref="G32:N32"/>
    <mergeCell ref="A27:G27"/>
    <mergeCell ref="B28:B29"/>
    <mergeCell ref="D28:D29"/>
    <mergeCell ref="E28:E29"/>
    <mergeCell ref="F28:F29"/>
    <mergeCell ref="A30:G30"/>
    <mergeCell ref="C28:C29"/>
    <mergeCell ref="A28:A29"/>
    <mergeCell ref="A21:G21"/>
    <mergeCell ref="A23:G23"/>
    <mergeCell ref="B24:B26"/>
    <mergeCell ref="D24:D26"/>
    <mergeCell ref="E24:E26"/>
    <mergeCell ref="F24:F26"/>
    <mergeCell ref="C24:C26"/>
    <mergeCell ref="A24:A26"/>
    <mergeCell ref="A17:G17"/>
    <mergeCell ref="A18:A20"/>
    <mergeCell ref="B18:B20"/>
    <mergeCell ref="D18:D20"/>
    <mergeCell ref="E18:E20"/>
    <mergeCell ref="F18:F20"/>
    <mergeCell ref="A13:G13"/>
    <mergeCell ref="A14:A16"/>
    <mergeCell ref="B14:B16"/>
    <mergeCell ref="D14:D16"/>
    <mergeCell ref="E14:E16"/>
    <mergeCell ref="F14:F16"/>
    <mergeCell ref="C14:C16"/>
    <mergeCell ref="A7:G7"/>
    <mergeCell ref="A8:A12"/>
    <mergeCell ref="B8:B12"/>
    <mergeCell ref="D8:D12"/>
    <mergeCell ref="E8:E12"/>
    <mergeCell ref="F8:F12"/>
    <mergeCell ref="C8:C12"/>
    <mergeCell ref="K1:N1"/>
    <mergeCell ref="K2:N2"/>
    <mergeCell ref="B3:L3"/>
    <mergeCell ref="A4:A5"/>
    <mergeCell ref="B4:F4"/>
    <mergeCell ref="G4:G5"/>
    <mergeCell ref="H4:H5"/>
    <mergeCell ref="I4:I5"/>
    <mergeCell ref="J4:N4"/>
  </mergeCells>
  <pageMargins left="0.23622047244094491" right="0.23622047244094491" top="0.74803149606299213" bottom="0.74803149606299213" header="0.31496062992125984" footer="0.31496062992125984"/>
  <pageSetup paperSize="9" scale="60" fitToWidth="0" fitToHeight="0" orientation="landscape" r:id="rId1"/>
  <rowBreaks count="4" manualBreakCount="4">
    <brk id="10" max="16383" man="1"/>
    <brk id="12" max="16383" man="1"/>
    <brk id="22" max="16383" man="1"/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культура прил. 1 на 17-21</vt:lpstr>
      <vt:lpstr>культура прил. №2 17-21 </vt:lpstr>
      <vt:lpstr>'культура прил. 1 на 17-21'!Заголовки_для_печати</vt:lpstr>
      <vt:lpstr>'культура прил. №2 17-21 '!Заголовки_для_печати</vt:lpstr>
      <vt:lpstr>'культура прил. 1 на 17-21'!Область_печати</vt:lpstr>
    </vt:vector>
  </TitlesOfParts>
  <Company>KDMKS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yakovleva</dc:creator>
  <cp:lastModifiedBy>Зиминова Анна Юрьевна</cp:lastModifiedBy>
  <cp:lastPrinted>2017-12-15T11:31:00Z</cp:lastPrinted>
  <dcterms:created xsi:type="dcterms:W3CDTF">2015-10-13T12:39:24Z</dcterms:created>
  <dcterms:modified xsi:type="dcterms:W3CDTF">2018-01-26T06:23:14Z</dcterms:modified>
</cp:coreProperties>
</file>