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2016" sheetId="1" r:id="rId1"/>
  </sheets>
  <definedNames>
    <definedName name="_xlnm.Print_Area" localSheetId="0">'2016'!$N$1:$S$66</definedName>
  </definedNames>
  <calcPr fullCalcOnLoad="1"/>
</workbook>
</file>

<file path=xl/sharedStrings.xml><?xml version="1.0" encoding="utf-8"?>
<sst xmlns="http://schemas.openxmlformats.org/spreadsheetml/2006/main" count="116" uniqueCount="99">
  <si>
    <t>Код бюджетной классификации</t>
  </si>
  <si>
    <t xml:space="preserve">Наименование                                    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</si>
  <si>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</si>
  <si>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</si>
  <si>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</si>
  <si>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</si>
  <si>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</si>
  <si>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</si>
  <si>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</si>
  <si>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</si>
  <si>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</si>
  <si>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</si>
  <si>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Предупреждение и ликвидация последствий чрезвычайных ситуаций и стихийных бедствий, гражданская оборона</t>
  </si>
  <si>
    <t>Обеспечение противопожарной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</si>
  <si>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</si>
  <si>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</si>
  <si>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Топливо и энергетика</t>
  </si>
  <si>
    <t>Сельское хозяйство и рыболовство</t>
  </si>
  <si>
    <t>Транспорт</t>
  </si>
  <si>
    <t>Жилищно-коммунальное хозяйство</t>
  </si>
  <si>
    <t>Коммунальное хозяйство</t>
  </si>
  <si>
    <t>Охрана окружающей среды</t>
  </si>
  <si>
    <t>Сбор и удаление отходов и очистка сточных вод</t>
  </si>
  <si>
    <t>Образование</t>
  </si>
  <si>
    <t>Дошкольное образование</t>
  </si>
  <si>
    <t>Переподготовка и повышение квалификации</t>
  </si>
  <si>
    <t>Высшее профессиональное образование</t>
  </si>
  <si>
    <t>Молодежная политика и оздоровление детей</t>
  </si>
  <si>
    <t xml:space="preserve"> </t>
  </si>
  <si>
    <t>ОТЧЕТ</t>
  </si>
  <si>
    <t>раздел, подраздел</t>
  </si>
  <si>
    <t>01</t>
  </si>
  <si>
    <t>03</t>
  </si>
  <si>
    <t>04</t>
  </si>
  <si>
    <t>07</t>
  </si>
  <si>
    <t>0701</t>
  </si>
  <si>
    <t>0702</t>
  </si>
  <si>
    <t>0705</t>
  </si>
  <si>
    <t>08</t>
  </si>
  <si>
    <t>0801</t>
  </si>
  <si>
    <t xml:space="preserve"> - школы-детские сады, школы начальные, неполные средние и средние</t>
  </si>
  <si>
    <t xml:space="preserve"> - детские дома</t>
  </si>
  <si>
    <t>Другие вопросы в области образования (прочие учреждения)</t>
  </si>
  <si>
    <t>Общее образование - всего</t>
  </si>
  <si>
    <t xml:space="preserve">Одинцовского муниципального района </t>
  </si>
  <si>
    <t>05</t>
  </si>
  <si>
    <t>Другие вопросы в области жилищно-коммунального хозяйства</t>
  </si>
  <si>
    <t>02</t>
  </si>
  <si>
    <t>+1007,9</t>
  </si>
  <si>
    <t>0804</t>
  </si>
  <si>
    <t>Физическая культура и спорт</t>
  </si>
  <si>
    <t>1101</t>
  </si>
  <si>
    <t>11</t>
  </si>
  <si>
    <t>Плановая численность    (ставки)</t>
  </si>
  <si>
    <t xml:space="preserve">Заместитель руководителя Администрации, </t>
  </si>
  <si>
    <t>начальник Финансово-казначейского управления</t>
  </si>
  <si>
    <t>Фактически замещено</t>
  </si>
  <si>
    <t>ставки  в среднегодовом исчислении</t>
  </si>
  <si>
    <t>Содержание казённых учреждений</t>
  </si>
  <si>
    <t>Содержание органов местного самоуправления</t>
  </si>
  <si>
    <t>1</t>
  </si>
  <si>
    <t>06</t>
  </si>
  <si>
    <t>09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</si>
  <si>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</si>
  <si>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</si>
  <si>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</si>
  <si>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</si>
  <si>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</si>
  <si>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</si>
  <si>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</si>
  <si>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</si>
  <si>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</si>
  <si>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</si>
  <si>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</si>
  <si>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</si>
  <si>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без начислений</t>
  </si>
  <si>
    <t>на физлицо с начислениями</t>
  </si>
  <si>
    <t>1102</t>
  </si>
  <si>
    <t>0309</t>
  </si>
  <si>
    <t>0409</t>
  </si>
  <si>
    <t>0503</t>
  </si>
  <si>
    <t>0113</t>
  </si>
  <si>
    <t>Спортивный  клуб для людей с ограниченными возможностями здоровья "Одинец"</t>
  </si>
  <si>
    <t>о численности работников органов местного самоуправления Одинцовского муниципального района, работников муниципальных учреждений Одинцовского муниципального района и фактических затратах на их денежное содержание за 2017 год</t>
  </si>
  <si>
    <t xml:space="preserve">Фактический фонд  оплаты труда (с начислениями на ФОТ) за 2017 год (тыс.руб.) </t>
  </si>
  <si>
    <t xml:space="preserve"> 0703</t>
  </si>
  <si>
    <t xml:space="preserve">физические лица </t>
  </si>
  <si>
    <t>Приложение № 10</t>
  </si>
  <si>
    <t>к проекту решения Совета депутатов</t>
  </si>
  <si>
    <t>0102 0104 0106 0113</t>
  </si>
  <si>
    <t>МБУ "Культурно-спортивный центр Одинцовского муниципального района"</t>
  </si>
  <si>
    <t xml:space="preserve">Культура, кинематография </t>
  </si>
  <si>
    <t xml:space="preserve"> - дополнительное образование детей</t>
  </si>
  <si>
    <t>0705 0709</t>
  </si>
  <si>
    <t>Л.В. Тарасова</t>
  </si>
  <si>
    <t xml:space="preserve"> - школа-интернат</t>
  </si>
  <si>
    <t>Спортивные школы</t>
  </si>
  <si>
    <t>0405</t>
  </si>
  <si>
    <t xml:space="preserve">                                     от "27" 04 2018 г. № 2/41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</si>
</sst>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  <numFmt numFmtId="181" formatCode="0.0000"/>
    <numFmt numFmtId="182" formatCode="0.000"/>
    <numFmt numFmtId="183" formatCode="#,##0.0"/>
    <numFmt numFmtId="184" formatCode="0.000000"/>
    <numFmt numFmtId="185" formatCode="0.000000%"/>
  </numFmts>
  <fonts count="47">
    <font>
      <sz val="9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0" fontId="2" fillId="0" borderId="13" xfId="0" applyFont="1" applyBorder="1" applyAlignment="1">
      <alignment horizontal="center" vertical="center" wrapText="1"/>
    </xf>
    <xf numFmtId="183" fontId="2" fillId="0" borderId="0" xfId="0" applyNumberFormat="1" applyFont="1" applyAlignment="1">
      <alignment/>
    </xf>
    <xf numFmtId="183" fontId="4" fillId="0" borderId="0" xfId="0" applyNumberFormat="1" applyFont="1" applyAlignment="1">
      <alignment horizontal="right"/>
    </xf>
    <xf numFmtId="183" fontId="4" fillId="0" borderId="0" xfId="0" applyNumberFormat="1" applyFont="1" applyAlignment="1">
      <alignment horizontal="right" vertical="top"/>
    </xf>
    <xf numFmtId="183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6" fillId="0" borderId="14" xfId="0" applyFont="1" applyFill="1" applyBorder="1" applyAlignment="1">
      <alignment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right" vertical="center" wrapText="1"/>
    </xf>
    <xf numFmtId="3" fontId="6" fillId="0" borderId="16" xfId="0" applyNumberFormat="1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right"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0" xfId="0" applyFont="1" applyFill="1" applyAlignment="1">
      <alignment horizontal="left" vertical="top" wrapText="1"/>
    </xf>
    <xf numFmtId="18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83" fontId="7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183" fontId="11" fillId="0" borderId="17" xfId="0" applyNumberFormat="1" applyFont="1" applyBorder="1" applyAlignment="1" applyProtection="1">
      <alignment horizontal="center" vertical="center" textRotation="90" wrapText="1"/>
      <protection locked="0"/>
    </xf>
    <xf numFmtId="0" fontId="11" fillId="0" borderId="17" xfId="0" applyFont="1" applyBorder="1" applyAlignment="1" applyProtection="1">
      <alignment horizontal="center" vertical="center" textRotation="90" wrapText="1"/>
      <protection locked="0"/>
    </xf>
    <xf numFmtId="49" fontId="7" fillId="0" borderId="18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182" fontId="10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0" fontId="7" fillId="0" borderId="19" xfId="0" applyFont="1" applyBorder="1" applyAlignment="1" applyProtection="1">
      <alignment horizontal="center" vertical="center" wrapText="1"/>
      <protection locked="0"/>
    </xf>
    <xf numFmtId="1" fontId="7" fillId="0" borderId="20" xfId="0" applyNumberFormat="1" applyFont="1" applyBorder="1" applyAlignment="1" applyProtection="1">
      <alignment horizontal="center" vertical="center" wrapText="1"/>
      <protection locked="0"/>
    </xf>
    <xf numFmtId="1" fontId="11" fillId="0" borderId="20" xfId="0" applyNumberFormat="1" applyFont="1" applyBorder="1" applyAlignment="1" applyProtection="1">
      <alignment horizontal="center" vertical="center" wrapText="1"/>
      <protection locked="0"/>
    </xf>
    <xf numFmtId="1" fontId="7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right" vertical="center" wrapText="1"/>
    </xf>
    <xf numFmtId="3" fontId="7" fillId="0" borderId="24" xfId="0" applyNumberFormat="1" applyFont="1" applyFill="1" applyBorder="1" applyAlignment="1">
      <alignment horizontal="right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textRotation="90" wrapText="1"/>
      <protection locked="0"/>
    </xf>
    <xf numFmtId="0" fontId="11" fillId="0" borderId="28" xfId="0" applyFont="1" applyBorder="1" applyAlignment="1" applyProtection="1">
      <alignment horizontal="center" vertical="center" textRotation="90" wrapText="1"/>
      <protection locked="0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49" fontId="7" fillId="0" borderId="29" xfId="0" applyNumberFormat="1" applyFont="1" applyBorder="1" applyAlignment="1" applyProtection="1">
      <alignment horizontal="center" vertical="center" wrapText="1"/>
      <protection/>
    </xf>
    <xf numFmtId="49" fontId="7" fillId="0" borderId="22" xfId="0" applyNumberFormat="1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vertical="center" textRotation="90" wrapText="1"/>
      <protection locked="0"/>
    </xf>
    <xf numFmtId="0" fontId="7" fillId="0" borderId="23" xfId="0" applyFont="1" applyBorder="1" applyAlignment="1" applyProtection="1">
      <alignment horizontal="center" vertical="center" textRotation="90" wrapText="1"/>
      <protection locked="0"/>
    </xf>
    <xf numFmtId="183" fontId="7" fillId="0" borderId="31" xfId="0" applyNumberFormat="1" applyFont="1" applyBorder="1" applyAlignment="1" applyProtection="1">
      <alignment horizontal="center" vertical="center" textRotation="90" wrapText="1"/>
      <protection locked="0"/>
    </xf>
    <xf numFmtId="183" fontId="7" fillId="0" borderId="32" xfId="0" applyNumberFormat="1" applyFont="1" applyBorder="1" applyAlignment="1" applyProtection="1">
      <alignment horizontal="center" vertical="center" textRotation="90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8"/>
  <sheetViews>
    <sheetView tabSelected="1" zoomScale="80" zoomScaleNormal="80" zoomScalePageLayoutView="0" workbookViewId="0" topLeftCell="N1">
      <selection activeCell="Z10" sqref="Z10"/>
    </sheetView>
  </sheetViews>
  <sheetFormatPr defaultColWidth="9.140625" defaultRowHeight="12"/>
  <cols>
    <col min="1" max="12" width="1.28515625" style="6" hidden="1" customWidth="1"/>
    <col min="13" max="13" width="1.1484375" style="6" hidden="1" customWidth="1"/>
    <col min="14" max="14" width="67.140625" style="11" customWidth="1"/>
    <col min="15" max="15" width="9.8515625" style="11" customWidth="1"/>
    <col min="16" max="16" width="12.421875" style="16" customWidth="1"/>
    <col min="17" max="17" width="13.8515625" style="16" customWidth="1"/>
    <col min="18" max="18" width="14.421875" style="2" customWidth="1"/>
    <col min="19" max="19" width="16.7109375" style="2" customWidth="1"/>
    <col min="20" max="20" width="0.13671875" style="2" customWidth="1"/>
    <col min="21" max="21" width="14.421875" style="2" hidden="1" customWidth="1"/>
    <col min="22" max="22" width="15.8515625" style="2" hidden="1" customWidth="1"/>
    <col min="23" max="28" width="9.140625" style="2" customWidth="1"/>
    <col min="29" max="16384" width="9.140625" style="2" customWidth="1"/>
  </cols>
  <sheetData>
    <row r="1" spans="17:19" ht="15" customHeight="1">
      <c r="Q1" s="17"/>
      <c r="R1" s="13"/>
      <c r="S1" s="13" t="s">
        <v>87</v>
      </c>
    </row>
    <row r="2" spans="17:19" ht="13.5" customHeight="1">
      <c r="Q2" s="17"/>
      <c r="R2" s="13"/>
      <c r="S2" s="13" t="s">
        <v>88</v>
      </c>
    </row>
    <row r="3" spans="17:19" ht="15" customHeight="1">
      <c r="Q3" s="17"/>
      <c r="R3" s="13"/>
      <c r="S3" s="13" t="s">
        <v>44</v>
      </c>
    </row>
    <row r="4" spans="17:19" ht="20.25">
      <c r="Q4" s="18"/>
      <c r="R4" s="14"/>
      <c r="S4" s="14" t="s">
        <v>98</v>
      </c>
    </row>
    <row r="5" spans="17:19" ht="16.5" customHeight="1" hidden="1">
      <c r="Q5" s="19"/>
      <c r="R5" s="12"/>
      <c r="S5" s="12"/>
    </row>
    <row r="6" ht="10.5" customHeight="1" hidden="1"/>
    <row r="7" ht="5.25" customHeight="1" hidden="1"/>
    <row r="8" ht="5.25" customHeight="1" hidden="1"/>
    <row r="9" spans="14:19" ht="26.25" customHeight="1">
      <c r="N9" s="61" t="s">
        <v>29</v>
      </c>
      <c r="O9" s="61"/>
      <c r="P9" s="61"/>
      <c r="Q9" s="61"/>
      <c r="R9" s="61"/>
      <c r="S9" s="61"/>
    </row>
    <row r="10" spans="14:19" ht="77.25" customHeight="1">
      <c r="N10" s="62" t="s">
        <v>83</v>
      </c>
      <c r="O10" s="62"/>
      <c r="P10" s="62"/>
      <c r="Q10" s="62"/>
      <c r="R10" s="62"/>
      <c r="S10" s="62"/>
    </row>
    <row r="11" spans="1:19" ht="38.25" customHeight="1">
      <c r="A11" s="3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1"/>
      <c r="N11" s="63" t="s">
        <v>1</v>
      </c>
      <c r="O11" s="65" t="s">
        <v>30</v>
      </c>
      <c r="P11" s="67" t="s">
        <v>53</v>
      </c>
      <c r="Q11" s="57" t="s">
        <v>56</v>
      </c>
      <c r="R11" s="58"/>
      <c r="S11" s="59" t="s">
        <v>84</v>
      </c>
    </row>
    <row r="12" spans="1:22" ht="88.5" customHeight="1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15"/>
      <c r="N12" s="64"/>
      <c r="O12" s="66"/>
      <c r="P12" s="68"/>
      <c r="Q12" s="40" t="s">
        <v>57</v>
      </c>
      <c r="R12" s="41" t="s">
        <v>86</v>
      </c>
      <c r="S12" s="60"/>
      <c r="U12" s="46" t="s">
        <v>76</v>
      </c>
      <c r="V12" s="44" t="s">
        <v>75</v>
      </c>
    </row>
    <row r="13" spans="1:21" ht="16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42" t="s">
        <v>60</v>
      </c>
      <c r="O13" s="47">
        <v>2</v>
      </c>
      <c r="P13" s="48">
        <v>3</v>
      </c>
      <c r="Q13" s="49">
        <v>4</v>
      </c>
      <c r="R13" s="49">
        <v>5</v>
      </c>
      <c r="S13" s="50">
        <v>6</v>
      </c>
      <c r="U13" s="39"/>
    </row>
    <row r="14" spans="1:22" s="8" customFormat="1" ht="30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21" t="s">
        <v>2</v>
      </c>
      <c r="O14" s="22" t="s">
        <v>31</v>
      </c>
      <c r="P14" s="23">
        <f>P36+P37</f>
        <v>679</v>
      </c>
      <c r="Q14" s="23">
        <f>Q36+Q37</f>
        <v>652</v>
      </c>
      <c r="R14" s="23">
        <f>R36+R37</f>
        <v>658</v>
      </c>
      <c r="S14" s="24">
        <f>S36+S37</f>
        <v>557671</v>
      </c>
      <c r="U14" s="45">
        <f>S14/R14/12</f>
        <v>70.62702634245187</v>
      </c>
      <c r="V14" s="45">
        <f>U14/1.28</f>
        <v>55.177364330040525</v>
      </c>
    </row>
    <row r="15" spans="14:22" ht="56.25" hidden="1">
      <c r="N15" s="25" t="s">
        <v>3</v>
      </c>
      <c r="O15" s="22" t="s">
        <v>47</v>
      </c>
      <c r="P15" s="27"/>
      <c r="Q15" s="27"/>
      <c r="R15" s="27"/>
      <c r="S15" s="28"/>
      <c r="U15" s="45"/>
      <c r="V15" s="45">
        <f aca="true" t="shared" si="0" ref="V15:V60">U15/1.28</f>
        <v>0</v>
      </c>
    </row>
    <row r="16" spans="14:22" ht="56.25" hidden="1">
      <c r="N16" s="29" t="s">
        <v>4</v>
      </c>
      <c r="O16" s="22" t="s">
        <v>32</v>
      </c>
      <c r="P16" s="27"/>
      <c r="Q16" s="27"/>
      <c r="R16" s="27"/>
      <c r="S16" s="28"/>
      <c r="U16" s="45"/>
      <c r="V16" s="45">
        <f t="shared" si="0"/>
        <v>0</v>
      </c>
    </row>
    <row r="17" spans="14:22" ht="75" hidden="1">
      <c r="N17" s="29" t="s">
        <v>5</v>
      </c>
      <c r="O17" s="22" t="s">
        <v>33</v>
      </c>
      <c r="P17" s="27"/>
      <c r="Q17" s="27"/>
      <c r="R17" s="27"/>
      <c r="S17" s="28"/>
      <c r="U17" s="45"/>
      <c r="V17" s="45">
        <f t="shared" si="0"/>
        <v>0</v>
      </c>
    </row>
    <row r="18" spans="14:22" ht="75" customHeight="1" hidden="1">
      <c r="N18" s="29" t="s">
        <v>6</v>
      </c>
      <c r="O18" s="22" t="s">
        <v>45</v>
      </c>
      <c r="P18" s="27"/>
      <c r="Q18" s="27"/>
      <c r="R18" s="27"/>
      <c r="S18" s="28"/>
      <c r="U18" s="45"/>
      <c r="V18" s="45">
        <f t="shared" si="0"/>
        <v>0</v>
      </c>
    </row>
    <row r="19" spans="14:22" ht="20.25" hidden="1">
      <c r="N19" s="29" t="s">
        <v>7</v>
      </c>
      <c r="O19" s="22" t="s">
        <v>61</v>
      </c>
      <c r="P19" s="27"/>
      <c r="Q19" s="27"/>
      <c r="R19" s="27"/>
      <c r="S19" s="28"/>
      <c r="U19" s="45"/>
      <c r="V19" s="45">
        <f t="shared" si="0"/>
        <v>0</v>
      </c>
    </row>
    <row r="20" spans="1:22" s="8" customFormat="1" ht="37.5" customHeight="1" hidden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29" t="s">
        <v>9</v>
      </c>
      <c r="O20" s="22" t="s">
        <v>34</v>
      </c>
      <c r="P20" s="27"/>
      <c r="Q20" s="27"/>
      <c r="R20" s="27"/>
      <c r="S20" s="28"/>
      <c r="U20" s="45"/>
      <c r="V20" s="45">
        <f t="shared" si="0"/>
        <v>0</v>
      </c>
    </row>
    <row r="21" spans="14:22" ht="20.25" customHeight="1" hidden="1">
      <c r="N21" s="29" t="s">
        <v>8</v>
      </c>
      <c r="O21" s="22" t="s">
        <v>38</v>
      </c>
      <c r="P21" s="27"/>
      <c r="Q21" s="27"/>
      <c r="R21" s="27"/>
      <c r="S21" s="28"/>
      <c r="U21" s="45"/>
      <c r="V21" s="45">
        <f t="shared" si="0"/>
        <v>0</v>
      </c>
    </row>
    <row r="22" spans="1:22" s="8" customFormat="1" ht="42.75" customHeight="1" hidden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30" t="s">
        <v>10</v>
      </c>
      <c r="O22" s="22" t="s">
        <v>62</v>
      </c>
      <c r="P22" s="23">
        <f>P23</f>
        <v>0</v>
      </c>
      <c r="Q22" s="23">
        <f>Q23</f>
        <v>0</v>
      </c>
      <c r="R22" s="23">
        <f>R23</f>
        <v>0</v>
      </c>
      <c r="S22" s="24">
        <f>S23</f>
        <v>0</v>
      </c>
      <c r="U22" s="45"/>
      <c r="V22" s="45">
        <f t="shared" si="0"/>
        <v>0</v>
      </c>
    </row>
    <row r="23" spans="14:22" ht="19.5" customHeight="1" hidden="1">
      <c r="N23" s="29" t="s">
        <v>11</v>
      </c>
      <c r="O23" s="22" t="s">
        <v>63</v>
      </c>
      <c r="P23" s="27"/>
      <c r="Q23" s="27"/>
      <c r="R23" s="27"/>
      <c r="S23" s="28"/>
      <c r="U23" s="45"/>
      <c r="V23" s="45">
        <f t="shared" si="0"/>
        <v>0</v>
      </c>
    </row>
    <row r="24" spans="14:22" ht="56.25" hidden="1">
      <c r="N24" s="31" t="s">
        <v>12</v>
      </c>
      <c r="O24" s="22" t="s">
        <v>52</v>
      </c>
      <c r="P24" s="27"/>
      <c r="Q24" s="27"/>
      <c r="R24" s="27"/>
      <c r="S24" s="28"/>
      <c r="U24" s="45"/>
      <c r="V24" s="45">
        <f t="shared" si="0"/>
        <v>0</v>
      </c>
    </row>
    <row r="25" spans="14:22" ht="37.5" customHeight="1" hidden="1">
      <c r="N25" s="29" t="s">
        <v>13</v>
      </c>
      <c r="O25" s="22" t="s">
        <v>64</v>
      </c>
      <c r="P25" s="27"/>
      <c r="Q25" s="27"/>
      <c r="R25" s="27"/>
      <c r="S25" s="28"/>
      <c r="U25" s="45"/>
      <c r="V25" s="45">
        <f t="shared" si="0"/>
        <v>0</v>
      </c>
    </row>
    <row r="26" spans="14:22" ht="37.5" hidden="1">
      <c r="N26" s="29" t="s">
        <v>14</v>
      </c>
      <c r="O26" s="22" t="s">
        <v>65</v>
      </c>
      <c r="P26" s="27"/>
      <c r="Q26" s="27"/>
      <c r="R26" s="27"/>
      <c r="S26" s="28"/>
      <c r="U26" s="45"/>
      <c r="V26" s="45">
        <f t="shared" si="0"/>
        <v>0</v>
      </c>
    </row>
    <row r="27" spans="1:22" s="8" customFormat="1" ht="22.5" customHeight="1" hidden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30" t="s">
        <v>15</v>
      </c>
      <c r="O27" s="22" t="s">
        <v>66</v>
      </c>
      <c r="P27" s="23">
        <f>P29</f>
        <v>0</v>
      </c>
      <c r="Q27" s="23">
        <f>Q29</f>
        <v>0</v>
      </c>
      <c r="R27" s="23">
        <f>R29</f>
        <v>0</v>
      </c>
      <c r="S27" s="24">
        <f>S29</f>
        <v>0</v>
      </c>
      <c r="U27" s="45"/>
      <c r="V27" s="45">
        <f t="shared" si="0"/>
        <v>0</v>
      </c>
    </row>
    <row r="28" spans="14:22" ht="20.25" customHeight="1" hidden="1">
      <c r="N28" s="31" t="s">
        <v>16</v>
      </c>
      <c r="O28" s="22" t="s">
        <v>67</v>
      </c>
      <c r="P28" s="27"/>
      <c r="Q28" s="27"/>
      <c r="R28" s="27"/>
      <c r="S28" s="28"/>
      <c r="U28" s="45"/>
      <c r="V28" s="45">
        <f t="shared" si="0"/>
        <v>0</v>
      </c>
    </row>
    <row r="29" spans="14:22" ht="20.25" hidden="1">
      <c r="N29" s="29" t="s">
        <v>17</v>
      </c>
      <c r="O29" s="22" t="s">
        <v>68</v>
      </c>
      <c r="P29" s="27"/>
      <c r="Q29" s="27"/>
      <c r="R29" s="27"/>
      <c r="S29" s="28"/>
      <c r="U29" s="45"/>
      <c r="V29" s="45">
        <f t="shared" si="0"/>
        <v>0</v>
      </c>
    </row>
    <row r="30" spans="14:22" ht="20.25" customHeight="1" hidden="1">
      <c r="N30" s="29" t="s">
        <v>18</v>
      </c>
      <c r="O30" s="22" t="s">
        <v>69</v>
      </c>
      <c r="P30" s="27"/>
      <c r="Q30" s="27"/>
      <c r="R30" s="27"/>
      <c r="S30" s="28"/>
      <c r="U30" s="45"/>
      <c r="V30" s="45">
        <f t="shared" si="0"/>
        <v>0</v>
      </c>
    </row>
    <row r="31" spans="1:22" s="8" customFormat="1" ht="21.75" customHeight="1" hidden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30" t="s">
        <v>19</v>
      </c>
      <c r="O31" s="22" t="s">
        <v>70</v>
      </c>
      <c r="P31" s="23">
        <f>P32</f>
        <v>0</v>
      </c>
      <c r="Q31" s="23">
        <f>Q32</f>
        <v>0</v>
      </c>
      <c r="R31" s="23">
        <f>R32</f>
        <v>0</v>
      </c>
      <c r="S31" s="24">
        <f>S32</f>
        <v>0</v>
      </c>
      <c r="U31" s="45"/>
      <c r="V31" s="45">
        <f t="shared" si="0"/>
        <v>0</v>
      </c>
    </row>
    <row r="32" spans="14:22" ht="37.5" hidden="1">
      <c r="N32" s="31" t="s">
        <v>46</v>
      </c>
      <c r="O32" s="22" t="s">
        <v>71</v>
      </c>
      <c r="P32" s="27"/>
      <c r="Q32" s="27"/>
      <c r="R32" s="27"/>
      <c r="S32" s="28"/>
      <c r="U32" s="45"/>
      <c r="V32" s="45">
        <f t="shared" si="0"/>
        <v>0</v>
      </c>
    </row>
    <row r="33" spans="14:22" ht="20.25" customHeight="1" hidden="1">
      <c r="N33" s="31" t="s">
        <v>20</v>
      </c>
      <c r="O33" s="22" t="s">
        <v>72</v>
      </c>
      <c r="P33" s="27"/>
      <c r="Q33" s="27"/>
      <c r="R33" s="27"/>
      <c r="S33" s="28"/>
      <c r="U33" s="45"/>
      <c r="V33" s="45">
        <f t="shared" si="0"/>
        <v>0</v>
      </c>
    </row>
    <row r="34" spans="1:22" s="8" customFormat="1" ht="20.25" customHeight="1" hidden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30" t="s">
        <v>21</v>
      </c>
      <c r="O34" s="22" t="s">
        <v>73</v>
      </c>
      <c r="P34" s="23"/>
      <c r="Q34" s="23"/>
      <c r="R34" s="23"/>
      <c r="S34" s="24"/>
      <c r="U34" s="45"/>
      <c r="V34" s="45">
        <f t="shared" si="0"/>
        <v>0</v>
      </c>
    </row>
    <row r="35" spans="14:22" ht="37.5" customHeight="1" hidden="1">
      <c r="N35" s="31" t="s">
        <v>22</v>
      </c>
      <c r="O35" s="22" t="s">
        <v>74</v>
      </c>
      <c r="P35" s="27"/>
      <c r="Q35" s="27"/>
      <c r="R35" s="27"/>
      <c r="S35" s="28"/>
      <c r="U35" s="45"/>
      <c r="V35" s="45">
        <f t="shared" si="0"/>
        <v>0</v>
      </c>
    </row>
    <row r="36" spans="14:22" ht="66.75" customHeight="1">
      <c r="N36" s="31" t="s">
        <v>59</v>
      </c>
      <c r="O36" s="56" t="s">
        <v>89</v>
      </c>
      <c r="P36" s="27">
        <f>39+243+43+1+15</f>
        <v>341</v>
      </c>
      <c r="Q36" s="27">
        <f>39+235+41+1+15</f>
        <v>331</v>
      </c>
      <c r="R36" s="27">
        <f>39+238+41+1+15</f>
        <v>334</v>
      </c>
      <c r="S36" s="28">
        <f>38107+226737+44272+3579+17602</f>
        <v>330297</v>
      </c>
      <c r="U36" s="45">
        <f aca="true" t="shared" si="1" ref="U36:U60">S36/R36/12</f>
        <v>82.40943113772455</v>
      </c>
      <c r="V36" s="45">
        <f t="shared" si="0"/>
        <v>64.3823680763473</v>
      </c>
    </row>
    <row r="37" spans="14:22" ht="30" customHeight="1">
      <c r="N37" s="43" t="s">
        <v>58</v>
      </c>
      <c r="O37" s="26" t="s">
        <v>81</v>
      </c>
      <c r="P37" s="27">
        <f>82+29+206+21</f>
        <v>338</v>
      </c>
      <c r="Q37" s="27">
        <f>77+23+200+21</f>
        <v>321</v>
      </c>
      <c r="R37" s="27">
        <f>82+24+197+21</f>
        <v>324</v>
      </c>
      <c r="S37" s="28">
        <f>48571+21338+140143+17322</f>
        <v>227374</v>
      </c>
      <c r="U37" s="45">
        <f t="shared" si="1"/>
        <v>58.4809670781893</v>
      </c>
      <c r="V37" s="45">
        <f t="shared" si="0"/>
        <v>45.68825552983539</v>
      </c>
    </row>
    <row r="38" spans="14:22" ht="39.75" customHeight="1">
      <c r="N38" s="21" t="s">
        <v>10</v>
      </c>
      <c r="O38" s="22" t="s">
        <v>32</v>
      </c>
      <c r="P38" s="23">
        <f>P39</f>
        <v>45</v>
      </c>
      <c r="Q38" s="23">
        <f>Q39</f>
        <v>45</v>
      </c>
      <c r="R38" s="23">
        <f>R39</f>
        <v>44</v>
      </c>
      <c r="S38" s="24">
        <f>S39</f>
        <v>29152</v>
      </c>
      <c r="U38" s="45">
        <f aca="true" t="shared" si="2" ref="U38:U44">S38/R38/12</f>
        <v>55.21212121212121</v>
      </c>
      <c r="V38" s="45">
        <f aca="true" t="shared" si="3" ref="V38:V44">U38/1.28</f>
        <v>43.134469696969695</v>
      </c>
    </row>
    <row r="39" spans="14:22" ht="30" customHeight="1">
      <c r="N39" s="43" t="s">
        <v>58</v>
      </c>
      <c r="O39" s="26" t="s">
        <v>78</v>
      </c>
      <c r="P39" s="27">
        <v>45</v>
      </c>
      <c r="Q39" s="27">
        <v>45</v>
      </c>
      <c r="R39" s="27">
        <v>44</v>
      </c>
      <c r="S39" s="28">
        <v>29152</v>
      </c>
      <c r="U39" s="45">
        <f t="shared" si="2"/>
        <v>55.21212121212121</v>
      </c>
      <c r="V39" s="45">
        <f t="shared" si="3"/>
        <v>43.134469696969695</v>
      </c>
    </row>
    <row r="40" spans="14:22" ht="30" customHeight="1">
      <c r="N40" s="21" t="s">
        <v>15</v>
      </c>
      <c r="O40" s="22" t="s">
        <v>33</v>
      </c>
      <c r="P40" s="23">
        <f>P41+P42</f>
        <v>25</v>
      </c>
      <c r="Q40" s="23">
        <f>Q41+Q42</f>
        <v>25</v>
      </c>
      <c r="R40" s="23">
        <f>R41+R42</f>
        <v>25</v>
      </c>
      <c r="S40" s="23">
        <f>S41+S42</f>
        <v>22012</v>
      </c>
      <c r="U40" s="45">
        <f t="shared" si="2"/>
        <v>73.37333333333333</v>
      </c>
      <c r="V40" s="45">
        <f t="shared" si="3"/>
        <v>57.322916666666664</v>
      </c>
    </row>
    <row r="41" spans="14:22" ht="30" customHeight="1">
      <c r="N41" s="31" t="s">
        <v>59</v>
      </c>
      <c r="O41" s="26" t="s">
        <v>97</v>
      </c>
      <c r="P41" s="27">
        <v>1</v>
      </c>
      <c r="Q41" s="27">
        <v>1</v>
      </c>
      <c r="R41" s="27">
        <v>1</v>
      </c>
      <c r="S41" s="28">
        <v>65</v>
      </c>
      <c r="U41" s="45">
        <f t="shared" si="2"/>
        <v>5.416666666666667</v>
      </c>
      <c r="V41" s="45">
        <f t="shared" si="3"/>
        <v>4.231770833333333</v>
      </c>
    </row>
    <row r="42" spans="14:22" ht="30" customHeight="1">
      <c r="N42" s="43" t="s">
        <v>58</v>
      </c>
      <c r="O42" s="26" t="s">
        <v>79</v>
      </c>
      <c r="P42" s="27">
        <v>24</v>
      </c>
      <c r="Q42" s="27">
        <v>24</v>
      </c>
      <c r="R42" s="27">
        <v>24</v>
      </c>
      <c r="S42" s="28">
        <v>21947</v>
      </c>
      <c r="U42" s="45">
        <f t="shared" si="2"/>
        <v>76.20486111111111</v>
      </c>
      <c r="V42" s="45">
        <f t="shared" si="3"/>
        <v>59.53504774305556</v>
      </c>
    </row>
    <row r="43" spans="14:22" ht="30" customHeight="1">
      <c r="N43" s="21" t="s">
        <v>19</v>
      </c>
      <c r="O43" s="22" t="s">
        <v>45</v>
      </c>
      <c r="P43" s="23">
        <v>17</v>
      </c>
      <c r="Q43" s="23">
        <v>17</v>
      </c>
      <c r="R43" s="23">
        <v>17</v>
      </c>
      <c r="S43" s="24">
        <v>10698</v>
      </c>
      <c r="U43" s="45">
        <f t="shared" si="2"/>
        <v>52.44117647058823</v>
      </c>
      <c r="V43" s="45">
        <f t="shared" si="3"/>
        <v>40.96966911764706</v>
      </c>
    </row>
    <row r="44" spans="14:22" ht="30" customHeight="1">
      <c r="N44" s="43" t="s">
        <v>58</v>
      </c>
      <c r="O44" s="26" t="s">
        <v>80</v>
      </c>
      <c r="P44" s="27">
        <v>17</v>
      </c>
      <c r="Q44" s="27">
        <v>17</v>
      </c>
      <c r="R44" s="27">
        <v>17</v>
      </c>
      <c r="S44" s="28">
        <v>10698</v>
      </c>
      <c r="U44" s="45">
        <f t="shared" si="2"/>
        <v>52.44117647058823</v>
      </c>
      <c r="V44" s="45">
        <f t="shared" si="3"/>
        <v>40.96966911764706</v>
      </c>
    </row>
    <row r="45" spans="1:22" s="8" customFormat="1" ht="30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51" t="s">
        <v>23</v>
      </c>
      <c r="O45" s="22" t="s">
        <v>34</v>
      </c>
      <c r="P45" s="23">
        <f>SUM(P55,P46:P47)</f>
        <v>9950</v>
      </c>
      <c r="Q45" s="23">
        <f>SUM(Q55,Q46:Q47)</f>
        <v>9835</v>
      </c>
      <c r="R45" s="23">
        <f>SUM(R55,R46:R47)</f>
        <v>7810</v>
      </c>
      <c r="S45" s="24">
        <f>SUM(S55,S46:S47)</f>
        <v>4670954</v>
      </c>
      <c r="U45" s="45">
        <f t="shared" si="1"/>
        <v>49.83945795988049</v>
      </c>
      <c r="V45" s="45">
        <f t="shared" si="0"/>
        <v>38.937076531156634</v>
      </c>
    </row>
    <row r="46" spans="14:22" ht="30" customHeight="1">
      <c r="N46" s="43" t="s">
        <v>24</v>
      </c>
      <c r="O46" s="26" t="s">
        <v>35</v>
      </c>
      <c r="P46" s="27">
        <v>3813</v>
      </c>
      <c r="Q46" s="27">
        <v>3755</v>
      </c>
      <c r="R46" s="27">
        <v>3205</v>
      </c>
      <c r="S46" s="28">
        <v>1553096</v>
      </c>
      <c r="U46" s="45">
        <f t="shared" si="1"/>
        <v>40.382111284451376</v>
      </c>
      <c r="V46" s="45">
        <f t="shared" si="0"/>
        <v>31.548524440977637</v>
      </c>
    </row>
    <row r="47" spans="14:22" ht="30" customHeight="1">
      <c r="N47" s="43" t="s">
        <v>43</v>
      </c>
      <c r="O47" s="26" t="s">
        <v>36</v>
      </c>
      <c r="P47" s="27">
        <f>SUM(P48:P50)</f>
        <v>5791</v>
      </c>
      <c r="Q47" s="27">
        <f>SUM(Q48:Q50)</f>
        <v>5737</v>
      </c>
      <c r="R47" s="27">
        <f>SUM(R48:R50)</f>
        <v>4262</v>
      </c>
      <c r="S47" s="28">
        <f>SUM(S48:S50)</f>
        <v>2871261</v>
      </c>
      <c r="U47" s="45">
        <f t="shared" si="1"/>
        <v>56.14072031909902</v>
      </c>
      <c r="V47" s="45">
        <f t="shared" si="0"/>
        <v>43.85993774929611</v>
      </c>
    </row>
    <row r="48" spans="14:22" ht="45.75" customHeight="1">
      <c r="N48" s="43" t="s">
        <v>40</v>
      </c>
      <c r="O48" s="56" t="s">
        <v>36</v>
      </c>
      <c r="P48" s="27">
        <f>5029-117</f>
        <v>4912</v>
      </c>
      <c r="Q48" s="27">
        <f>4981-116</f>
        <v>4865</v>
      </c>
      <c r="R48" s="27">
        <f>3739-100</f>
        <v>3639</v>
      </c>
      <c r="S48" s="28">
        <f>2493669-66608</f>
        <v>2427061</v>
      </c>
      <c r="U48" s="45">
        <f t="shared" si="1"/>
        <v>55.57985252358707</v>
      </c>
      <c r="V48" s="45">
        <f t="shared" si="0"/>
        <v>43.4217597840524</v>
      </c>
    </row>
    <row r="49" spans="14:22" ht="33" customHeight="1">
      <c r="N49" s="43" t="s">
        <v>95</v>
      </c>
      <c r="O49" s="56" t="s">
        <v>36</v>
      </c>
      <c r="P49" s="27">
        <v>117</v>
      </c>
      <c r="Q49" s="27">
        <v>116</v>
      </c>
      <c r="R49" s="27">
        <v>100</v>
      </c>
      <c r="S49" s="28">
        <v>66608</v>
      </c>
      <c r="U49" s="45">
        <f>S49/R49/12</f>
        <v>55.50666666666667</v>
      </c>
      <c r="V49" s="45">
        <f>U49/1.28</f>
        <v>43.364583333333336</v>
      </c>
    </row>
    <row r="50" spans="14:22" ht="33.75" customHeight="1">
      <c r="N50" s="43" t="s">
        <v>92</v>
      </c>
      <c r="O50" s="26" t="s">
        <v>85</v>
      </c>
      <c r="P50" s="27">
        <f>130+632</f>
        <v>762</v>
      </c>
      <c r="Q50" s="27">
        <f>125+631</f>
        <v>756</v>
      </c>
      <c r="R50" s="27">
        <f>118+405</f>
        <v>523</v>
      </c>
      <c r="S50" s="28">
        <f>62078+315514</f>
        <v>377592</v>
      </c>
      <c r="U50" s="45">
        <f t="shared" si="1"/>
        <v>60.16443594646271</v>
      </c>
      <c r="V50" s="45">
        <f t="shared" si="0"/>
        <v>47.00346558317399</v>
      </c>
    </row>
    <row r="51" spans="14:22" ht="21" customHeight="1" hidden="1">
      <c r="N51" s="43" t="s">
        <v>41</v>
      </c>
      <c r="O51" s="26" t="s">
        <v>36</v>
      </c>
      <c r="P51" s="27">
        <v>29</v>
      </c>
      <c r="Q51" s="27">
        <v>29</v>
      </c>
      <c r="R51" s="27">
        <v>0</v>
      </c>
      <c r="S51" s="28">
        <v>8414</v>
      </c>
      <c r="U51" s="45" t="e">
        <f t="shared" si="1"/>
        <v>#DIV/0!</v>
      </c>
      <c r="V51" s="45" t="e">
        <f t="shared" si="0"/>
        <v>#DIV/0!</v>
      </c>
    </row>
    <row r="52" spans="14:22" ht="20.25" hidden="1">
      <c r="N52" s="43" t="s">
        <v>25</v>
      </c>
      <c r="O52" s="26" t="s">
        <v>37</v>
      </c>
      <c r="P52" s="27"/>
      <c r="Q52" s="27"/>
      <c r="R52" s="27"/>
      <c r="S52" s="28"/>
      <c r="U52" s="45" t="e">
        <f t="shared" si="1"/>
        <v>#DIV/0!</v>
      </c>
      <c r="V52" s="45" t="e">
        <f t="shared" si="0"/>
        <v>#DIV/0!</v>
      </c>
    </row>
    <row r="53" spans="14:22" ht="37.5" customHeight="1" hidden="1">
      <c r="N53" s="43" t="s">
        <v>26</v>
      </c>
      <c r="O53" s="26"/>
      <c r="P53" s="27"/>
      <c r="Q53" s="27"/>
      <c r="R53" s="27"/>
      <c r="S53" s="28"/>
      <c r="U53" s="45" t="e">
        <f t="shared" si="1"/>
        <v>#DIV/0!</v>
      </c>
      <c r="V53" s="45" t="e">
        <f t="shared" si="0"/>
        <v>#DIV/0!</v>
      </c>
    </row>
    <row r="54" spans="14:22" ht="37.5" customHeight="1" hidden="1">
      <c r="N54" s="43" t="s">
        <v>27</v>
      </c>
      <c r="O54" s="26"/>
      <c r="P54" s="27"/>
      <c r="Q54" s="27"/>
      <c r="R54" s="27"/>
      <c r="S54" s="28"/>
      <c r="U54" s="45" t="e">
        <f t="shared" si="1"/>
        <v>#DIV/0!</v>
      </c>
      <c r="V54" s="45" t="e">
        <f t="shared" si="0"/>
        <v>#DIV/0!</v>
      </c>
    </row>
    <row r="55" spans="14:22" ht="40.5" customHeight="1">
      <c r="N55" s="43" t="s">
        <v>42</v>
      </c>
      <c r="O55" s="26" t="s">
        <v>93</v>
      </c>
      <c r="P55" s="27">
        <f>37+309</f>
        <v>346</v>
      </c>
      <c r="Q55" s="27">
        <f>34+309</f>
        <v>343</v>
      </c>
      <c r="R55" s="27">
        <f>34+309</f>
        <v>343</v>
      </c>
      <c r="S55" s="28">
        <f>11819+234778</f>
        <v>246597</v>
      </c>
      <c r="U55" s="45">
        <f t="shared" si="1"/>
        <v>59.91180758017492</v>
      </c>
      <c r="V55" s="45">
        <f t="shared" si="0"/>
        <v>46.806099672011655</v>
      </c>
    </row>
    <row r="56" spans="1:22" s="8" customFormat="1" ht="36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21" t="s">
        <v>91</v>
      </c>
      <c r="O56" s="22" t="s">
        <v>38</v>
      </c>
      <c r="P56" s="23">
        <f>SUM(P57:P58)</f>
        <v>47</v>
      </c>
      <c r="Q56" s="23">
        <f>SUM(Q57:Q58)</f>
        <v>43</v>
      </c>
      <c r="R56" s="23">
        <f>SUM(R57:R58)</f>
        <v>46</v>
      </c>
      <c r="S56" s="24">
        <f>SUM(S57:S58)</f>
        <v>38360</v>
      </c>
      <c r="U56" s="45">
        <f t="shared" si="1"/>
        <v>69.4927536231884</v>
      </c>
      <c r="V56" s="45">
        <f t="shared" si="0"/>
        <v>54.29121376811594</v>
      </c>
    </row>
    <row r="57" spans="14:22" ht="40.5" customHeight="1">
      <c r="N57" s="43" t="s">
        <v>90</v>
      </c>
      <c r="O57" s="26" t="s">
        <v>39</v>
      </c>
      <c r="P57" s="27">
        <v>28</v>
      </c>
      <c r="Q57" s="27">
        <v>25</v>
      </c>
      <c r="R57" s="27">
        <v>28</v>
      </c>
      <c r="S57" s="28">
        <v>20169</v>
      </c>
      <c r="U57" s="45">
        <f t="shared" si="1"/>
        <v>60.026785714285715</v>
      </c>
      <c r="V57" s="45">
        <f t="shared" si="0"/>
        <v>46.895926339285715</v>
      </c>
    </row>
    <row r="58" spans="14:22" ht="37.5" customHeight="1">
      <c r="N58" s="31" t="s">
        <v>59</v>
      </c>
      <c r="O58" s="26" t="s">
        <v>49</v>
      </c>
      <c r="P58" s="27">
        <v>19</v>
      </c>
      <c r="Q58" s="27">
        <v>18</v>
      </c>
      <c r="R58" s="27">
        <v>18</v>
      </c>
      <c r="S58" s="28">
        <v>18191</v>
      </c>
      <c r="U58" s="45">
        <f t="shared" si="1"/>
        <v>84.2175925925926</v>
      </c>
      <c r="V58" s="45">
        <f t="shared" si="0"/>
        <v>65.79499421296296</v>
      </c>
    </row>
    <row r="59" spans="1:28" s="8" customFormat="1" ht="36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21" t="s">
        <v>50</v>
      </c>
      <c r="O59" s="22" t="s">
        <v>52</v>
      </c>
      <c r="P59" s="23">
        <f>SUM(P60:P61)</f>
        <v>888</v>
      </c>
      <c r="Q59" s="23">
        <f>SUM(Q60:Q61)</f>
        <v>888</v>
      </c>
      <c r="R59" s="23">
        <f>SUM(R60:R61)</f>
        <v>464</v>
      </c>
      <c r="S59" s="24">
        <f>SUM(S60:S61)</f>
        <v>366291</v>
      </c>
      <c r="T59" s="37"/>
      <c r="U59" s="45">
        <f t="shared" si="1"/>
        <v>65.78502155172414</v>
      </c>
      <c r="V59" s="45">
        <f t="shared" si="0"/>
        <v>51.394548087284484</v>
      </c>
      <c r="W59" s="37"/>
      <c r="X59" s="37"/>
      <c r="Y59" s="37"/>
      <c r="Z59" s="37"/>
      <c r="AA59" s="37"/>
      <c r="AB59" s="37"/>
    </row>
    <row r="60" spans="14:28" ht="42" customHeight="1">
      <c r="N60" s="25" t="s">
        <v>82</v>
      </c>
      <c r="O60" s="26" t="s">
        <v>51</v>
      </c>
      <c r="P60" s="27">
        <v>15</v>
      </c>
      <c r="Q60" s="27">
        <v>15</v>
      </c>
      <c r="R60" s="27">
        <v>14</v>
      </c>
      <c r="S60" s="28">
        <v>7726</v>
      </c>
      <c r="T60" s="38"/>
      <c r="U60" s="45">
        <f t="shared" si="1"/>
        <v>45.98809523809524</v>
      </c>
      <c r="V60" s="45">
        <f t="shared" si="0"/>
        <v>35.928199404761905</v>
      </c>
      <c r="W60" s="38"/>
      <c r="X60" s="38"/>
      <c r="Y60" s="38"/>
      <c r="Z60" s="38"/>
      <c r="AA60" s="38"/>
      <c r="AB60" s="38"/>
    </row>
    <row r="61" spans="1:22" s="8" customFormat="1" ht="33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52" t="s">
        <v>96</v>
      </c>
      <c r="O61" s="53" t="s">
        <v>77</v>
      </c>
      <c r="P61" s="54">
        <v>873</v>
      </c>
      <c r="Q61" s="54">
        <v>873</v>
      </c>
      <c r="R61" s="54">
        <v>450</v>
      </c>
      <c r="S61" s="55">
        <v>358565</v>
      </c>
      <c r="U61" s="45">
        <f>S61/R61/12</f>
        <v>66.40092592592593</v>
      </c>
      <c r="V61" s="45">
        <f>U61/1.28</f>
        <v>51.87572337962963</v>
      </c>
    </row>
    <row r="62" spans="14:19" ht="20.25" customHeight="1">
      <c r="N62" s="32"/>
      <c r="O62" s="32"/>
      <c r="P62" s="33"/>
      <c r="Q62" s="33"/>
      <c r="R62" s="34"/>
      <c r="S62" s="34"/>
    </row>
    <row r="63" spans="14:19" ht="20.25" customHeight="1">
      <c r="N63" s="32"/>
      <c r="O63" s="32"/>
      <c r="P63" s="33"/>
      <c r="Q63" s="33"/>
      <c r="R63" s="34"/>
      <c r="S63" s="34"/>
    </row>
    <row r="64" spans="1:19" s="10" customFormat="1" ht="23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35" t="s">
        <v>54</v>
      </c>
      <c r="O64" s="34"/>
      <c r="P64" s="33"/>
      <c r="Q64" s="33"/>
      <c r="R64" s="34"/>
      <c r="S64" s="34"/>
    </row>
    <row r="65" spans="1:19" s="10" customFormat="1" ht="23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4" t="s">
        <v>55</v>
      </c>
      <c r="O65" s="34"/>
      <c r="P65" s="33"/>
      <c r="Q65" s="36" t="s">
        <v>28</v>
      </c>
      <c r="R65" s="34" t="s">
        <v>94</v>
      </c>
      <c r="S65" s="34"/>
    </row>
    <row r="66" spans="1:13" s="10" customFormat="1" ht="23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8" ht="20.25" hidden="1">
      <c r="S68" s="20" t="s">
        <v>48</v>
      </c>
    </row>
  </sheetData>
  <sheetProtection/>
  <mergeCells count="7">
    <mergeCell ref="Q11:R11"/>
    <mergeCell ref="S11:S12"/>
    <mergeCell ref="N9:S9"/>
    <mergeCell ref="N10:S10"/>
    <mergeCell ref="N11:N12"/>
    <mergeCell ref="O11:O12"/>
    <mergeCell ref="P11:P12"/>
  </mergeCells>
  <printOptions/>
  <pageMargins left="0.984251968503937" right="0.35433070866141736" top="0.2362204724409449" bottom="0.15748031496062992" header="0.31496062992125984" footer="0.1574803149606299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POA</dc:creator>
  <cp:keywords/>
  <dc:description/>
  <cp:lastModifiedBy>sovdep</cp:lastModifiedBy>
  <cp:lastPrinted>2018-03-22T15:03:47Z</cp:lastPrinted>
  <dcterms:created xsi:type="dcterms:W3CDTF">2007-05-02T11:23:04Z</dcterms:created>
  <dcterms:modified xsi:type="dcterms:W3CDTF">2018-04-28T07:06:42Z</dcterms:modified>
  <cp:category/>
  <cp:version/>
  <cp:contentType/>
  <cp:contentStatus/>
</cp:coreProperties>
</file>