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19440" windowHeight="11040"/>
  </bookViews>
  <sheets>
    <sheet name="декабрь 2019" sheetId="3" r:id="rId1"/>
  </sheets>
  <definedNames>
    <definedName name="_xlnm.Print_Titles" localSheetId="0">'декабрь 2019'!$11:$12</definedName>
    <definedName name="_xlnm.Print_Area" localSheetId="0">'декабрь 2019'!$A$1:$G$117</definedName>
  </definedNames>
  <calcPr calcId="162913"/>
</workbook>
</file>

<file path=xl/calcChain.xml><?xml version="1.0" encoding="utf-8"?>
<calcChain xmlns="http://schemas.openxmlformats.org/spreadsheetml/2006/main">
  <c r="D102" i="3" l="1"/>
  <c r="F37" i="3" l="1"/>
  <c r="F74" i="3"/>
  <c r="E74" i="3"/>
  <c r="D74" i="3"/>
  <c r="C74" i="3"/>
  <c r="G16" i="3"/>
  <c r="G17" i="3"/>
  <c r="G20" i="3"/>
  <c r="G21" i="3"/>
  <c r="G22" i="3"/>
  <c r="G23" i="3"/>
  <c r="G25" i="3"/>
  <c r="G26" i="3"/>
  <c r="G27" i="3"/>
  <c r="G28" i="3"/>
  <c r="G30" i="3"/>
  <c r="G32" i="3"/>
  <c r="G35" i="3"/>
  <c r="G36" i="3"/>
  <c r="G39" i="3"/>
  <c r="G43" i="3"/>
  <c r="G45" i="3"/>
  <c r="G46" i="3"/>
  <c r="G47" i="3"/>
  <c r="G48" i="3"/>
  <c r="G51" i="3"/>
  <c r="G52" i="3"/>
  <c r="G53" i="3"/>
  <c r="G55" i="3"/>
  <c r="G57" i="3"/>
  <c r="G58" i="3"/>
  <c r="G60" i="3"/>
  <c r="G61" i="3"/>
  <c r="G63" i="3"/>
  <c r="G65" i="3"/>
  <c r="G66" i="3"/>
  <c r="G67" i="3"/>
  <c r="G69" i="3"/>
  <c r="G70" i="3"/>
  <c r="G71" i="3"/>
  <c r="G72" i="3"/>
  <c r="G78" i="3"/>
  <c r="G79" i="3"/>
  <c r="G85" i="3"/>
  <c r="G86" i="3"/>
  <c r="G88" i="3"/>
  <c r="G90" i="3"/>
  <c r="G92" i="3"/>
  <c r="G93" i="3"/>
  <c r="G94" i="3"/>
  <c r="G95" i="3"/>
  <c r="G96" i="3"/>
  <c r="G97" i="3"/>
  <c r="G98" i="3"/>
  <c r="G99" i="3"/>
  <c r="G100" i="3"/>
  <c r="G102" i="3"/>
  <c r="G104" i="3"/>
  <c r="F109" i="3"/>
  <c r="F107" i="3"/>
  <c r="F105" i="3"/>
  <c r="F101" i="3"/>
  <c r="F89" i="3"/>
  <c r="F84" i="3"/>
  <c r="F83" i="3"/>
  <c r="F82" i="3" s="1"/>
  <c r="F77" i="3"/>
  <c r="F76" i="3" s="1"/>
  <c r="F73" i="3" s="1"/>
  <c r="F62" i="3"/>
  <c r="F59" i="3"/>
  <c r="F56" i="3"/>
  <c r="F54" i="3"/>
  <c r="F50" i="3"/>
  <c r="F44" i="3"/>
  <c r="F34" i="3"/>
  <c r="F31" i="3"/>
  <c r="F24" i="3"/>
  <c r="F19" i="3"/>
  <c r="F18" i="3" s="1"/>
  <c r="F15" i="3"/>
  <c r="D16" i="3"/>
  <c r="D15" i="3" s="1"/>
  <c r="D20" i="3"/>
  <c r="D21" i="3"/>
  <c r="D22" i="3"/>
  <c r="D23" i="3"/>
  <c r="D25" i="3"/>
  <c r="D26" i="3"/>
  <c r="D27" i="3"/>
  <c r="D28" i="3"/>
  <c r="D30" i="3"/>
  <c r="D32" i="3"/>
  <c r="D35" i="3"/>
  <c r="D36" i="3"/>
  <c r="D39" i="3"/>
  <c r="D37" i="3" s="1"/>
  <c r="D43" i="3"/>
  <c r="D45" i="3"/>
  <c r="D46" i="3"/>
  <c r="D47" i="3"/>
  <c r="D48" i="3"/>
  <c r="D51" i="3"/>
  <c r="D52" i="3"/>
  <c r="D53" i="3"/>
  <c r="D55" i="3"/>
  <c r="D54" i="3" s="1"/>
  <c r="D57" i="3"/>
  <c r="D58" i="3"/>
  <c r="D60" i="3"/>
  <c r="D61" i="3"/>
  <c r="D59" i="3" s="1"/>
  <c r="D63" i="3"/>
  <c r="D65" i="3"/>
  <c r="D66" i="3"/>
  <c r="D67" i="3"/>
  <c r="D69" i="3"/>
  <c r="D70" i="3"/>
  <c r="D71" i="3"/>
  <c r="D72" i="3"/>
  <c r="D78" i="3"/>
  <c r="D79" i="3"/>
  <c r="D44" i="3" l="1"/>
  <c r="D77" i="3"/>
  <c r="D76" i="3" s="1"/>
  <c r="D73" i="3" s="1"/>
  <c r="D34" i="3"/>
  <c r="D24" i="3"/>
  <c r="D19" i="3"/>
  <c r="D18" i="3" s="1"/>
  <c r="D56" i="3"/>
  <c r="D50" i="3"/>
  <c r="F87" i="3"/>
  <c r="D62" i="3"/>
  <c r="F49" i="3"/>
  <c r="F29" i="3"/>
  <c r="F14" i="3" s="1"/>
  <c r="D104" i="3"/>
  <c r="D88" i="3"/>
  <c r="D86" i="3"/>
  <c r="F81" i="3" l="1"/>
  <c r="F42" i="3"/>
  <c r="C77" i="3"/>
  <c r="C76" i="3" s="1"/>
  <c r="C73" i="3" s="1"/>
  <c r="C62" i="3"/>
  <c r="C59" i="3"/>
  <c r="C56" i="3"/>
  <c r="C54" i="3"/>
  <c r="C50" i="3"/>
  <c r="C49" i="3" s="1"/>
  <c r="C44" i="3"/>
  <c r="C37" i="3"/>
  <c r="C34" i="3"/>
  <c r="C33" i="3"/>
  <c r="C31" i="3" s="1"/>
  <c r="C29" i="3" s="1"/>
  <c r="C24" i="3"/>
  <c r="C19" i="3"/>
  <c r="C18" i="3" s="1"/>
  <c r="C15" i="3"/>
  <c r="F80" i="3" l="1"/>
  <c r="F41" i="3"/>
  <c r="C42" i="3"/>
  <c r="C41" i="3" s="1"/>
  <c r="C14" i="3"/>
  <c r="E62" i="3"/>
  <c r="G62" i="3" s="1"/>
  <c r="F13" i="3" l="1"/>
  <c r="C13" i="3"/>
  <c r="E37" i="3"/>
  <c r="G37" i="3" s="1"/>
  <c r="E34" i="3"/>
  <c r="G34" i="3" s="1"/>
  <c r="F111" i="3" l="1"/>
  <c r="E77" i="3"/>
  <c r="G77" i="3" s="1"/>
  <c r="E50" i="3"/>
  <c r="G50" i="3" s="1"/>
  <c r="E19" i="3"/>
  <c r="G19" i="3" s="1"/>
  <c r="E91" i="3" l="1"/>
  <c r="G91" i="3" s="1"/>
  <c r="E103" i="3"/>
  <c r="G103" i="3" s="1"/>
  <c r="E106" i="3"/>
  <c r="G106" i="3" s="1"/>
  <c r="E56" i="3" l="1"/>
  <c r="G56" i="3" s="1"/>
  <c r="C107" i="3" l="1"/>
  <c r="E108" i="3"/>
  <c r="G108" i="3" s="1"/>
  <c r="D107" i="3"/>
  <c r="E110" i="3" l="1"/>
  <c r="G110" i="3" s="1"/>
  <c r="C109" i="3" l="1"/>
  <c r="E107" i="3" l="1"/>
  <c r="G107" i="3" s="1"/>
  <c r="D100" i="3"/>
  <c r="D98" i="3"/>
  <c r="D97" i="3"/>
  <c r="D96" i="3"/>
  <c r="D95" i="3"/>
  <c r="D94" i="3"/>
  <c r="D93" i="3"/>
  <c r="D92" i="3"/>
  <c r="D90" i="3"/>
  <c r="D85" i="3"/>
  <c r="E105" i="3"/>
  <c r="G105" i="3" s="1"/>
  <c r="E101" i="3"/>
  <c r="G101" i="3" s="1"/>
  <c r="E89" i="3"/>
  <c r="G89" i="3" s="1"/>
  <c r="E84" i="3"/>
  <c r="G84" i="3" s="1"/>
  <c r="E83" i="3"/>
  <c r="E76" i="3"/>
  <c r="E59" i="3"/>
  <c r="G59" i="3" s="1"/>
  <c r="E54" i="3"/>
  <c r="G54" i="3" s="1"/>
  <c r="E49" i="3"/>
  <c r="E44" i="3"/>
  <c r="G44" i="3" s="1"/>
  <c r="E33" i="3"/>
  <c r="E18" i="3"/>
  <c r="G18" i="3" s="1"/>
  <c r="E15" i="3"/>
  <c r="G15" i="3" s="1"/>
  <c r="G33" i="3" l="1"/>
  <c r="D33" i="3"/>
  <c r="E73" i="3"/>
  <c r="G73" i="3" s="1"/>
  <c r="G76" i="3"/>
  <c r="D49" i="3"/>
  <c r="D42" i="3" s="1"/>
  <c r="D41" i="3" s="1"/>
  <c r="G49" i="3"/>
  <c r="E82" i="3"/>
  <c r="G82" i="3" s="1"/>
  <c r="G83" i="3"/>
  <c r="E42" i="3"/>
  <c r="E87" i="3"/>
  <c r="D101" i="3"/>
  <c r="E31" i="3"/>
  <c r="E24" i="3"/>
  <c r="G24" i="3" s="1"/>
  <c r="D89" i="3"/>
  <c r="D84" i="3"/>
  <c r="E41" i="3" l="1"/>
  <c r="G41" i="3" s="1"/>
  <c r="G42" i="3"/>
  <c r="E29" i="3"/>
  <c r="D31" i="3"/>
  <c r="D29" i="3" s="1"/>
  <c r="D14" i="3" s="1"/>
  <c r="D13" i="3" s="1"/>
  <c r="G31" i="3"/>
  <c r="E81" i="3"/>
  <c r="G81" i="3" s="1"/>
  <c r="G87" i="3"/>
  <c r="C84" i="3"/>
  <c r="C89" i="3"/>
  <c r="E14" i="3" l="1"/>
  <c r="G29" i="3"/>
  <c r="D105" i="3"/>
  <c r="C105" i="3"/>
  <c r="G14" i="3" l="1"/>
  <c r="E13" i="3"/>
  <c r="G13" i="3" s="1"/>
  <c r="D99" i="3"/>
  <c r="D87" i="3" s="1"/>
  <c r="C83" i="3"/>
  <c r="D83" i="3" s="1"/>
  <c r="C82" i="3" l="1"/>
  <c r="D82" i="3" s="1"/>
  <c r="D81" i="3" s="1"/>
  <c r="C101" i="3" l="1"/>
  <c r="C87" i="3" l="1"/>
  <c r="C81" i="3" s="1"/>
  <c r="C80" i="3" s="1"/>
  <c r="C111" i="3" l="1"/>
  <c r="D109" i="3" l="1"/>
  <c r="D80" i="3" l="1"/>
  <c r="E109" i="3"/>
  <c r="E80" i="3" l="1"/>
  <c r="G109" i="3"/>
  <c r="D111" i="3"/>
  <c r="E111" i="3" l="1"/>
  <c r="G111" i="3" s="1"/>
  <c r="G80" i="3"/>
</calcChain>
</file>

<file path=xl/sharedStrings.xml><?xml version="1.0" encoding="utf-8"?>
<sst xmlns="http://schemas.openxmlformats.org/spreadsheetml/2006/main" count="211" uniqueCount="208">
  <si>
    <t>Код бюджетной классификации</t>
  </si>
  <si>
    <t xml:space="preserve">000 1 00 00000 00 0000 000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</si>
  <si>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</si>
  <si>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</si>
  <si>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</si>
  <si>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</si>
  <si>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</si>
  <si>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</si>
  <si>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</si>
  <si>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производимые на территории РФ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</si>
  <si>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</si>
  <si>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</si>
  <si>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</si>
  <si>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 упрощенной системы налогообложения </t>
  </si>
  <si>
    <t>000 1 05 02000 02 0000 110</t>
  </si>
  <si>
    <t>Единый налог на вмененный доход для отдельных видов деятельности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</si>
  <si>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</si>
  <si>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</si>
  <si>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</si>
  <si>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</si>
  <si>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</si>
  <si>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</si>
  <si>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</si>
  <si>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</si>
  <si>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</si>
  <si>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</si>
  <si>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</si>
  <si>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</si>
  <si>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</si>
  <si>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</si>
  <si>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</si>
  <si>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юрисдикции,мировыми судьями (за исключением  Верховного Суда РФ)</t>
  </si>
  <si>
    <t>000 1 11 00000 00 0000 000</t>
  </si>
  <si>
    <t>Доходы от использования имущества находящегося в государственной и муниципальной собственности</t>
  </si>
  <si>
    <t>000 1 11 05000 00 0000 120</t>
  </si>
  <si>
    <t>000 1 11 05012 04 0000 120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</si>
  <si>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</si>
  <si>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</si>
  <si>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</si>
  <si>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</si>
  <si>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000 1 11 07014 04 0000 120</t>
  </si>
  <si>
    <t>000 1 11 09000 00 0000 120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</si>
  <si>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</si>
  <si>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</si>
  <si>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в части зачисления поступлений по плате за наем жилых помещений, находящихся в собственности муниципальных образований</t>
  </si>
  <si>
    <t>Прочие поступления от использования имущества, в части зачисления поступлений по плате за установку и эксплуатацию рекламных конструкций</t>
  </si>
  <si>
    <t>000 1 12 00000 00 0000 000</t>
  </si>
  <si>
    <t>Платежи при пользовании природными ресурсами</t>
  </si>
  <si>
    <t xml:space="preserve">000 1 12 01000 01 0000 120 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</si>
  <si>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</si>
  <si>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</si>
  <si>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</si>
  <si>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</si>
  <si>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</si>
  <si>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городского округа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</si>
  <si>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</si>
  <si>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</si>
  <si>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</si>
  <si>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</si>
  <si>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</si>
  <si>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</si>
  <si>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000 1 16 25000 01 0000 140</t>
  </si>
  <si>
    <t>000 1 16 30000 01 0000 140</t>
  </si>
  <si>
    <t>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</si>
  <si>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</si>
  <si>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</si>
  <si>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</si>
  <si>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</si>
  <si>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</si>
  <si>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</si>
  <si>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</si>
  <si>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</si>
  <si>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000 1 17 05000 00 0000 180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</si>
  <si>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</si>
  <si>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</si>
  <si>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</si>
  <si>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</si>
  <si>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 xml:space="preserve">ВСЕГО ДОХОДОВ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</si>
  <si>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</si>
  <si>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</si>
  <si>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</si>
  <si>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</si>
  <si>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</si>
  <si>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</si>
  <si>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</si>
  <si>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</si>
  <si>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Субвенции бюджетам муниципальных районов и городских округов Московской области 
для осуществления государственных полномочий Московской области в области земельных отношений</t>
  </si>
  <si>
    <t>Субвенции бюджетам муниципальных районов и городских округов Московской области 
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</si>
  <si>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000 2 02 30000 00 0000 000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</si>
  <si>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</si>
  <si>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</si>
  <si>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</si>
  <si>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Прочие субвенции бюджетам городских округов</t>
  </si>
  <si>
    <t>Субвенции бюджетам городских округов на выполнение передаваемых  полномочий субъектов Российской Федерации</t>
  </si>
  <si>
    <t xml:space="preserve">Дотации бюджетам городских округов на выравнивание бюджетной обеспеченности </t>
  </si>
  <si>
    <t>Приложение № 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</si>
  <si>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</si>
  <si>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</si>
  <si>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</si>
  <si>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</si>
  <si>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</si>
  <si>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001 1 17 05040 04 0003 180</t>
  </si>
  <si>
    <t>Наименование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</si>
  <si>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</si>
  <si>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</si>
  <si>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</si>
  <si>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</si>
  <si>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</si>
  <si>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</si>
  <si>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000 1 11 09044 04 0001 120</t>
  </si>
  <si>
    <t>000 1 11 09044 04 0002 120</t>
  </si>
  <si>
    <t>000 1 03 02260 01 0000 110</t>
  </si>
  <si>
    <t>000 1 03 02250 01 0000 110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</si>
  <si>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</si>
  <si>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Дотации бюджетам бюджетной системы Российской Федерации</t>
  </si>
  <si>
    <t>000 2 02 10000 00 0000 150</t>
  </si>
  <si>
    <t>000 2 02 30022 04 0000 150</t>
  </si>
  <si>
    <t>000 2 02 30024 04 0000 150</t>
  </si>
  <si>
    <t>000 2 02 30024 04 0001 150</t>
  </si>
  <si>
    <t>000 2 02 30024 04 0002 150</t>
  </si>
  <si>
    <t>000 2 02 30024 04 0003 150</t>
  </si>
  <si>
    <t>000 2 02 30024 04 0004 150</t>
  </si>
  <si>
    <t>000 2 02 30024 04 0005 150</t>
  </si>
  <si>
    <t>000 2 02 30024 04 0006 150</t>
  </si>
  <si>
    <t>000 2 02 30029 04 0000 150</t>
  </si>
  <si>
    <t>000 2 02 39999 04 0000 150</t>
  </si>
  <si>
    <t>000 2 02 39999 04 0002 150</t>
  </si>
  <si>
    <t>000 2 02 39999 04 0003 150</t>
  </si>
  <si>
    <t>000 2 02 39999 04 0004 150</t>
  </si>
  <si>
    <t>000 2 02 30024 04 0007 150</t>
  </si>
  <si>
    <t>000 2 02 30024 04 0008 150</t>
  </si>
  <si>
    <t>000 2 02 35118 04 0000 150</t>
  </si>
  <si>
    <t>Субвенции бюджетам муниципальных образований 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</si>
  <si>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000 1 16 080000 01 0000 140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</si>
  <si>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</si>
  <si>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Субсидии бюджетам бюджетной системы Российской Федерации</t>
  </si>
  <si>
    <t>Прочие субсидии бюджетам городских округов (прочие субсидии)</t>
  </si>
  <si>
    <t>000 2 02 15001 04 0000 150</t>
  </si>
  <si>
    <t>000 2 02 20000 00 0000 150</t>
  </si>
  <si>
    <t>000 2 02 29999 04 0016 150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</si>
  <si>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</si>
  <si>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</si>
  <si>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</si>
  <si>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000 2 02 4 9999 04 0000 150</t>
  </si>
  <si>
    <t>Прочие межбюджетные трансферты, передаваемые бюджетам городских округов</t>
  </si>
  <si>
    <t>Иные межбюджетные трансферты</t>
  </si>
  <si>
    <t>000 2 02 40000 00 0000 150</t>
  </si>
  <si>
    <t>Прочие субсидии бюджетам городских округов на мероприятия по организации отдыха детей</t>
  </si>
  <si>
    <t>000 2 02 29999 04 0005 150</t>
  </si>
  <si>
    <t>000 2 02 30024 04 0009 150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</si>
  <si>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</si>
  <si>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001 2 18 04010 04 0000 150</t>
  </si>
  <si>
    <t>001 2 19 60010 04 0000 150</t>
  </si>
  <si>
    <t>Доходы бюджетов городских округов от возврата бюджетными учреждениями остатков субсидий прошлых лет</t>
  </si>
  <si>
    <t>Возрат прочих остатков субсидий, субвенций и иных межбюджетных трансфертов, имеющих целевое назначение прошлых лет из бюджетов городских округов</t>
  </si>
  <si>
    <t>000 218 00000 00 0000 000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</si>
  <si>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</si>
  <si>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000 219 00000 00 0000 150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</si>
  <si>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</si>
  <si>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</si>
  <si>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НАЛОГОВЫЕ ДОХОДЫ</t>
  </si>
  <si>
    <t>НЕНАЛОГОВЫЕ ДОХОДЫ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</si>
  <si>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</si>
  <si>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</si>
  <si>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</si>
  <si>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000 1 13 00000 00 0000 000</t>
  </si>
  <si>
    <t>834 1 13 01994 04 0000 130</t>
  </si>
  <si>
    <t>001 1 13 02994 04 0000 130</t>
  </si>
  <si>
    <t>000 1 05 03000 01 0000 110</t>
  </si>
  <si>
    <t>Единый сельскохозяйственный налог</t>
  </si>
  <si>
    <t>Государственная пошлина за выдачу разрешения на установку рекламной конструкции</t>
  </si>
  <si>
    <t>000 1 08 07150 01 0000 110</t>
  </si>
  <si>
    <t>Доходы в виде прибыли, приходящейся на доли в уставных (складочных) капиталах хозяйственных товариществ и обществ. или дивидендов по акциям, принадлежащим городским округам</t>
  </si>
  <si>
    <t>000 1 11 01040 04 0000 120</t>
  </si>
  <si>
    <t>001 1 17 05040 04 0002 180</t>
  </si>
  <si>
    <t>ЗАДОЛЖЕННОСТЬ И ПЕРЕРАСЧЕТЫ ПО ОТМЕНЕННЫМ НАЛОГАМ, СБОРАМ И ИНЫМ ОБЯЗАТЕЛЬНЫМ ПЛАТЕЖАМ</t>
  </si>
  <si>
    <t>000 1 09 00000 00 0000 000</t>
  </si>
  <si>
    <t>Земельный налог (по обязательствам возникшим до 1 января 2006 года). мобилизуемый на территориях городских округов</t>
  </si>
  <si>
    <t>000 1 09 04052 04 1000 110</t>
  </si>
  <si>
    <t>Прочие неналоговые доходы бюджетов городских округов, в части зачисления поступлений от размещения нестационарных торговых объектов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</si>
  <si>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</si>
  <si>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Уточненный            план 2019 года</t>
  </si>
  <si>
    <t>Исполнено</t>
  </si>
  <si>
    <t>в том числе по дополнительному нормативу отчислений (1,6 %)</t>
  </si>
  <si>
    <t>000 1 16 03030 01 0000 140</t>
  </si>
  <si>
    <t>000 1 16 28000 01 0000 140</t>
  </si>
  <si>
    <t>Невыясненные поступления</t>
  </si>
  <si>
    <t>000 1 17 01000 00 0000 180</t>
  </si>
  <si>
    <t>000 1 17 01040 04 0000 180</t>
  </si>
  <si>
    <t>Невыясненные поступления, зачисляемые в бюджет городского округа</t>
  </si>
  <si>
    <t>Доходы бюджета городского округа Звенигород за 2019 год</t>
  </si>
  <si>
    <t>Одинцовского городского округа</t>
  </si>
  <si>
    <t>Московской области</t>
  </si>
  <si>
    <t>000 1 09 01020 04 0000 110</t>
  </si>
  <si>
    <t>000 1 09 07012 04 0000 110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</si>
  <si>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</si>
  <si>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рекламу, мобилизуемый на территориях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</si>
  <si>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</si>
  <si>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</si>
  <si>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% выпол-нения плана</t>
  </si>
  <si>
    <t>Р.Х. Мангушев</t>
  </si>
  <si>
    <t xml:space="preserve">Администрации Одинцовского городского округа                                                                                                            </t>
  </si>
  <si>
    <t>Начальник Территориального управления Звенигород</t>
  </si>
  <si>
    <t>тыс. руб.</t>
  </si>
  <si>
    <t xml:space="preserve">Дополнитель-ный план на 2019 год </t>
  </si>
  <si>
    <t>План                                             2019 года</t>
  </si>
  <si>
    <t>от 30.04. 2020  № 18/16</t>
  </si>
  <si>
    <t xml:space="preserve">к  решению Совета депутатов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</si>
</sst>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\ _₽"/>
    <numFmt numFmtId="166" formatCode="#,##0.00000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 Cyr"/>
      <family val="1"/>
      <charset val="204"/>
    </font>
    <font>
      <sz val="11"/>
      <color rgb="FF000000"/>
      <name val="Calibri"/>
      <family val="2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Border="0"/>
  </cellStyleXfs>
  <cellXfs count="70">
    <xf numFmtId="0" fontId="0" fillId="0" borderId="0" xfId="0"/>
    <xf numFmtId="165" fontId="2" fillId="0" borderId="0" xfId="0" applyNumberFormat="1" applyFont="1" applyAlignment="1"/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165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top"/>
    </xf>
    <xf numFmtId="0" fontId="11" fillId="0" borderId="0" xfId="0" applyNumberFormat="1" applyFont="1" applyFill="1" applyAlignment="1" applyProtection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166" fontId="12" fillId="0" borderId="1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166" fontId="1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66" fontId="1" fillId="2" borderId="1" xfId="0" applyNumberFormat="1" applyFont="1" applyFill="1" applyBorder="1" applyAlignment="1" applyProtection="1">
      <alignment horizontal="right" vertic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166" fontId="12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/>
    </xf>
    <xf numFmtId="49" fontId="8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indent="3"/>
    </xf>
    <xf numFmtId="0" fontId="8" fillId="0" borderId="2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zoomScale="75" zoomScaleNormal="75" workbookViewId="0">
      <selection activeCell="E5" sqref="E5:G5"/>
    </sheetView>
  </sheetViews>
  <sheetFormatPr defaultRowHeight="12.75" x14ac:dyDescent="0.2"/>
  <cols>
    <col min="1" max="1" width="31.85546875" style="4" customWidth="1"/>
    <col min="2" max="2" width="56.42578125" style="2" customWidth="1"/>
    <col min="3" max="3" width="19.85546875" style="3" customWidth="1"/>
    <col min="4" max="4" width="15.7109375" customWidth="1"/>
    <col min="5" max="6" width="19.85546875" customWidth="1"/>
    <col min="7" max="7" width="9.5703125" customWidth="1"/>
  </cols>
  <sheetData>
    <row r="1" spans="1:7" s="7" customFormat="1" ht="18.75" customHeight="1" x14ac:dyDescent="0.25">
      <c r="A1" s="6"/>
      <c r="B1" s="65"/>
      <c r="C1" s="65"/>
      <c r="E1" s="68" t="s">
        <v>95</v>
      </c>
      <c r="F1" s="68"/>
      <c r="G1" s="68"/>
    </row>
    <row r="2" spans="1:7" s="7" customFormat="1" ht="18.75" customHeight="1" x14ac:dyDescent="0.25">
      <c r="A2" s="6"/>
      <c r="B2" s="66"/>
      <c r="C2" s="66"/>
      <c r="E2" s="64" t="s">
        <v>207</v>
      </c>
      <c r="F2" s="64"/>
      <c r="G2" s="64"/>
    </row>
    <row r="3" spans="1:7" s="7" customFormat="1" ht="18.75" customHeight="1" x14ac:dyDescent="0.25">
      <c r="A3" s="6"/>
      <c r="B3" s="66"/>
      <c r="C3" s="66"/>
      <c r="E3" s="64" t="s">
        <v>191</v>
      </c>
      <c r="F3" s="64"/>
      <c r="G3" s="64"/>
    </row>
    <row r="4" spans="1:7" s="7" customFormat="1" ht="18.75" customHeight="1" x14ac:dyDescent="0.25">
      <c r="A4" s="6"/>
      <c r="B4" s="67"/>
      <c r="C4" s="67"/>
      <c r="E4" s="64" t="s">
        <v>192</v>
      </c>
      <c r="F4" s="64"/>
      <c r="G4" s="64"/>
    </row>
    <row r="5" spans="1:7" s="7" customFormat="1" ht="18.75" customHeight="1" x14ac:dyDescent="0.25">
      <c r="A5" s="6"/>
      <c r="B5" s="18"/>
      <c r="C5" s="18"/>
      <c r="E5" s="64" t="s">
        <v>206</v>
      </c>
      <c r="F5" s="64"/>
      <c r="G5" s="64"/>
    </row>
    <row r="6" spans="1:7" s="7" customFormat="1" ht="21.2" customHeight="1" x14ac:dyDescent="0.2">
      <c r="A6" s="6"/>
      <c r="B6" s="18"/>
      <c r="C6" s="18"/>
      <c r="E6" s="19"/>
      <c r="F6" s="19"/>
      <c r="G6" s="19"/>
    </row>
    <row r="7" spans="1:7" s="7" customFormat="1" ht="21.2" customHeight="1" x14ac:dyDescent="0.2">
      <c r="A7" s="6"/>
      <c r="B7" s="18"/>
      <c r="C7" s="18"/>
      <c r="E7" s="19"/>
      <c r="F7" s="19"/>
      <c r="G7" s="19"/>
    </row>
    <row r="8" spans="1:7" ht="22.7" customHeight="1" x14ac:dyDescent="0.2">
      <c r="A8" s="5"/>
      <c r="B8" s="8"/>
      <c r="C8" s="1"/>
    </row>
    <row r="9" spans="1:7" ht="30.2" customHeight="1" x14ac:dyDescent="0.2">
      <c r="A9" s="61" t="s">
        <v>190</v>
      </c>
      <c r="B9" s="61"/>
      <c r="C9" s="61"/>
      <c r="D9" s="61"/>
      <c r="E9" s="61"/>
      <c r="F9" s="61"/>
      <c r="G9" s="61"/>
    </row>
    <row r="10" spans="1:7" ht="22.7" customHeight="1" x14ac:dyDescent="0.25">
      <c r="A10" s="62"/>
      <c r="B10" s="62"/>
      <c r="C10" s="62"/>
      <c r="F10" s="69" t="s">
        <v>203</v>
      </c>
      <c r="G10" s="69"/>
    </row>
    <row r="11" spans="1:7" s="10" customFormat="1" ht="80.45" customHeight="1" x14ac:dyDescent="0.2">
      <c r="A11" s="60" t="s">
        <v>0</v>
      </c>
      <c r="B11" s="14" t="s">
        <v>102</v>
      </c>
      <c r="C11" s="60" t="s">
        <v>205</v>
      </c>
      <c r="D11" s="60" t="s">
        <v>204</v>
      </c>
      <c r="E11" s="60" t="s">
        <v>181</v>
      </c>
      <c r="F11" s="60" t="s">
        <v>182</v>
      </c>
      <c r="G11" s="60" t="s">
        <v>199</v>
      </c>
    </row>
    <row r="12" spans="1:7" s="10" customFormat="1" ht="16.5" x14ac:dyDescent="0.2">
      <c r="A12" s="14">
        <v>1</v>
      </c>
      <c r="B12" s="14">
        <v>2</v>
      </c>
      <c r="C12" s="15">
        <v>3</v>
      </c>
      <c r="D12" s="15">
        <v>4</v>
      </c>
      <c r="E12" s="15">
        <v>5</v>
      </c>
      <c r="F12" s="9">
        <v>6</v>
      </c>
      <c r="G12" s="9">
        <v>7</v>
      </c>
    </row>
    <row r="13" spans="1:7" s="10" customFormat="1" ht="15.75" x14ac:dyDescent="0.2">
      <c r="A13" s="26" t="s">
        <v>1</v>
      </c>
      <c r="B13" s="27" t="s">
        <v>159</v>
      </c>
      <c r="C13" s="28">
        <f t="shared" ref="C13" si="0">C14+C41</f>
        <v>550068.44059000001</v>
      </c>
      <c r="D13" s="28">
        <f t="shared" ref="D13:F13" si="1">D14+D41</f>
        <v>0</v>
      </c>
      <c r="E13" s="28">
        <f t="shared" si="1"/>
        <v>550068.44059000001</v>
      </c>
      <c r="F13" s="29">
        <f t="shared" si="1"/>
        <v>565116.09276999999</v>
      </c>
      <c r="G13" s="30">
        <f>ROUND(F13/E13*100,1)</f>
        <v>102.7</v>
      </c>
    </row>
    <row r="14" spans="1:7" s="10" customFormat="1" ht="15.75" x14ac:dyDescent="0.2">
      <c r="A14" s="26"/>
      <c r="B14" s="27" t="s">
        <v>160</v>
      </c>
      <c r="C14" s="28">
        <f>C15+C18+C24+C29+C34+C37</f>
        <v>446227</v>
      </c>
      <c r="D14" s="28">
        <f>D15+D18+D24+D29+D34+D37</f>
        <v>0</v>
      </c>
      <c r="E14" s="28">
        <f>E15+E18+E24+E29+E34+E37</f>
        <v>446227</v>
      </c>
      <c r="F14" s="28">
        <f>F15+F18+F24+F29+F34+F37</f>
        <v>456440.83292000002</v>
      </c>
      <c r="G14" s="30">
        <f t="shared" ref="G14:G83" si="2">ROUND(F14/E14*100,1)</f>
        <v>102.3</v>
      </c>
    </row>
    <row r="15" spans="1:7" s="10" customFormat="1" ht="15.75" x14ac:dyDescent="0.2">
      <c r="A15" s="26" t="s">
        <v>2</v>
      </c>
      <c r="B15" s="27" t="s">
        <v>3</v>
      </c>
      <c r="C15" s="28">
        <f t="shared" ref="C15" si="3">SUM(C16:C16)</f>
        <v>123857</v>
      </c>
      <c r="D15" s="28">
        <f t="shared" ref="D15:E15" si="4">SUM(D16:D16)</f>
        <v>0</v>
      </c>
      <c r="E15" s="28">
        <f t="shared" si="4"/>
        <v>123857</v>
      </c>
      <c r="F15" s="28">
        <f t="shared" ref="F15" si="5">SUM(F16:F16)</f>
        <v>124479.91783999999</v>
      </c>
      <c r="G15" s="30">
        <f t="shared" si="2"/>
        <v>100.5</v>
      </c>
    </row>
    <row r="16" spans="1:7" s="10" customFormat="1" ht="15.75" x14ac:dyDescent="0.2">
      <c r="A16" s="9" t="s">
        <v>4</v>
      </c>
      <c r="B16" s="31" t="s">
        <v>5</v>
      </c>
      <c r="C16" s="32">
        <v>123857</v>
      </c>
      <c r="D16" s="32">
        <f>E16-C16</f>
        <v>0</v>
      </c>
      <c r="E16" s="32">
        <v>123857</v>
      </c>
      <c r="F16" s="32">
        <v>124479.91783999999</v>
      </c>
      <c r="G16" s="33">
        <f t="shared" si="2"/>
        <v>100.5</v>
      </c>
    </row>
    <row r="17" spans="1:7" s="10" customFormat="1" ht="38.25" customHeight="1" x14ac:dyDescent="0.2">
      <c r="A17" s="9"/>
      <c r="B17" s="31" t="s">
        <v>183</v>
      </c>
      <c r="C17" s="32">
        <v>12312</v>
      </c>
      <c r="D17" s="32">
        <v>0</v>
      </c>
      <c r="E17" s="32">
        <v>12312</v>
      </c>
      <c r="F17" s="32">
        <v>12393.063249999999</v>
      </c>
      <c r="G17" s="33">
        <f t="shared" si="2"/>
        <v>100.7</v>
      </c>
    </row>
    <row r="18" spans="1:7" s="10" customFormat="1" ht="40.700000000000003" customHeight="1" x14ac:dyDescent="0.2">
      <c r="A18" s="34" t="s">
        <v>6</v>
      </c>
      <c r="B18" s="27" t="s">
        <v>7</v>
      </c>
      <c r="C18" s="28">
        <f t="shared" ref="C18" si="6">C19</f>
        <v>6868</v>
      </c>
      <c r="D18" s="28">
        <f>D19</f>
        <v>0</v>
      </c>
      <c r="E18" s="28">
        <f t="shared" ref="E18:F18" si="7">E19</f>
        <v>6868</v>
      </c>
      <c r="F18" s="28">
        <f t="shared" si="7"/>
        <v>6844.3729199999998</v>
      </c>
      <c r="G18" s="30">
        <f t="shared" si="2"/>
        <v>99.7</v>
      </c>
    </row>
    <row r="19" spans="1:7" s="10" customFormat="1" ht="39.200000000000003" customHeight="1" x14ac:dyDescent="0.2">
      <c r="A19" s="9" t="s">
        <v>8</v>
      </c>
      <c r="B19" s="35" t="s">
        <v>9</v>
      </c>
      <c r="C19" s="36">
        <f>SUM(C20:C23)</f>
        <v>6868</v>
      </c>
      <c r="D19" s="36">
        <f>SUM(D20:D23)</f>
        <v>0</v>
      </c>
      <c r="E19" s="36">
        <f>SUM(E20:E23)</f>
        <v>6868</v>
      </c>
      <c r="F19" s="36">
        <f>SUM(F20:F23)</f>
        <v>6844.3729199999998</v>
      </c>
      <c r="G19" s="33">
        <f t="shared" si="2"/>
        <v>99.7</v>
      </c>
    </row>
    <row r="20" spans="1:7" s="10" customFormat="1" ht="105" customHeight="1" x14ac:dyDescent="0.2">
      <c r="A20" s="37" t="s">
        <v>104</v>
      </c>
      <c r="B20" s="31" t="s">
        <v>103</v>
      </c>
      <c r="C20" s="38">
        <v>3146</v>
      </c>
      <c r="D20" s="32">
        <f t="shared" ref="D20:D36" si="8">E20-C20</f>
        <v>0</v>
      </c>
      <c r="E20" s="38">
        <v>3146</v>
      </c>
      <c r="F20" s="38">
        <v>3115.4432499999998</v>
      </c>
      <c r="G20" s="33">
        <f t="shared" si="2"/>
        <v>99</v>
      </c>
    </row>
    <row r="21" spans="1:7" s="10" customFormat="1" ht="122.25" customHeight="1" x14ac:dyDescent="0.2">
      <c r="A21" s="37" t="s">
        <v>106</v>
      </c>
      <c r="B21" s="31" t="s">
        <v>105</v>
      </c>
      <c r="C21" s="38">
        <v>21</v>
      </c>
      <c r="D21" s="32">
        <f t="shared" si="8"/>
        <v>0</v>
      </c>
      <c r="E21" s="38">
        <v>21</v>
      </c>
      <c r="F21" s="38">
        <v>22.899319999999999</v>
      </c>
      <c r="G21" s="33">
        <f t="shared" si="2"/>
        <v>109</v>
      </c>
    </row>
    <row r="22" spans="1:7" s="10" customFormat="1" ht="105.75" customHeight="1" x14ac:dyDescent="0.2">
      <c r="A22" s="37" t="s">
        <v>112</v>
      </c>
      <c r="B22" s="31" t="s">
        <v>107</v>
      </c>
      <c r="C22" s="38">
        <v>4148</v>
      </c>
      <c r="D22" s="32">
        <f t="shared" si="8"/>
        <v>0</v>
      </c>
      <c r="E22" s="38">
        <v>4148</v>
      </c>
      <c r="F22" s="38">
        <v>4162.2427600000001</v>
      </c>
      <c r="G22" s="33">
        <f t="shared" si="2"/>
        <v>100.3</v>
      </c>
    </row>
    <row r="23" spans="1:7" s="10" customFormat="1" ht="105.75" customHeight="1" x14ac:dyDescent="0.2">
      <c r="A23" s="37" t="s">
        <v>111</v>
      </c>
      <c r="B23" s="31" t="s">
        <v>108</v>
      </c>
      <c r="C23" s="38">
        <v>-447</v>
      </c>
      <c r="D23" s="32">
        <f t="shared" si="8"/>
        <v>0</v>
      </c>
      <c r="E23" s="38">
        <v>-447</v>
      </c>
      <c r="F23" s="38">
        <v>-456.21240999999998</v>
      </c>
      <c r="G23" s="33">
        <f t="shared" si="2"/>
        <v>102.1</v>
      </c>
    </row>
    <row r="24" spans="1:7" s="10" customFormat="1" ht="15.75" x14ac:dyDescent="0.2">
      <c r="A24" s="26" t="s">
        <v>10</v>
      </c>
      <c r="B24" s="27" t="s">
        <v>11</v>
      </c>
      <c r="C24" s="28">
        <f t="shared" ref="C24" si="9">SUM(C25:C28)</f>
        <v>101378</v>
      </c>
      <c r="D24" s="28">
        <f t="shared" ref="D24" si="10">SUM(D25:D28)</f>
        <v>0</v>
      </c>
      <c r="E24" s="28">
        <f t="shared" ref="E24:F24" si="11">SUM(E25:E28)</f>
        <v>101378</v>
      </c>
      <c r="F24" s="28">
        <f t="shared" si="11"/>
        <v>103282.53034999999</v>
      </c>
      <c r="G24" s="30">
        <f t="shared" si="2"/>
        <v>101.9</v>
      </c>
    </row>
    <row r="25" spans="1:7" s="10" customFormat="1" ht="31.5" x14ac:dyDescent="0.2">
      <c r="A25" s="9" t="s">
        <v>12</v>
      </c>
      <c r="B25" s="35" t="s">
        <v>13</v>
      </c>
      <c r="C25" s="36">
        <v>80090</v>
      </c>
      <c r="D25" s="32">
        <f t="shared" si="8"/>
        <v>0</v>
      </c>
      <c r="E25" s="36">
        <v>80090</v>
      </c>
      <c r="F25" s="36">
        <v>81470.973549999995</v>
      </c>
      <c r="G25" s="33">
        <f t="shared" si="2"/>
        <v>101.7</v>
      </c>
    </row>
    <row r="26" spans="1:7" s="10" customFormat="1" ht="31.5" x14ac:dyDescent="0.2">
      <c r="A26" s="9" t="s">
        <v>14</v>
      </c>
      <c r="B26" s="35" t="s">
        <v>15</v>
      </c>
      <c r="C26" s="36">
        <v>17303</v>
      </c>
      <c r="D26" s="32">
        <f t="shared" si="8"/>
        <v>0</v>
      </c>
      <c r="E26" s="36">
        <v>17303</v>
      </c>
      <c r="F26" s="36">
        <v>17140.87271</v>
      </c>
      <c r="G26" s="33">
        <f t="shared" si="2"/>
        <v>99.1</v>
      </c>
    </row>
    <row r="27" spans="1:7" s="10" customFormat="1" ht="19.5" customHeight="1" x14ac:dyDescent="0.2">
      <c r="A27" s="9" t="s">
        <v>168</v>
      </c>
      <c r="B27" s="35" t="s">
        <v>169</v>
      </c>
      <c r="C27" s="36">
        <v>41</v>
      </c>
      <c r="D27" s="32">
        <f t="shared" si="8"/>
        <v>0</v>
      </c>
      <c r="E27" s="36">
        <v>41</v>
      </c>
      <c r="F27" s="36">
        <v>41.575000000000003</v>
      </c>
      <c r="G27" s="33">
        <f t="shared" si="2"/>
        <v>101.4</v>
      </c>
    </row>
    <row r="28" spans="1:7" s="10" customFormat="1" ht="31.5" x14ac:dyDescent="0.2">
      <c r="A28" s="9" t="s">
        <v>16</v>
      </c>
      <c r="B28" s="35" t="s">
        <v>17</v>
      </c>
      <c r="C28" s="36">
        <v>3944</v>
      </c>
      <c r="D28" s="32">
        <f t="shared" si="8"/>
        <v>0</v>
      </c>
      <c r="E28" s="36">
        <v>3944</v>
      </c>
      <c r="F28" s="36">
        <v>4629.1090899999999</v>
      </c>
      <c r="G28" s="33">
        <f t="shared" si="2"/>
        <v>117.4</v>
      </c>
    </row>
    <row r="29" spans="1:7" s="10" customFormat="1" ht="15.75" x14ac:dyDescent="0.2">
      <c r="A29" s="26" t="s">
        <v>18</v>
      </c>
      <c r="B29" s="39" t="s">
        <v>19</v>
      </c>
      <c r="C29" s="28">
        <f t="shared" ref="C29" si="12">SUM(C30+C31)</f>
        <v>209161</v>
      </c>
      <c r="D29" s="28">
        <f t="shared" ref="D29" si="13">SUM(D30+D31)</f>
        <v>0</v>
      </c>
      <c r="E29" s="28">
        <f t="shared" ref="E29:F29" si="14">SUM(E30+E31)</f>
        <v>209161</v>
      </c>
      <c r="F29" s="28">
        <f t="shared" si="14"/>
        <v>216561.00214</v>
      </c>
      <c r="G29" s="30">
        <f t="shared" si="2"/>
        <v>103.5</v>
      </c>
    </row>
    <row r="30" spans="1:7" s="10" customFormat="1" ht="15.75" x14ac:dyDescent="0.2">
      <c r="A30" s="9" t="s">
        <v>20</v>
      </c>
      <c r="B30" s="40" t="s">
        <v>21</v>
      </c>
      <c r="C30" s="36">
        <v>37016</v>
      </c>
      <c r="D30" s="32">
        <f t="shared" si="8"/>
        <v>0</v>
      </c>
      <c r="E30" s="36">
        <v>37016</v>
      </c>
      <c r="F30" s="36">
        <v>38375.284249999997</v>
      </c>
      <c r="G30" s="33">
        <f t="shared" si="2"/>
        <v>103.7</v>
      </c>
    </row>
    <row r="31" spans="1:7" s="10" customFormat="1" ht="18.75" customHeight="1" x14ac:dyDescent="0.2">
      <c r="A31" s="9" t="s">
        <v>22</v>
      </c>
      <c r="B31" s="40" t="s">
        <v>23</v>
      </c>
      <c r="C31" s="36">
        <f>SUM(C32:C33)</f>
        <v>172145</v>
      </c>
      <c r="D31" s="32">
        <f t="shared" si="8"/>
        <v>0</v>
      </c>
      <c r="E31" s="36">
        <f>SUM(E32:E33)</f>
        <v>172145</v>
      </c>
      <c r="F31" s="36">
        <f>SUM(F32:F33)</f>
        <v>178185.71789</v>
      </c>
      <c r="G31" s="33">
        <f t="shared" si="2"/>
        <v>103.5</v>
      </c>
    </row>
    <row r="32" spans="1:7" s="10" customFormat="1" ht="52.5" customHeight="1" x14ac:dyDescent="0.2">
      <c r="A32" s="9" t="s">
        <v>24</v>
      </c>
      <c r="B32" s="35" t="s">
        <v>25</v>
      </c>
      <c r="C32" s="36">
        <v>128375</v>
      </c>
      <c r="D32" s="32">
        <f t="shared" si="8"/>
        <v>0</v>
      </c>
      <c r="E32" s="36">
        <v>128375</v>
      </c>
      <c r="F32" s="36">
        <v>135215.29663</v>
      </c>
      <c r="G32" s="33">
        <f t="shared" si="2"/>
        <v>105.3</v>
      </c>
    </row>
    <row r="33" spans="1:9" s="10" customFormat="1" ht="53.45" customHeight="1" x14ac:dyDescent="0.2">
      <c r="A33" s="9" t="s">
        <v>26</v>
      </c>
      <c r="B33" s="35" t="s">
        <v>27</v>
      </c>
      <c r="C33" s="36">
        <f>SUM(33770+10000)</f>
        <v>43770</v>
      </c>
      <c r="D33" s="32">
        <f t="shared" si="8"/>
        <v>0</v>
      </c>
      <c r="E33" s="36">
        <f>SUM(33770+10000)</f>
        <v>43770</v>
      </c>
      <c r="F33" s="36">
        <v>42970.421260000003</v>
      </c>
      <c r="G33" s="33">
        <f t="shared" si="2"/>
        <v>98.2</v>
      </c>
    </row>
    <row r="34" spans="1:9" s="10" customFormat="1" ht="15.75" x14ac:dyDescent="0.2">
      <c r="A34" s="26" t="s">
        <v>28</v>
      </c>
      <c r="B34" s="27" t="s">
        <v>29</v>
      </c>
      <c r="C34" s="28">
        <f>SUM(C35:C36)</f>
        <v>4983</v>
      </c>
      <c r="D34" s="28">
        <f>SUM(D35:D36)</f>
        <v>0</v>
      </c>
      <c r="E34" s="28">
        <f>SUM(E35:E36)</f>
        <v>4983</v>
      </c>
      <c r="F34" s="28">
        <f>SUM(F35:F36)</f>
        <v>5293.3748900000001</v>
      </c>
      <c r="G34" s="30">
        <f t="shared" si="2"/>
        <v>106.2</v>
      </c>
    </row>
    <row r="35" spans="1:9" s="10" customFormat="1" ht="72" customHeight="1" x14ac:dyDescent="0.2">
      <c r="A35" s="9" t="s">
        <v>30</v>
      </c>
      <c r="B35" s="35" t="s">
        <v>31</v>
      </c>
      <c r="C35" s="36">
        <v>4978</v>
      </c>
      <c r="D35" s="32">
        <f t="shared" si="8"/>
        <v>0</v>
      </c>
      <c r="E35" s="36">
        <v>4978</v>
      </c>
      <c r="F35" s="36">
        <v>5288.3748900000001</v>
      </c>
      <c r="G35" s="33">
        <f t="shared" si="2"/>
        <v>106.2</v>
      </c>
      <c r="H35" s="11"/>
      <c r="I35" s="12"/>
    </row>
    <row r="36" spans="1:9" s="10" customFormat="1" ht="33.75" customHeight="1" x14ac:dyDescent="0.2">
      <c r="A36" s="9" t="s">
        <v>171</v>
      </c>
      <c r="B36" s="35" t="s">
        <v>170</v>
      </c>
      <c r="C36" s="36">
        <v>5</v>
      </c>
      <c r="D36" s="32">
        <f t="shared" si="8"/>
        <v>0</v>
      </c>
      <c r="E36" s="36">
        <v>5</v>
      </c>
      <c r="F36" s="36">
        <v>5</v>
      </c>
      <c r="G36" s="33">
        <f t="shared" si="2"/>
        <v>100</v>
      </c>
      <c r="H36" s="11"/>
      <c r="I36" s="12"/>
    </row>
    <row r="37" spans="1:9" s="10" customFormat="1" ht="53.45" customHeight="1" x14ac:dyDescent="0.2">
      <c r="A37" s="26" t="s">
        <v>176</v>
      </c>
      <c r="B37" s="41" t="s">
        <v>175</v>
      </c>
      <c r="C37" s="36">
        <f>C39</f>
        <v>-20</v>
      </c>
      <c r="D37" s="32">
        <f>D39</f>
        <v>0</v>
      </c>
      <c r="E37" s="36">
        <f>E39</f>
        <v>-20</v>
      </c>
      <c r="F37" s="36">
        <f>F38+F39+F40</f>
        <v>-20.365220000000001</v>
      </c>
      <c r="G37" s="33">
        <f t="shared" si="2"/>
        <v>101.8</v>
      </c>
      <c r="H37" s="11"/>
      <c r="I37" s="12"/>
    </row>
    <row r="38" spans="1:9" s="10" customFormat="1" ht="57.2" customHeight="1" x14ac:dyDescent="0.2">
      <c r="A38" s="9" t="s">
        <v>193</v>
      </c>
      <c r="B38" s="42" t="s">
        <v>195</v>
      </c>
      <c r="C38" s="36">
        <v>0</v>
      </c>
      <c r="D38" s="32">
        <v>0</v>
      </c>
      <c r="E38" s="36">
        <v>0</v>
      </c>
      <c r="F38" s="36">
        <v>2.2079999999999999E-2</v>
      </c>
      <c r="G38" s="33">
        <v>0</v>
      </c>
      <c r="H38" s="11"/>
      <c r="I38" s="12"/>
    </row>
    <row r="39" spans="1:9" s="10" customFormat="1" ht="55.5" customHeight="1" x14ac:dyDescent="0.2">
      <c r="A39" s="9" t="s">
        <v>178</v>
      </c>
      <c r="B39" s="35" t="s">
        <v>177</v>
      </c>
      <c r="C39" s="36">
        <v>-20</v>
      </c>
      <c r="D39" s="32">
        <f t="shared" ref="D39" si="15">E39-C39</f>
        <v>0</v>
      </c>
      <c r="E39" s="36">
        <v>-20</v>
      </c>
      <c r="F39" s="36">
        <v>-20.605869999999999</v>
      </c>
      <c r="G39" s="33">
        <f t="shared" si="2"/>
        <v>103</v>
      </c>
      <c r="H39" s="11"/>
      <c r="I39" s="12"/>
    </row>
    <row r="40" spans="1:9" s="10" customFormat="1" ht="37.5" customHeight="1" x14ac:dyDescent="0.2">
      <c r="A40" s="9" t="s">
        <v>194</v>
      </c>
      <c r="B40" s="42" t="s">
        <v>196</v>
      </c>
      <c r="C40" s="36">
        <v>0</v>
      </c>
      <c r="D40" s="32">
        <v>0</v>
      </c>
      <c r="E40" s="36">
        <v>0</v>
      </c>
      <c r="F40" s="36">
        <v>0.21856999999999999</v>
      </c>
      <c r="G40" s="33">
        <v>0</v>
      </c>
      <c r="H40" s="11"/>
      <c r="I40" s="12"/>
    </row>
    <row r="41" spans="1:9" s="10" customFormat="1" ht="15.75" x14ac:dyDescent="0.2">
      <c r="A41" s="9"/>
      <c r="B41" s="27" t="s">
        <v>161</v>
      </c>
      <c r="C41" s="28">
        <f>C42+C54+C56+C59+C62+C73</f>
        <v>103841.44059</v>
      </c>
      <c r="D41" s="28">
        <f>D42+D54+D56+D59+D62+D73</f>
        <v>0</v>
      </c>
      <c r="E41" s="28">
        <f>E42+E54+E56+E59+E62+E73</f>
        <v>103841.44059</v>
      </c>
      <c r="F41" s="28">
        <f>F42+F54+F56+F59+F62+F73</f>
        <v>108675.25985</v>
      </c>
      <c r="G41" s="30">
        <f t="shared" si="2"/>
        <v>104.7</v>
      </c>
      <c r="H41" s="11"/>
      <c r="I41" s="12"/>
    </row>
    <row r="42" spans="1:9" s="10" customFormat="1" ht="47.25" x14ac:dyDescent="0.2">
      <c r="A42" s="26" t="s">
        <v>32</v>
      </c>
      <c r="B42" s="41" t="s">
        <v>33</v>
      </c>
      <c r="C42" s="28">
        <f>SUM(C43+C44+C47+C49)</f>
        <v>79157</v>
      </c>
      <c r="D42" s="28">
        <f>SUM(D43+D44+D47+D49)</f>
        <v>0</v>
      </c>
      <c r="E42" s="28">
        <f>SUM(E43+E44+E47+E49)</f>
        <v>79157</v>
      </c>
      <c r="F42" s="28">
        <f>SUM(F43+F44+F47+F49)</f>
        <v>81799.319350000005</v>
      </c>
      <c r="G42" s="30">
        <f t="shared" si="2"/>
        <v>103.3</v>
      </c>
      <c r="H42" s="11"/>
      <c r="I42" s="12"/>
    </row>
    <row r="43" spans="1:9" s="10" customFormat="1" ht="68.25" customHeight="1" x14ac:dyDescent="0.2">
      <c r="A43" s="9" t="s">
        <v>173</v>
      </c>
      <c r="B43" s="35" t="s">
        <v>172</v>
      </c>
      <c r="C43" s="36">
        <v>960</v>
      </c>
      <c r="D43" s="32">
        <f t="shared" ref="D43" si="16">E43-C43</f>
        <v>0</v>
      </c>
      <c r="E43" s="36">
        <v>960</v>
      </c>
      <c r="F43" s="36">
        <v>960</v>
      </c>
      <c r="G43" s="33">
        <f t="shared" si="2"/>
        <v>100</v>
      </c>
      <c r="H43" s="11"/>
      <c r="I43" s="12"/>
    </row>
    <row r="44" spans="1:9" s="10" customFormat="1" ht="107.45" customHeight="1" x14ac:dyDescent="0.2">
      <c r="A44" s="9" t="s">
        <v>34</v>
      </c>
      <c r="B44" s="31" t="s">
        <v>97</v>
      </c>
      <c r="C44" s="36">
        <f t="shared" ref="C44" si="17">C45+C46</f>
        <v>72337</v>
      </c>
      <c r="D44" s="36">
        <f t="shared" ref="D44" si="18">D45+D46</f>
        <v>0</v>
      </c>
      <c r="E44" s="36">
        <f t="shared" ref="E44:F44" si="19">E45+E46</f>
        <v>72337</v>
      </c>
      <c r="F44" s="36">
        <f t="shared" si="19"/>
        <v>74823.618300000002</v>
      </c>
      <c r="G44" s="33">
        <f t="shared" si="2"/>
        <v>103.4</v>
      </c>
      <c r="H44" s="11"/>
      <c r="I44" s="12"/>
    </row>
    <row r="45" spans="1:9" s="10" customFormat="1" ht="104.25" customHeight="1" x14ac:dyDescent="0.2">
      <c r="A45" s="9" t="s">
        <v>35</v>
      </c>
      <c r="B45" s="35" t="s">
        <v>98</v>
      </c>
      <c r="C45" s="36">
        <v>61772</v>
      </c>
      <c r="D45" s="32">
        <f t="shared" ref="D45:D52" si="20">E45-C45</f>
        <v>0</v>
      </c>
      <c r="E45" s="36">
        <v>61772</v>
      </c>
      <c r="F45" s="36">
        <v>63899.19167</v>
      </c>
      <c r="G45" s="33">
        <f t="shared" si="2"/>
        <v>103.4</v>
      </c>
    </row>
    <row r="46" spans="1:9" s="10" customFormat="1" ht="86.25" customHeight="1" x14ac:dyDescent="0.2">
      <c r="A46" s="9" t="s">
        <v>36</v>
      </c>
      <c r="B46" s="35" t="s">
        <v>37</v>
      </c>
      <c r="C46" s="36">
        <v>10565</v>
      </c>
      <c r="D46" s="32">
        <f t="shared" si="20"/>
        <v>0</v>
      </c>
      <c r="E46" s="36">
        <v>10565</v>
      </c>
      <c r="F46" s="36">
        <v>10924.42663</v>
      </c>
      <c r="G46" s="33">
        <f t="shared" si="2"/>
        <v>103.4</v>
      </c>
    </row>
    <row r="47" spans="1:9" s="10" customFormat="1" ht="36.75" customHeight="1" x14ac:dyDescent="0.2">
      <c r="A47" s="9" t="s">
        <v>38</v>
      </c>
      <c r="B47" s="31" t="s">
        <v>39</v>
      </c>
      <c r="C47" s="36">
        <v>65</v>
      </c>
      <c r="D47" s="32">
        <f t="shared" si="20"/>
        <v>0</v>
      </c>
      <c r="E47" s="36">
        <v>65</v>
      </c>
      <c r="F47" s="36">
        <v>0</v>
      </c>
      <c r="G47" s="33">
        <f t="shared" si="2"/>
        <v>0</v>
      </c>
    </row>
    <row r="48" spans="1:9" s="10" customFormat="1" ht="71.45" customHeight="1" x14ac:dyDescent="0.2">
      <c r="A48" s="9" t="s">
        <v>40</v>
      </c>
      <c r="B48" s="35" t="s">
        <v>113</v>
      </c>
      <c r="C48" s="36">
        <v>65</v>
      </c>
      <c r="D48" s="32">
        <f t="shared" si="20"/>
        <v>0</v>
      </c>
      <c r="E48" s="36">
        <v>65</v>
      </c>
      <c r="F48" s="36">
        <v>0</v>
      </c>
      <c r="G48" s="33">
        <f t="shared" si="2"/>
        <v>0</v>
      </c>
    </row>
    <row r="49" spans="1:7" s="10" customFormat="1" ht="107.45" customHeight="1" x14ac:dyDescent="0.2">
      <c r="A49" s="9" t="s">
        <v>41</v>
      </c>
      <c r="B49" s="35" t="s">
        <v>99</v>
      </c>
      <c r="C49" s="36">
        <f t="shared" ref="C49" si="21">C50</f>
        <v>5795</v>
      </c>
      <c r="D49" s="32">
        <f t="shared" si="20"/>
        <v>0</v>
      </c>
      <c r="E49" s="36">
        <f t="shared" ref="E49:F49" si="22">E50</f>
        <v>5795</v>
      </c>
      <c r="F49" s="36">
        <f t="shared" si="22"/>
        <v>6015.7010499999997</v>
      </c>
      <c r="G49" s="33">
        <f t="shared" si="2"/>
        <v>103.8</v>
      </c>
    </row>
    <row r="50" spans="1:7" s="10" customFormat="1" ht="105" customHeight="1" x14ac:dyDescent="0.2">
      <c r="A50" s="9" t="s">
        <v>42</v>
      </c>
      <c r="B50" s="35" t="s">
        <v>43</v>
      </c>
      <c r="C50" s="36">
        <f>SUM(C51:C53)</f>
        <v>5795</v>
      </c>
      <c r="D50" s="36">
        <f>SUM(D51:D53)</f>
        <v>0</v>
      </c>
      <c r="E50" s="36">
        <f>SUM(E51:E53)</f>
        <v>5795</v>
      </c>
      <c r="F50" s="36">
        <f>SUM(F51:F53)</f>
        <v>6015.7010499999997</v>
      </c>
      <c r="G50" s="33">
        <f t="shared" si="2"/>
        <v>103.8</v>
      </c>
    </row>
    <row r="51" spans="1:7" s="10" customFormat="1" ht="102.2" customHeight="1" x14ac:dyDescent="0.2">
      <c r="A51" s="9" t="s">
        <v>42</v>
      </c>
      <c r="B51" s="35" t="s">
        <v>180</v>
      </c>
      <c r="C51" s="36">
        <v>1010</v>
      </c>
      <c r="D51" s="32">
        <f t="shared" si="20"/>
        <v>0</v>
      </c>
      <c r="E51" s="36">
        <v>1010</v>
      </c>
      <c r="F51" s="36">
        <v>1010.3856</v>
      </c>
      <c r="G51" s="33">
        <f t="shared" si="2"/>
        <v>100</v>
      </c>
    </row>
    <row r="52" spans="1:7" s="10" customFormat="1" ht="69.75" customHeight="1" x14ac:dyDescent="0.2">
      <c r="A52" s="9" t="s">
        <v>109</v>
      </c>
      <c r="B52" s="35" t="s">
        <v>44</v>
      </c>
      <c r="C52" s="36">
        <v>3266</v>
      </c>
      <c r="D52" s="32">
        <f t="shared" si="20"/>
        <v>0</v>
      </c>
      <c r="E52" s="36">
        <v>3266</v>
      </c>
      <c r="F52" s="36">
        <v>3542.6402499999999</v>
      </c>
      <c r="G52" s="33">
        <f t="shared" si="2"/>
        <v>108.5</v>
      </c>
    </row>
    <row r="53" spans="1:7" s="10" customFormat="1" ht="54.75" customHeight="1" x14ac:dyDescent="0.2">
      <c r="A53" s="9" t="s">
        <v>110</v>
      </c>
      <c r="B53" s="35" t="s">
        <v>45</v>
      </c>
      <c r="C53" s="36">
        <v>1519</v>
      </c>
      <c r="D53" s="32">
        <f t="shared" ref="D53" si="23">E53-C53</f>
        <v>0</v>
      </c>
      <c r="E53" s="36">
        <v>1519</v>
      </c>
      <c r="F53" s="36">
        <v>1462.6751999999999</v>
      </c>
      <c r="G53" s="33">
        <f t="shared" si="2"/>
        <v>96.3</v>
      </c>
    </row>
    <row r="54" spans="1:7" s="10" customFormat="1" ht="26.45" customHeight="1" x14ac:dyDescent="0.2">
      <c r="A54" s="26" t="s">
        <v>46</v>
      </c>
      <c r="B54" s="27" t="s">
        <v>47</v>
      </c>
      <c r="C54" s="28">
        <f>C55</f>
        <v>145</v>
      </c>
      <c r="D54" s="28">
        <f>D55</f>
        <v>0</v>
      </c>
      <c r="E54" s="28">
        <f>E55</f>
        <v>145</v>
      </c>
      <c r="F54" s="28">
        <f>F55</f>
        <v>144.55671000000001</v>
      </c>
      <c r="G54" s="30">
        <f t="shared" si="2"/>
        <v>99.7</v>
      </c>
    </row>
    <row r="55" spans="1:7" s="10" customFormat="1" ht="38.25" customHeight="1" x14ac:dyDescent="0.2">
      <c r="A55" s="9" t="s">
        <v>48</v>
      </c>
      <c r="B55" s="31" t="s">
        <v>49</v>
      </c>
      <c r="C55" s="36">
        <v>145</v>
      </c>
      <c r="D55" s="32">
        <f t="shared" ref="D55" si="24">E55-C55</f>
        <v>0</v>
      </c>
      <c r="E55" s="36">
        <v>145</v>
      </c>
      <c r="F55" s="36">
        <v>144.55671000000001</v>
      </c>
      <c r="G55" s="33">
        <f t="shared" si="2"/>
        <v>99.7</v>
      </c>
    </row>
    <row r="56" spans="1:7" s="10" customFormat="1" ht="39.200000000000003" customHeight="1" x14ac:dyDescent="0.2">
      <c r="A56" s="43" t="s">
        <v>165</v>
      </c>
      <c r="B56" s="27" t="s">
        <v>162</v>
      </c>
      <c r="C56" s="28">
        <f>SUM(C57:C58)</f>
        <v>6284.4405900000002</v>
      </c>
      <c r="D56" s="28">
        <f>SUM(D57:D58)</f>
        <v>0</v>
      </c>
      <c r="E56" s="28">
        <f>SUM(E57:E58)</f>
        <v>6284.4405900000002</v>
      </c>
      <c r="F56" s="28">
        <f>SUM(F57:F58)</f>
        <v>6467.2508500000004</v>
      </c>
      <c r="G56" s="30">
        <f t="shared" si="2"/>
        <v>102.9</v>
      </c>
    </row>
    <row r="57" spans="1:7" s="10" customFormat="1" ht="36.75" customHeight="1" x14ac:dyDescent="0.2">
      <c r="A57" s="43" t="s">
        <v>166</v>
      </c>
      <c r="B57" s="31" t="s">
        <v>163</v>
      </c>
      <c r="C57" s="36">
        <v>4.3</v>
      </c>
      <c r="D57" s="32">
        <f>E57-C57</f>
        <v>0</v>
      </c>
      <c r="E57" s="36">
        <v>4.3</v>
      </c>
      <c r="F57" s="36">
        <v>4.3</v>
      </c>
      <c r="G57" s="33">
        <f t="shared" si="2"/>
        <v>100</v>
      </c>
    </row>
    <row r="58" spans="1:7" s="10" customFormat="1" ht="36.75" customHeight="1" x14ac:dyDescent="0.2">
      <c r="A58" s="43" t="s">
        <v>167</v>
      </c>
      <c r="B58" s="31" t="s">
        <v>164</v>
      </c>
      <c r="C58" s="36">
        <v>6280.14059</v>
      </c>
      <c r="D58" s="32">
        <f>E58-C58</f>
        <v>0</v>
      </c>
      <c r="E58" s="36">
        <v>6280.14059</v>
      </c>
      <c r="F58" s="36">
        <v>6462.9508500000002</v>
      </c>
      <c r="G58" s="33">
        <f t="shared" si="2"/>
        <v>102.9</v>
      </c>
    </row>
    <row r="59" spans="1:7" s="10" customFormat="1" ht="41.25" customHeight="1" x14ac:dyDescent="0.2">
      <c r="A59" s="34" t="s">
        <v>50</v>
      </c>
      <c r="B59" s="27" t="s">
        <v>51</v>
      </c>
      <c r="C59" s="28">
        <f t="shared" ref="C59" si="25">C61+C60</f>
        <v>11225</v>
      </c>
      <c r="D59" s="28">
        <f t="shared" ref="D59" si="26">D61+D60</f>
        <v>0</v>
      </c>
      <c r="E59" s="28">
        <f t="shared" ref="E59:F59" si="27">E61+E60</f>
        <v>11225</v>
      </c>
      <c r="F59" s="28">
        <f t="shared" si="27"/>
        <v>13242.543449999999</v>
      </c>
      <c r="G59" s="30">
        <f t="shared" si="2"/>
        <v>118</v>
      </c>
    </row>
    <row r="60" spans="1:7" s="10" customFormat="1" ht="123.75" customHeight="1" x14ac:dyDescent="0.2">
      <c r="A60" s="9" t="s">
        <v>52</v>
      </c>
      <c r="B60" s="44" t="s">
        <v>100</v>
      </c>
      <c r="C60" s="36">
        <v>400</v>
      </c>
      <c r="D60" s="32">
        <f t="shared" ref="D60:D61" si="28">E60-C60</f>
        <v>0</v>
      </c>
      <c r="E60" s="36">
        <v>400</v>
      </c>
      <c r="F60" s="36">
        <v>400</v>
      </c>
      <c r="G60" s="33">
        <f t="shared" si="2"/>
        <v>100</v>
      </c>
    </row>
    <row r="61" spans="1:7" s="10" customFormat="1" ht="63" x14ac:dyDescent="0.2">
      <c r="A61" s="9" t="s">
        <v>53</v>
      </c>
      <c r="B61" s="44" t="s">
        <v>54</v>
      </c>
      <c r="C61" s="36">
        <v>10825</v>
      </c>
      <c r="D61" s="32">
        <f t="shared" si="28"/>
        <v>0</v>
      </c>
      <c r="E61" s="36">
        <v>10825</v>
      </c>
      <c r="F61" s="36">
        <v>12842.543449999999</v>
      </c>
      <c r="G61" s="33">
        <f t="shared" si="2"/>
        <v>118.6</v>
      </c>
    </row>
    <row r="62" spans="1:7" s="10" customFormat="1" ht="15.75" x14ac:dyDescent="0.2">
      <c r="A62" s="26" t="s">
        <v>55</v>
      </c>
      <c r="B62" s="27" t="s">
        <v>56</v>
      </c>
      <c r="C62" s="28">
        <f>SUM(C63:C72)</f>
        <v>3436</v>
      </c>
      <c r="D62" s="28">
        <f>SUM(D63:D72)</f>
        <v>0</v>
      </c>
      <c r="E62" s="28">
        <f>SUM(E63:E72)</f>
        <v>3436</v>
      </c>
      <c r="F62" s="28">
        <f>SUM(F63:F72)</f>
        <v>3589.45993</v>
      </c>
      <c r="G62" s="30">
        <f t="shared" si="2"/>
        <v>104.5</v>
      </c>
    </row>
    <row r="63" spans="1:7" s="10" customFormat="1" ht="41.25" customHeight="1" x14ac:dyDescent="0.2">
      <c r="A63" s="9" t="s">
        <v>57</v>
      </c>
      <c r="B63" s="31" t="s">
        <v>58</v>
      </c>
      <c r="C63" s="36">
        <v>88</v>
      </c>
      <c r="D63" s="32">
        <f t="shared" ref="D63:D72" si="29">E63-C63</f>
        <v>0</v>
      </c>
      <c r="E63" s="36">
        <v>88</v>
      </c>
      <c r="F63" s="36">
        <v>87.267179999999996</v>
      </c>
      <c r="G63" s="33">
        <f t="shared" si="2"/>
        <v>99.2</v>
      </c>
    </row>
    <row r="64" spans="1:7" s="10" customFormat="1" ht="71.45" customHeight="1" x14ac:dyDescent="0.2">
      <c r="A64" s="9" t="s">
        <v>184</v>
      </c>
      <c r="B64" s="31" t="s">
        <v>197</v>
      </c>
      <c r="C64" s="36">
        <v>0</v>
      </c>
      <c r="D64" s="32">
        <v>0</v>
      </c>
      <c r="E64" s="36">
        <v>0</v>
      </c>
      <c r="F64" s="36">
        <v>3.7087599999999998</v>
      </c>
      <c r="G64" s="33">
        <v>0</v>
      </c>
    </row>
    <row r="65" spans="1:7" s="10" customFormat="1" ht="87.75" customHeight="1" x14ac:dyDescent="0.2">
      <c r="A65" s="9" t="s">
        <v>59</v>
      </c>
      <c r="B65" s="35" t="s">
        <v>60</v>
      </c>
      <c r="C65" s="36">
        <v>17</v>
      </c>
      <c r="D65" s="32">
        <f t="shared" si="29"/>
        <v>0</v>
      </c>
      <c r="E65" s="36">
        <v>17</v>
      </c>
      <c r="F65" s="36">
        <v>17.406099999999999</v>
      </c>
      <c r="G65" s="33">
        <f t="shared" si="2"/>
        <v>102.4</v>
      </c>
    </row>
    <row r="66" spans="1:7" s="10" customFormat="1" ht="87.75" customHeight="1" x14ac:dyDescent="0.2">
      <c r="A66" s="9" t="s">
        <v>133</v>
      </c>
      <c r="B66" s="35" t="s">
        <v>134</v>
      </c>
      <c r="C66" s="36">
        <v>301</v>
      </c>
      <c r="D66" s="32">
        <f t="shared" si="29"/>
        <v>0</v>
      </c>
      <c r="E66" s="36">
        <v>301</v>
      </c>
      <c r="F66" s="36">
        <v>300.8</v>
      </c>
      <c r="G66" s="33">
        <f t="shared" si="2"/>
        <v>99.9</v>
      </c>
    </row>
    <row r="67" spans="1:7" s="10" customFormat="1" ht="138.75" customHeight="1" x14ac:dyDescent="0.2">
      <c r="A67" s="9" t="s">
        <v>61</v>
      </c>
      <c r="B67" s="35" t="s">
        <v>96</v>
      </c>
      <c r="C67" s="36">
        <v>161</v>
      </c>
      <c r="D67" s="32">
        <f t="shared" si="29"/>
        <v>0</v>
      </c>
      <c r="E67" s="36">
        <v>161</v>
      </c>
      <c r="F67" s="36">
        <v>161</v>
      </c>
      <c r="G67" s="33">
        <f t="shared" si="2"/>
        <v>100</v>
      </c>
    </row>
    <row r="68" spans="1:7" s="10" customFormat="1" ht="75.2" customHeight="1" x14ac:dyDescent="0.2">
      <c r="A68" s="9" t="s">
        <v>185</v>
      </c>
      <c r="B68" s="42" t="s">
        <v>198</v>
      </c>
      <c r="C68" s="36">
        <v>0</v>
      </c>
      <c r="D68" s="32">
        <v>0</v>
      </c>
      <c r="E68" s="36">
        <v>0</v>
      </c>
      <c r="F68" s="36">
        <v>1.5</v>
      </c>
      <c r="G68" s="33">
        <v>0</v>
      </c>
    </row>
    <row r="69" spans="1:7" s="10" customFormat="1" ht="38.25" customHeight="1" x14ac:dyDescent="0.2">
      <c r="A69" s="9" t="s">
        <v>62</v>
      </c>
      <c r="B69" s="35" t="s">
        <v>63</v>
      </c>
      <c r="C69" s="36">
        <v>1</v>
      </c>
      <c r="D69" s="32">
        <f t="shared" si="29"/>
        <v>0</v>
      </c>
      <c r="E69" s="36">
        <v>1</v>
      </c>
      <c r="F69" s="36">
        <v>1.0209999999999999</v>
      </c>
      <c r="G69" s="33">
        <f t="shared" si="2"/>
        <v>102.1</v>
      </c>
    </row>
    <row r="70" spans="1:7" s="10" customFormat="1" ht="90.75" customHeight="1" x14ac:dyDescent="0.2">
      <c r="A70" s="9" t="s">
        <v>64</v>
      </c>
      <c r="B70" s="35" t="s">
        <v>65</v>
      </c>
      <c r="C70" s="36">
        <v>300</v>
      </c>
      <c r="D70" s="32">
        <f t="shared" si="29"/>
        <v>0</v>
      </c>
      <c r="E70" s="36">
        <v>300</v>
      </c>
      <c r="F70" s="36">
        <v>300</v>
      </c>
      <c r="G70" s="33">
        <f t="shared" si="2"/>
        <v>100</v>
      </c>
    </row>
    <row r="71" spans="1:7" s="10" customFormat="1" ht="89.45" customHeight="1" x14ac:dyDescent="0.2">
      <c r="A71" s="9" t="s">
        <v>66</v>
      </c>
      <c r="B71" s="35" t="s">
        <v>67</v>
      </c>
      <c r="C71" s="36">
        <v>14</v>
      </c>
      <c r="D71" s="32">
        <f t="shared" si="29"/>
        <v>0</v>
      </c>
      <c r="E71" s="36">
        <v>14</v>
      </c>
      <c r="F71" s="36">
        <v>14.969250000000001</v>
      </c>
      <c r="G71" s="33">
        <f t="shared" si="2"/>
        <v>106.9</v>
      </c>
    </row>
    <row r="72" spans="1:7" s="10" customFormat="1" ht="39.200000000000003" customHeight="1" x14ac:dyDescent="0.2">
      <c r="A72" s="9" t="s">
        <v>68</v>
      </c>
      <c r="B72" s="35" t="s">
        <v>69</v>
      </c>
      <c r="C72" s="36">
        <v>2554</v>
      </c>
      <c r="D72" s="32">
        <f t="shared" si="29"/>
        <v>0</v>
      </c>
      <c r="E72" s="36">
        <v>2554</v>
      </c>
      <c r="F72" s="36">
        <v>2701.78764</v>
      </c>
      <c r="G72" s="33">
        <f t="shared" si="2"/>
        <v>105.8</v>
      </c>
    </row>
    <row r="73" spans="1:7" s="10" customFormat="1" ht="23.25" customHeight="1" x14ac:dyDescent="0.2">
      <c r="A73" s="26" t="s">
        <v>70</v>
      </c>
      <c r="B73" s="41" t="s">
        <v>71</v>
      </c>
      <c r="C73" s="28">
        <f>C76</f>
        <v>3594</v>
      </c>
      <c r="D73" s="28">
        <f>D76</f>
        <v>0</v>
      </c>
      <c r="E73" s="28">
        <f>E76</f>
        <v>3594</v>
      </c>
      <c r="F73" s="28">
        <f>F74+F76</f>
        <v>3432.1295599999999</v>
      </c>
      <c r="G73" s="30">
        <f t="shared" si="2"/>
        <v>95.5</v>
      </c>
    </row>
    <row r="74" spans="1:7" s="10" customFormat="1" ht="23.25" customHeight="1" x14ac:dyDescent="0.2">
      <c r="A74" s="9" t="s">
        <v>187</v>
      </c>
      <c r="B74" s="35" t="s">
        <v>186</v>
      </c>
      <c r="C74" s="28">
        <f>C75</f>
        <v>0</v>
      </c>
      <c r="D74" s="28">
        <f t="shared" ref="D74:E74" si="30">D75</f>
        <v>0</v>
      </c>
      <c r="E74" s="28">
        <f t="shared" si="30"/>
        <v>0</v>
      </c>
      <c r="F74" s="36">
        <f>F75</f>
        <v>-11.367599999999999</v>
      </c>
      <c r="G74" s="33">
        <v>0</v>
      </c>
    </row>
    <row r="75" spans="1:7" s="10" customFormat="1" ht="36.75" customHeight="1" x14ac:dyDescent="0.2">
      <c r="A75" s="9" t="s">
        <v>188</v>
      </c>
      <c r="B75" s="35" t="s">
        <v>189</v>
      </c>
      <c r="C75" s="28">
        <v>0</v>
      </c>
      <c r="D75" s="28">
        <v>0</v>
      </c>
      <c r="E75" s="28">
        <v>0</v>
      </c>
      <c r="F75" s="36">
        <v>-11.367599999999999</v>
      </c>
      <c r="G75" s="33">
        <v>0</v>
      </c>
    </row>
    <row r="76" spans="1:7" s="10" customFormat="1" ht="23.25" customHeight="1" x14ac:dyDescent="0.2">
      <c r="A76" s="9" t="s">
        <v>72</v>
      </c>
      <c r="B76" s="35" t="s">
        <v>71</v>
      </c>
      <c r="C76" s="36">
        <f>SUM(C77)</f>
        <v>3594</v>
      </c>
      <c r="D76" s="36">
        <f>SUM(D77)</f>
        <v>0</v>
      </c>
      <c r="E76" s="36">
        <f>SUM(E77)</f>
        <v>3594</v>
      </c>
      <c r="F76" s="36">
        <f>SUM(F77)</f>
        <v>3443.4971599999999</v>
      </c>
      <c r="G76" s="33">
        <f t="shared" si="2"/>
        <v>95.8</v>
      </c>
    </row>
    <row r="77" spans="1:7" s="10" customFormat="1" ht="39.75" customHeight="1" x14ac:dyDescent="0.2">
      <c r="A77" s="9" t="s">
        <v>73</v>
      </c>
      <c r="B77" s="35" t="s">
        <v>74</v>
      </c>
      <c r="C77" s="36">
        <f>SUM(C78:C79)</f>
        <v>3594</v>
      </c>
      <c r="D77" s="36">
        <f>SUM(D78:D79)</f>
        <v>0</v>
      </c>
      <c r="E77" s="36">
        <f>SUM(E78:E79)</f>
        <v>3594</v>
      </c>
      <c r="F77" s="36">
        <f>SUM(F78:F79)</f>
        <v>3443.4971599999999</v>
      </c>
      <c r="G77" s="33">
        <f t="shared" si="2"/>
        <v>95.8</v>
      </c>
    </row>
    <row r="78" spans="1:7" s="10" customFormat="1" ht="39.75" customHeight="1" x14ac:dyDescent="0.2">
      <c r="A78" s="9" t="s">
        <v>174</v>
      </c>
      <c r="B78" s="35" t="s">
        <v>74</v>
      </c>
      <c r="C78" s="36">
        <v>1854</v>
      </c>
      <c r="D78" s="32">
        <f t="shared" ref="D78" si="31">E78-C78</f>
        <v>0</v>
      </c>
      <c r="E78" s="36">
        <v>1854</v>
      </c>
      <c r="F78" s="36">
        <v>1853.7896699999999</v>
      </c>
      <c r="G78" s="33">
        <f t="shared" si="2"/>
        <v>100</v>
      </c>
    </row>
    <row r="79" spans="1:7" s="10" customFormat="1" ht="57.2" customHeight="1" x14ac:dyDescent="0.2">
      <c r="A79" s="9" t="s">
        <v>101</v>
      </c>
      <c r="B79" s="44" t="s">
        <v>179</v>
      </c>
      <c r="C79" s="36">
        <v>1740</v>
      </c>
      <c r="D79" s="32">
        <f t="shared" ref="D79" si="32">E79-C79</f>
        <v>0</v>
      </c>
      <c r="E79" s="36">
        <v>1740</v>
      </c>
      <c r="F79" s="36">
        <v>1589.70749</v>
      </c>
      <c r="G79" s="33">
        <f t="shared" si="2"/>
        <v>91.4</v>
      </c>
    </row>
    <row r="80" spans="1:7" s="10" customFormat="1" ht="23.25" customHeight="1" x14ac:dyDescent="0.2">
      <c r="A80" s="9" t="s">
        <v>75</v>
      </c>
      <c r="B80" s="27" t="s">
        <v>76</v>
      </c>
      <c r="C80" s="28">
        <f>C81+C107+C109</f>
        <v>702086.36554000003</v>
      </c>
      <c r="D80" s="28">
        <f>D81+D107+D109</f>
        <v>737.80000000000291</v>
      </c>
      <c r="E80" s="28">
        <f>E81+E107+E109</f>
        <v>702824.16554000007</v>
      </c>
      <c r="F80" s="28">
        <f>F81+F107+F109</f>
        <v>697448.61065000005</v>
      </c>
      <c r="G80" s="30">
        <f t="shared" si="2"/>
        <v>99.2</v>
      </c>
    </row>
    <row r="81" spans="1:7" s="10" customFormat="1" ht="31.5" x14ac:dyDescent="0.2">
      <c r="A81" s="9" t="s">
        <v>89</v>
      </c>
      <c r="B81" s="27" t="s">
        <v>90</v>
      </c>
      <c r="C81" s="28">
        <f>SUM(C87+C82+C84+C105)</f>
        <v>708361.77</v>
      </c>
      <c r="D81" s="28">
        <f>SUM(D87+D82+D84+D105)</f>
        <v>737.80000000000291</v>
      </c>
      <c r="E81" s="28">
        <f>SUM(E87+E82+E84+E105)</f>
        <v>709099.57000000007</v>
      </c>
      <c r="F81" s="28">
        <f>SUM(F87+F82+F84+F105)</f>
        <v>703724.01511000004</v>
      </c>
      <c r="G81" s="30">
        <f t="shared" si="2"/>
        <v>99.2</v>
      </c>
    </row>
    <row r="82" spans="1:7" s="10" customFormat="1" ht="36.75" customHeight="1" x14ac:dyDescent="0.2">
      <c r="A82" s="9" t="s">
        <v>115</v>
      </c>
      <c r="B82" s="31" t="s">
        <v>114</v>
      </c>
      <c r="C82" s="36">
        <f>SUM(C83)</f>
        <v>1071</v>
      </c>
      <c r="D82" s="32">
        <f t="shared" ref="D82:D83" si="33">E82-C82</f>
        <v>0</v>
      </c>
      <c r="E82" s="36">
        <f>SUM(E83)</f>
        <v>1071</v>
      </c>
      <c r="F82" s="36">
        <f>SUM(F83)</f>
        <v>1071</v>
      </c>
      <c r="G82" s="33">
        <f t="shared" si="2"/>
        <v>100</v>
      </c>
    </row>
    <row r="83" spans="1:7" s="10" customFormat="1" ht="38.25" customHeight="1" x14ac:dyDescent="0.2">
      <c r="A83" s="9" t="s">
        <v>137</v>
      </c>
      <c r="B83" s="31" t="s">
        <v>94</v>
      </c>
      <c r="C83" s="36">
        <f>SUM(476+595)</f>
        <v>1071</v>
      </c>
      <c r="D83" s="32">
        <f t="shared" si="33"/>
        <v>0</v>
      </c>
      <c r="E83" s="36">
        <f>SUM(476+595)</f>
        <v>1071</v>
      </c>
      <c r="F83" s="36">
        <f>SUM(476+595)</f>
        <v>1071</v>
      </c>
      <c r="G83" s="33">
        <f t="shared" si="2"/>
        <v>100</v>
      </c>
    </row>
    <row r="84" spans="1:7" s="10" customFormat="1" ht="31.5" x14ac:dyDescent="0.2">
      <c r="A84" s="43" t="s">
        <v>138</v>
      </c>
      <c r="B84" s="27" t="s">
        <v>135</v>
      </c>
      <c r="C84" s="28">
        <f>SUM(C85:C86)</f>
        <v>80546.77</v>
      </c>
      <c r="D84" s="28">
        <f>SUM(D85:D86)</f>
        <v>-1024.1999999999971</v>
      </c>
      <c r="E84" s="28">
        <f>SUM(E85:E86)</f>
        <v>79522.570000000007</v>
      </c>
      <c r="F84" s="28">
        <f>SUM(F85:F86)</f>
        <v>75502.774220000007</v>
      </c>
      <c r="G84" s="30">
        <f t="shared" ref="G84:G111" si="34">ROUND(F84/E84*100,1)</f>
        <v>94.9</v>
      </c>
    </row>
    <row r="85" spans="1:7" s="10" customFormat="1" ht="38.25" customHeight="1" x14ac:dyDescent="0.2">
      <c r="A85" s="43" t="s">
        <v>148</v>
      </c>
      <c r="B85" s="31" t="s">
        <v>147</v>
      </c>
      <c r="C85" s="36">
        <v>826</v>
      </c>
      <c r="D85" s="32">
        <f t="shared" ref="D85" si="35">E85-C85</f>
        <v>0</v>
      </c>
      <c r="E85" s="36">
        <v>826</v>
      </c>
      <c r="F85" s="36">
        <v>825.01900000000001</v>
      </c>
      <c r="G85" s="33">
        <f t="shared" si="34"/>
        <v>99.9</v>
      </c>
    </row>
    <row r="86" spans="1:7" s="10" customFormat="1" ht="43.5" customHeight="1" x14ac:dyDescent="0.2">
      <c r="A86" s="43" t="s">
        <v>139</v>
      </c>
      <c r="B86" s="31" t="s">
        <v>136</v>
      </c>
      <c r="C86" s="45">
        <v>79720.77</v>
      </c>
      <c r="D86" s="46">
        <f>E86-C86</f>
        <v>-1024.1999999999971</v>
      </c>
      <c r="E86" s="45">
        <v>78696.570000000007</v>
      </c>
      <c r="F86" s="45">
        <v>74677.755220000006</v>
      </c>
      <c r="G86" s="33">
        <f t="shared" si="34"/>
        <v>94.9</v>
      </c>
    </row>
    <row r="87" spans="1:7" s="10" customFormat="1" ht="39.200000000000003" customHeight="1" x14ac:dyDescent="0.2">
      <c r="A87" s="9" t="s">
        <v>88</v>
      </c>
      <c r="B87" s="27" t="s">
        <v>91</v>
      </c>
      <c r="C87" s="47">
        <f>SUM(C88+C89+C99++C100+C101)</f>
        <v>481115</v>
      </c>
      <c r="D87" s="47">
        <f>SUM(D88+D89+D99++D100+D101)</f>
        <v>1762</v>
      </c>
      <c r="E87" s="47">
        <f>SUM(E88+E89+E99++E100+E101)</f>
        <v>482877</v>
      </c>
      <c r="F87" s="47">
        <f>SUM(F88+F89+F99++F100+F101)</f>
        <v>481610.41788000002</v>
      </c>
      <c r="G87" s="30">
        <f t="shared" si="34"/>
        <v>99.7</v>
      </c>
    </row>
    <row r="88" spans="1:7" s="10" customFormat="1" ht="62.45" customHeight="1" x14ac:dyDescent="0.2">
      <c r="A88" s="9" t="s">
        <v>116</v>
      </c>
      <c r="B88" s="48" t="s">
        <v>140</v>
      </c>
      <c r="C88" s="45">
        <v>11076</v>
      </c>
      <c r="D88" s="46">
        <f>E88-C88</f>
        <v>300</v>
      </c>
      <c r="E88" s="45">
        <v>11376</v>
      </c>
      <c r="F88" s="45">
        <v>11283.726360000001</v>
      </c>
      <c r="G88" s="33">
        <f t="shared" si="34"/>
        <v>99.2</v>
      </c>
    </row>
    <row r="89" spans="1:7" s="10" customFormat="1" ht="53.45" customHeight="1" x14ac:dyDescent="0.2">
      <c r="A89" s="9" t="s">
        <v>117</v>
      </c>
      <c r="B89" s="31" t="s">
        <v>93</v>
      </c>
      <c r="C89" s="45">
        <f>SUM(C90:C98)</f>
        <v>28755</v>
      </c>
      <c r="D89" s="45">
        <f>SUM(D90:D98)</f>
        <v>-1756</v>
      </c>
      <c r="E89" s="45">
        <f>SUM(E90:E98)</f>
        <v>26999</v>
      </c>
      <c r="F89" s="45">
        <f>SUM(F90:F98)</f>
        <v>26760</v>
      </c>
      <c r="G89" s="33">
        <f t="shared" si="34"/>
        <v>99.1</v>
      </c>
    </row>
    <row r="90" spans="1:7" s="10" customFormat="1" ht="124.5" customHeight="1" x14ac:dyDescent="0.2">
      <c r="A90" s="9" t="s">
        <v>118</v>
      </c>
      <c r="B90" s="48" t="s">
        <v>82</v>
      </c>
      <c r="C90" s="45">
        <v>2177</v>
      </c>
      <c r="D90" s="46">
        <f t="shared" ref="D90:D99" si="36">E90-C90</f>
        <v>0</v>
      </c>
      <c r="E90" s="45">
        <v>2177</v>
      </c>
      <c r="F90" s="45">
        <v>2177</v>
      </c>
      <c r="G90" s="33">
        <f t="shared" si="34"/>
        <v>100</v>
      </c>
    </row>
    <row r="91" spans="1:7" s="10" customFormat="1" ht="108.75" customHeight="1" x14ac:dyDescent="0.2">
      <c r="A91" s="9" t="s">
        <v>119</v>
      </c>
      <c r="B91" s="48" t="s">
        <v>78</v>
      </c>
      <c r="C91" s="45">
        <v>3</v>
      </c>
      <c r="D91" s="46"/>
      <c r="E91" s="45">
        <f>C91+D91</f>
        <v>3</v>
      </c>
      <c r="F91" s="45">
        <v>0</v>
      </c>
      <c r="G91" s="33">
        <f t="shared" si="34"/>
        <v>0</v>
      </c>
    </row>
    <row r="92" spans="1:7" s="13" customFormat="1" ht="174.2" customHeight="1" x14ac:dyDescent="0.2">
      <c r="A92" s="9" t="s">
        <v>120</v>
      </c>
      <c r="B92" s="48" t="s">
        <v>79</v>
      </c>
      <c r="C92" s="45">
        <v>19756</v>
      </c>
      <c r="D92" s="46">
        <f t="shared" si="36"/>
        <v>-1756</v>
      </c>
      <c r="E92" s="45">
        <v>18000</v>
      </c>
      <c r="F92" s="45">
        <v>18000</v>
      </c>
      <c r="G92" s="33">
        <f t="shared" si="34"/>
        <v>100</v>
      </c>
    </row>
    <row r="93" spans="1:7" s="13" customFormat="1" ht="159.75" customHeight="1" x14ac:dyDescent="0.2">
      <c r="A93" s="9" t="s">
        <v>121</v>
      </c>
      <c r="B93" s="48" t="s">
        <v>83</v>
      </c>
      <c r="C93" s="45">
        <v>1684</v>
      </c>
      <c r="D93" s="32">
        <f t="shared" si="36"/>
        <v>0</v>
      </c>
      <c r="E93" s="36">
        <v>1684</v>
      </c>
      <c r="F93" s="45">
        <v>1684</v>
      </c>
      <c r="G93" s="33">
        <f t="shared" si="34"/>
        <v>100</v>
      </c>
    </row>
    <row r="94" spans="1:7" s="13" customFormat="1" ht="140.25" customHeight="1" x14ac:dyDescent="0.2">
      <c r="A94" s="9" t="s">
        <v>122</v>
      </c>
      <c r="B94" s="48" t="s">
        <v>84</v>
      </c>
      <c r="C94" s="45">
        <v>941</v>
      </c>
      <c r="D94" s="32">
        <f t="shared" si="36"/>
        <v>0</v>
      </c>
      <c r="E94" s="36">
        <v>941</v>
      </c>
      <c r="F94" s="45">
        <v>941</v>
      </c>
      <c r="G94" s="33">
        <f t="shared" si="34"/>
        <v>100</v>
      </c>
    </row>
    <row r="95" spans="1:7" s="13" customFormat="1" ht="72" customHeight="1" x14ac:dyDescent="0.2">
      <c r="A95" s="9" t="s">
        <v>123</v>
      </c>
      <c r="B95" s="48" t="s">
        <v>86</v>
      </c>
      <c r="C95" s="45">
        <v>3032</v>
      </c>
      <c r="D95" s="32">
        <f t="shared" si="36"/>
        <v>0</v>
      </c>
      <c r="E95" s="36">
        <v>3032</v>
      </c>
      <c r="F95" s="45">
        <v>3032</v>
      </c>
      <c r="G95" s="33">
        <f t="shared" si="34"/>
        <v>100</v>
      </c>
    </row>
    <row r="96" spans="1:7" s="13" customFormat="1" ht="89.45" customHeight="1" x14ac:dyDescent="0.2">
      <c r="A96" s="9" t="s">
        <v>129</v>
      </c>
      <c r="B96" s="48" t="s">
        <v>132</v>
      </c>
      <c r="C96" s="45">
        <v>542</v>
      </c>
      <c r="D96" s="32">
        <f t="shared" si="36"/>
        <v>0</v>
      </c>
      <c r="E96" s="36">
        <v>542</v>
      </c>
      <c r="F96" s="45">
        <v>542</v>
      </c>
      <c r="G96" s="33">
        <f t="shared" si="34"/>
        <v>100</v>
      </c>
    </row>
    <row r="97" spans="1:7" s="13" customFormat="1" ht="108" customHeight="1" x14ac:dyDescent="0.2">
      <c r="A97" s="9" t="s">
        <v>130</v>
      </c>
      <c r="B97" s="49" t="s">
        <v>87</v>
      </c>
      <c r="C97" s="36">
        <v>384</v>
      </c>
      <c r="D97" s="32">
        <f t="shared" si="36"/>
        <v>0</v>
      </c>
      <c r="E97" s="36">
        <v>384</v>
      </c>
      <c r="F97" s="36">
        <v>384</v>
      </c>
      <c r="G97" s="33">
        <f t="shared" si="34"/>
        <v>100</v>
      </c>
    </row>
    <row r="98" spans="1:7" s="13" customFormat="1" ht="255.75" customHeight="1" x14ac:dyDescent="0.2">
      <c r="A98" s="9" t="s">
        <v>149</v>
      </c>
      <c r="B98" s="49" t="s">
        <v>150</v>
      </c>
      <c r="C98" s="36">
        <v>236</v>
      </c>
      <c r="D98" s="32">
        <f t="shared" si="36"/>
        <v>0</v>
      </c>
      <c r="E98" s="36">
        <v>236</v>
      </c>
      <c r="F98" s="36">
        <v>0</v>
      </c>
      <c r="G98" s="33">
        <f t="shared" si="34"/>
        <v>0</v>
      </c>
    </row>
    <row r="99" spans="1:7" s="13" customFormat="1" ht="104.25" customHeight="1" x14ac:dyDescent="0.2">
      <c r="A99" s="9" t="s">
        <v>124</v>
      </c>
      <c r="B99" s="49" t="s">
        <v>141</v>
      </c>
      <c r="C99" s="45">
        <v>11845</v>
      </c>
      <c r="D99" s="32">
        <f t="shared" si="36"/>
        <v>0</v>
      </c>
      <c r="E99" s="36">
        <v>11845</v>
      </c>
      <c r="F99" s="45">
        <v>11799.6098</v>
      </c>
      <c r="G99" s="33">
        <f t="shared" si="34"/>
        <v>99.6</v>
      </c>
    </row>
    <row r="100" spans="1:7" s="13" customFormat="1" ht="57.2" customHeight="1" x14ac:dyDescent="0.2">
      <c r="A100" s="9" t="s">
        <v>131</v>
      </c>
      <c r="B100" s="48" t="s">
        <v>142</v>
      </c>
      <c r="C100" s="45">
        <v>1264</v>
      </c>
      <c r="D100" s="32">
        <f t="shared" ref="D100" si="37">E100-C100</f>
        <v>0</v>
      </c>
      <c r="E100" s="45">
        <v>1264</v>
      </c>
      <c r="F100" s="45">
        <v>735</v>
      </c>
      <c r="G100" s="33">
        <f t="shared" si="34"/>
        <v>58.1</v>
      </c>
    </row>
    <row r="101" spans="1:7" s="13" customFormat="1" ht="29.25" customHeight="1" x14ac:dyDescent="0.2">
      <c r="A101" s="9" t="s">
        <v>125</v>
      </c>
      <c r="B101" s="49" t="s">
        <v>92</v>
      </c>
      <c r="C101" s="45">
        <f>SUM(C102:C104)</f>
        <v>428175</v>
      </c>
      <c r="D101" s="36">
        <f>SUM(D102:D104)</f>
        <v>3218</v>
      </c>
      <c r="E101" s="36">
        <f>SUM(E102:E104)</f>
        <v>431393</v>
      </c>
      <c r="F101" s="45">
        <f>SUM(F102:F104)</f>
        <v>431032.08172000002</v>
      </c>
      <c r="G101" s="33">
        <f t="shared" si="34"/>
        <v>99.9</v>
      </c>
    </row>
    <row r="102" spans="1:7" s="13" customFormat="1" ht="78.75" x14ac:dyDescent="0.2">
      <c r="A102" s="9" t="s">
        <v>126</v>
      </c>
      <c r="B102" s="48" t="s">
        <v>85</v>
      </c>
      <c r="C102" s="45">
        <v>5022</v>
      </c>
      <c r="D102" s="32">
        <f t="shared" ref="D102:D104" si="38">E102-C102</f>
        <v>-986</v>
      </c>
      <c r="E102" s="36">
        <v>4036</v>
      </c>
      <c r="F102" s="45">
        <v>4035.8429999999998</v>
      </c>
      <c r="G102" s="33">
        <f t="shared" si="34"/>
        <v>100</v>
      </c>
    </row>
    <row r="103" spans="1:7" s="13" customFormat="1" ht="184.7" customHeight="1" x14ac:dyDescent="0.2">
      <c r="A103" s="9" t="s">
        <v>127</v>
      </c>
      <c r="B103" s="48" t="s">
        <v>81</v>
      </c>
      <c r="C103" s="50">
        <v>194862</v>
      </c>
      <c r="D103" s="32"/>
      <c r="E103" s="50">
        <f>C103+D103</f>
        <v>194862</v>
      </c>
      <c r="F103" s="50">
        <v>194862</v>
      </c>
      <c r="G103" s="33">
        <f t="shared" si="34"/>
        <v>100</v>
      </c>
    </row>
    <row r="104" spans="1:7" s="13" customFormat="1" ht="233.25" customHeight="1" x14ac:dyDescent="0.2">
      <c r="A104" s="9" t="s">
        <v>128</v>
      </c>
      <c r="B104" s="48" t="s">
        <v>80</v>
      </c>
      <c r="C104" s="50">
        <v>228291</v>
      </c>
      <c r="D104" s="32">
        <f t="shared" si="38"/>
        <v>4204</v>
      </c>
      <c r="E104" s="50">
        <v>232495</v>
      </c>
      <c r="F104" s="50">
        <v>232134.23871999999</v>
      </c>
      <c r="G104" s="33">
        <f t="shared" si="34"/>
        <v>99.8</v>
      </c>
    </row>
    <row r="105" spans="1:7" s="13" customFormat="1" ht="22.7" customHeight="1" x14ac:dyDescent="0.2">
      <c r="A105" s="26" t="s">
        <v>146</v>
      </c>
      <c r="B105" s="51" t="s">
        <v>145</v>
      </c>
      <c r="C105" s="52">
        <f>SUM(C106)</f>
        <v>145629</v>
      </c>
      <c r="D105" s="52">
        <f>SUM(D106)</f>
        <v>0</v>
      </c>
      <c r="E105" s="52">
        <f>SUM(E106)</f>
        <v>145629</v>
      </c>
      <c r="F105" s="52">
        <f>SUM(F106)</f>
        <v>145539.82300999999</v>
      </c>
      <c r="G105" s="30">
        <f t="shared" si="34"/>
        <v>99.9</v>
      </c>
    </row>
    <row r="106" spans="1:7" s="13" customFormat="1" ht="39.200000000000003" customHeight="1" x14ac:dyDescent="0.2">
      <c r="A106" s="9" t="s">
        <v>143</v>
      </c>
      <c r="B106" s="53" t="s">
        <v>144</v>
      </c>
      <c r="C106" s="50">
        <v>145629</v>
      </c>
      <c r="D106" s="32"/>
      <c r="E106" s="50">
        <f>C106+D106</f>
        <v>145629</v>
      </c>
      <c r="F106" s="50">
        <v>145539.82300999999</v>
      </c>
      <c r="G106" s="33">
        <f t="shared" si="34"/>
        <v>99.9</v>
      </c>
    </row>
    <row r="107" spans="1:7" s="13" customFormat="1" ht="93.2" customHeight="1" x14ac:dyDescent="0.2">
      <c r="A107" s="54" t="s">
        <v>155</v>
      </c>
      <c r="B107" s="55" t="s">
        <v>156</v>
      </c>
      <c r="C107" s="56">
        <f>C108</f>
        <v>64.26831</v>
      </c>
      <c r="D107" s="32">
        <f>D108</f>
        <v>0</v>
      </c>
      <c r="E107" s="56">
        <f>C107+D107</f>
        <v>64.26831</v>
      </c>
      <c r="F107" s="56">
        <f>F108</f>
        <v>64.26831</v>
      </c>
      <c r="G107" s="33">
        <f t="shared" si="34"/>
        <v>100</v>
      </c>
    </row>
    <row r="108" spans="1:7" s="13" customFormat="1" ht="54.75" customHeight="1" x14ac:dyDescent="0.2">
      <c r="A108" s="57" t="s">
        <v>151</v>
      </c>
      <c r="B108" s="58" t="s">
        <v>153</v>
      </c>
      <c r="C108" s="56">
        <v>64.26831</v>
      </c>
      <c r="D108" s="32"/>
      <c r="E108" s="50">
        <f>C108+D108</f>
        <v>64.26831</v>
      </c>
      <c r="F108" s="56">
        <v>64.26831</v>
      </c>
      <c r="G108" s="33">
        <f t="shared" si="34"/>
        <v>100</v>
      </c>
    </row>
    <row r="109" spans="1:7" s="13" customFormat="1" ht="69.75" customHeight="1" x14ac:dyDescent="0.2">
      <c r="A109" s="54" t="s">
        <v>157</v>
      </c>
      <c r="B109" s="55" t="s">
        <v>158</v>
      </c>
      <c r="C109" s="56">
        <f>C110</f>
        <v>-6339.6727700000001</v>
      </c>
      <c r="D109" s="32">
        <f>D110</f>
        <v>0</v>
      </c>
      <c r="E109" s="56">
        <f>C109+D109</f>
        <v>-6339.6727700000001</v>
      </c>
      <c r="F109" s="56">
        <f>F110</f>
        <v>-6339.6727700000001</v>
      </c>
      <c r="G109" s="33">
        <f t="shared" si="34"/>
        <v>100</v>
      </c>
    </row>
    <row r="110" spans="1:7" s="13" customFormat="1" ht="71.45" customHeight="1" x14ac:dyDescent="0.2">
      <c r="A110" s="57" t="s">
        <v>152</v>
      </c>
      <c r="B110" s="58" t="s">
        <v>154</v>
      </c>
      <c r="C110" s="32">
        <v>-6339.6727700000001</v>
      </c>
      <c r="D110" s="32"/>
      <c r="E110" s="56">
        <f>C110+D110</f>
        <v>-6339.6727700000001</v>
      </c>
      <c r="F110" s="32">
        <v>-6339.6727700000001</v>
      </c>
      <c r="G110" s="33">
        <f t="shared" si="34"/>
        <v>100</v>
      </c>
    </row>
    <row r="111" spans="1:7" s="13" customFormat="1" ht="27.75" customHeight="1" x14ac:dyDescent="0.2">
      <c r="A111" s="9"/>
      <c r="B111" s="39" t="s">
        <v>77</v>
      </c>
      <c r="C111" s="59">
        <f>SUM(C13+C80)</f>
        <v>1252154.8061299999</v>
      </c>
      <c r="D111" s="59">
        <f>SUM(D13+D80)</f>
        <v>737.80000000000291</v>
      </c>
      <c r="E111" s="59">
        <f>SUM(E13+E80)</f>
        <v>1252892.6061300002</v>
      </c>
      <c r="F111" s="59">
        <f>SUM(F13+F80)</f>
        <v>1262564.7034200002</v>
      </c>
      <c r="G111" s="30">
        <f t="shared" si="34"/>
        <v>100.8</v>
      </c>
    </row>
    <row r="112" spans="1:7" s="13" customFormat="1" ht="15" customHeight="1" x14ac:dyDescent="0.2">
      <c r="A112" s="20"/>
      <c r="B112" s="21"/>
      <c r="C112" s="22"/>
      <c r="D112" s="22"/>
      <c r="E112" s="22"/>
      <c r="F112" s="22"/>
      <c r="G112" s="23"/>
    </row>
    <row r="113" spans="1:8" s="13" customFormat="1" ht="15" customHeight="1" x14ac:dyDescent="0.2">
      <c r="A113" s="20"/>
      <c r="B113" s="21"/>
      <c r="C113" s="22"/>
      <c r="D113" s="22"/>
      <c r="E113" s="22"/>
      <c r="F113" s="22"/>
      <c r="G113" s="23"/>
    </row>
    <row r="115" spans="1:8" ht="22.5" customHeight="1" x14ac:dyDescent="0.3">
      <c r="A115" s="24" t="s">
        <v>202</v>
      </c>
      <c r="B115" s="24"/>
      <c r="C115" s="24"/>
      <c r="D115" s="25"/>
      <c r="E115" s="25"/>
      <c r="F115" s="25"/>
      <c r="G115" s="25"/>
      <c r="H115" s="25"/>
    </row>
    <row r="116" spans="1:8" s="16" customFormat="1" ht="22.5" customHeight="1" x14ac:dyDescent="0.3">
      <c r="A116" s="24" t="s">
        <v>201</v>
      </c>
      <c r="B116" s="24"/>
      <c r="C116" s="24"/>
      <c r="D116" s="25"/>
      <c r="E116" s="25" t="s">
        <v>200</v>
      </c>
      <c r="F116" s="25"/>
      <c r="G116" s="25"/>
      <c r="H116" s="25"/>
    </row>
    <row r="117" spans="1:8" s="17" customFormat="1" ht="18.75" customHeight="1" x14ac:dyDescent="0.25">
      <c r="A117" s="63"/>
      <c r="B117" s="63"/>
      <c r="C117" s="63"/>
      <c r="D117" s="63"/>
      <c r="E117" s="63"/>
      <c r="F117" s="63"/>
      <c r="G117" s="63"/>
    </row>
  </sheetData>
  <mergeCells count="13">
    <mergeCell ref="A9:G9"/>
    <mergeCell ref="A10:C10"/>
    <mergeCell ref="A117:G117"/>
    <mergeCell ref="E5:G5"/>
    <mergeCell ref="B1:C1"/>
    <mergeCell ref="B2:C2"/>
    <mergeCell ref="B3:C3"/>
    <mergeCell ref="B4:C4"/>
    <mergeCell ref="E1:G1"/>
    <mergeCell ref="E2:G2"/>
    <mergeCell ref="E3:G3"/>
    <mergeCell ref="E4:G4"/>
    <mergeCell ref="F10:G10"/>
  </mergeCells>
  <printOptions horizontalCentered="1"/>
  <pageMargins left="0.43307086614173229" right="0.23622047244094491" top="0.55118110236220474" bottom="0.51181102362204722" header="0.11811023622047245" footer="0.11811023622047245"/>
  <pageSetup paperSize="9" scale="57" fitToHeight="0" orientation="portrait" horizontalDpi="300" verticalDpi="300" r:id="rId1"/>
  <headerFooter scaleWithDoc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 2019</vt:lpstr>
      <vt:lpstr>'декабрь 2019'!Заголовки_для_печати</vt:lpstr>
      <vt:lpstr>'декабрь 2019'!Область_печати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Кочережко Оксана Анатольевна</cp:lastModifiedBy>
  <cp:lastPrinted>2020-04-01T09:11:33Z</cp:lastPrinted>
  <dcterms:created xsi:type="dcterms:W3CDTF">2016-11-22T07:15:24Z</dcterms:created>
  <dcterms:modified xsi:type="dcterms:W3CDTF">2020-05-06T14:17:26Z</dcterms:modified>
</cp:coreProperties>
</file>