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МП Комфортная среда 2020\Редакция 17 МП от 00.00.2022 № 000\Для публикации\"/>
    </mc:Choice>
  </mc:AlternateContent>
  <bookViews>
    <workbookView xWindow="0" yWindow="0" windowWidth="28800" windowHeight="12330"/>
  </bookViews>
  <sheets>
    <sheet name="Перечень мероприятий" sheetId="1" r:id="rId1"/>
  </sheets>
  <definedNames>
    <definedName name="_xlnm._FilterDatabase" localSheetId="0" hidden="1">'Перечень мероприятий'!$A$7:$L$918</definedName>
    <definedName name="_xlnm.Print_Titles" localSheetId="0">'Перечень мероприятий'!$5:$7</definedName>
    <definedName name="_xlnm.Print_Area" localSheetId="0">'Перечень мероприятий'!$A$1:$L$920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88" i="1" l="1"/>
  <c r="H875" i="1" l="1"/>
  <c r="F914" i="1" l="1"/>
  <c r="G914" i="1"/>
  <c r="H914" i="1"/>
  <c r="I914" i="1"/>
  <c r="J914" i="1"/>
  <c r="F915" i="1"/>
  <c r="G915" i="1"/>
  <c r="H915" i="1"/>
  <c r="I915" i="1"/>
  <c r="J915" i="1"/>
  <c r="F916" i="1"/>
  <c r="G916" i="1"/>
  <c r="I916" i="1"/>
  <c r="J916" i="1"/>
  <c r="H916" i="1"/>
  <c r="E912" i="1"/>
  <c r="E911" i="1"/>
  <c r="E910" i="1"/>
  <c r="E909" i="1"/>
  <c r="J908" i="1"/>
  <c r="I908" i="1"/>
  <c r="H908" i="1"/>
  <c r="G908" i="1"/>
  <c r="F908" i="1"/>
  <c r="E908" i="1" l="1"/>
  <c r="H356" i="1" l="1"/>
  <c r="H729" i="1" l="1"/>
  <c r="H724" i="1"/>
  <c r="H719" i="1"/>
  <c r="H714" i="1"/>
  <c r="H709" i="1"/>
  <c r="H704" i="1"/>
  <c r="H699" i="1"/>
  <c r="H694" i="1"/>
  <c r="H689" i="1"/>
  <c r="H684" i="1"/>
  <c r="H679" i="1"/>
  <c r="H674" i="1"/>
  <c r="H669" i="1"/>
  <c r="H664" i="1"/>
  <c r="H659" i="1"/>
  <c r="H654" i="1"/>
  <c r="H649" i="1"/>
  <c r="H644" i="1"/>
  <c r="H639" i="1"/>
  <c r="H634" i="1"/>
  <c r="H629" i="1"/>
  <c r="H624" i="1"/>
  <c r="H619" i="1"/>
  <c r="H614" i="1"/>
  <c r="H609" i="1"/>
  <c r="H604" i="1"/>
  <c r="H599" i="1"/>
  <c r="H594" i="1"/>
  <c r="H589" i="1"/>
  <c r="H584" i="1"/>
  <c r="F867" i="1" l="1"/>
  <c r="G867" i="1"/>
  <c r="H867" i="1"/>
  <c r="I867" i="1"/>
  <c r="J867" i="1"/>
  <c r="F868" i="1"/>
  <c r="G868" i="1"/>
  <c r="H868" i="1"/>
  <c r="I868" i="1"/>
  <c r="J868" i="1"/>
  <c r="F869" i="1"/>
  <c r="G869" i="1"/>
  <c r="H869" i="1"/>
  <c r="I869" i="1"/>
  <c r="J869" i="1"/>
  <c r="G866" i="1"/>
  <c r="H866" i="1"/>
  <c r="I866" i="1"/>
  <c r="J866" i="1"/>
  <c r="F866" i="1"/>
  <c r="F735" i="1" l="1"/>
  <c r="G735" i="1"/>
  <c r="F736" i="1"/>
  <c r="G736" i="1"/>
  <c r="F737" i="1"/>
  <c r="G737" i="1"/>
  <c r="F738" i="1"/>
  <c r="G738" i="1"/>
  <c r="I735" i="1"/>
  <c r="J735" i="1"/>
  <c r="I736" i="1"/>
  <c r="J736" i="1"/>
  <c r="I737" i="1"/>
  <c r="J737" i="1"/>
  <c r="I738" i="1"/>
  <c r="J738" i="1"/>
  <c r="H738" i="1"/>
  <c r="H737" i="1"/>
  <c r="H736" i="1"/>
  <c r="H735" i="1"/>
  <c r="E733" i="1"/>
  <c r="E732" i="1"/>
  <c r="E731" i="1"/>
  <c r="E730" i="1"/>
  <c r="J729" i="1"/>
  <c r="I729" i="1"/>
  <c r="G729" i="1"/>
  <c r="F729" i="1"/>
  <c r="E728" i="1"/>
  <c r="E727" i="1"/>
  <c r="E726" i="1"/>
  <c r="E725" i="1"/>
  <c r="J724" i="1"/>
  <c r="I724" i="1"/>
  <c r="G724" i="1"/>
  <c r="F724" i="1"/>
  <c r="E723" i="1"/>
  <c r="E722" i="1"/>
  <c r="E721" i="1"/>
  <c r="E720" i="1"/>
  <c r="J719" i="1"/>
  <c r="I719" i="1"/>
  <c r="G719" i="1"/>
  <c r="F719" i="1"/>
  <c r="E718" i="1"/>
  <c r="E717" i="1"/>
  <c r="E716" i="1"/>
  <c r="E715" i="1"/>
  <c r="J714" i="1"/>
  <c r="I714" i="1"/>
  <c r="G714" i="1"/>
  <c r="F714" i="1"/>
  <c r="E713" i="1"/>
  <c r="E712" i="1"/>
  <c r="E711" i="1"/>
  <c r="E710" i="1"/>
  <c r="J709" i="1"/>
  <c r="I709" i="1"/>
  <c r="G709" i="1"/>
  <c r="F709" i="1"/>
  <c r="E708" i="1"/>
  <c r="E707" i="1"/>
  <c r="E706" i="1"/>
  <c r="E705" i="1"/>
  <c r="J704" i="1"/>
  <c r="I704" i="1"/>
  <c r="G704" i="1"/>
  <c r="F704" i="1"/>
  <c r="E703" i="1"/>
  <c r="E702" i="1"/>
  <c r="E701" i="1"/>
  <c r="E700" i="1"/>
  <c r="J699" i="1"/>
  <c r="I699" i="1"/>
  <c r="G699" i="1"/>
  <c r="F699" i="1"/>
  <c r="E698" i="1"/>
  <c r="E697" i="1"/>
  <c r="E696" i="1"/>
  <c r="E695" i="1"/>
  <c r="J694" i="1"/>
  <c r="I694" i="1"/>
  <c r="G694" i="1"/>
  <c r="F694" i="1"/>
  <c r="E693" i="1"/>
  <c r="E692" i="1"/>
  <c r="E691" i="1"/>
  <c r="E690" i="1"/>
  <c r="J689" i="1"/>
  <c r="I689" i="1"/>
  <c r="G689" i="1"/>
  <c r="F689" i="1"/>
  <c r="E688" i="1"/>
  <c r="E687" i="1"/>
  <c r="E686" i="1"/>
  <c r="E685" i="1"/>
  <c r="J684" i="1"/>
  <c r="I684" i="1"/>
  <c r="G684" i="1"/>
  <c r="F684" i="1"/>
  <c r="E683" i="1"/>
  <c r="E682" i="1"/>
  <c r="E681" i="1"/>
  <c r="E680" i="1"/>
  <c r="J679" i="1"/>
  <c r="I679" i="1"/>
  <c r="G679" i="1"/>
  <c r="F679" i="1"/>
  <c r="E678" i="1"/>
  <c r="E677" i="1"/>
  <c r="E676" i="1"/>
  <c r="E675" i="1"/>
  <c r="J674" i="1"/>
  <c r="I674" i="1"/>
  <c r="G674" i="1"/>
  <c r="F674" i="1"/>
  <c r="E673" i="1"/>
  <c r="E672" i="1"/>
  <c r="E671" i="1"/>
  <c r="E670" i="1"/>
  <c r="J669" i="1"/>
  <c r="I669" i="1"/>
  <c r="G669" i="1"/>
  <c r="F669" i="1"/>
  <c r="E668" i="1"/>
  <c r="E667" i="1"/>
  <c r="E666" i="1"/>
  <c r="E665" i="1"/>
  <c r="J664" i="1"/>
  <c r="I664" i="1"/>
  <c r="G664" i="1"/>
  <c r="F664" i="1"/>
  <c r="E663" i="1"/>
  <c r="E662" i="1"/>
  <c r="E661" i="1"/>
  <c r="E660" i="1"/>
  <c r="J659" i="1"/>
  <c r="I659" i="1"/>
  <c r="G659" i="1"/>
  <c r="F659" i="1"/>
  <c r="E658" i="1"/>
  <c r="E657" i="1"/>
  <c r="E656" i="1"/>
  <c r="E655" i="1"/>
  <c r="J654" i="1"/>
  <c r="I654" i="1"/>
  <c r="G654" i="1"/>
  <c r="F654" i="1"/>
  <c r="E653" i="1"/>
  <c r="E652" i="1"/>
  <c r="E651" i="1"/>
  <c r="E650" i="1"/>
  <c r="J649" i="1"/>
  <c r="I649" i="1"/>
  <c r="G649" i="1"/>
  <c r="F649" i="1"/>
  <c r="E648" i="1"/>
  <c r="E647" i="1"/>
  <c r="E646" i="1"/>
  <c r="E645" i="1"/>
  <c r="J644" i="1"/>
  <c r="I644" i="1"/>
  <c r="G644" i="1"/>
  <c r="F644" i="1"/>
  <c r="E643" i="1"/>
  <c r="E642" i="1"/>
  <c r="E641" i="1"/>
  <c r="E640" i="1"/>
  <c r="J639" i="1"/>
  <c r="I639" i="1"/>
  <c r="G639" i="1"/>
  <c r="F639" i="1"/>
  <c r="E638" i="1"/>
  <c r="E637" i="1"/>
  <c r="E636" i="1"/>
  <c r="E635" i="1"/>
  <c r="J634" i="1"/>
  <c r="I634" i="1"/>
  <c r="G634" i="1"/>
  <c r="F634" i="1"/>
  <c r="E633" i="1"/>
  <c r="E632" i="1"/>
  <c r="E631" i="1"/>
  <c r="E630" i="1"/>
  <c r="J629" i="1"/>
  <c r="I629" i="1"/>
  <c r="G629" i="1"/>
  <c r="F629" i="1"/>
  <c r="E628" i="1"/>
  <c r="E627" i="1"/>
  <c r="E626" i="1"/>
  <c r="E625" i="1"/>
  <c r="J624" i="1"/>
  <c r="I624" i="1"/>
  <c r="G624" i="1"/>
  <c r="F624" i="1"/>
  <c r="E623" i="1"/>
  <c r="E622" i="1"/>
  <c r="E621" i="1"/>
  <c r="E620" i="1"/>
  <c r="J619" i="1"/>
  <c r="I619" i="1"/>
  <c r="G619" i="1"/>
  <c r="F619" i="1"/>
  <c r="E618" i="1"/>
  <c r="E617" i="1"/>
  <c r="E616" i="1"/>
  <c r="E615" i="1"/>
  <c r="J614" i="1"/>
  <c r="I614" i="1"/>
  <c r="G614" i="1"/>
  <c r="F614" i="1"/>
  <c r="E654" i="1" l="1"/>
  <c r="E659" i="1"/>
  <c r="H734" i="1"/>
  <c r="E719" i="1"/>
  <c r="E649" i="1"/>
  <c r="E669" i="1"/>
  <c r="E644" i="1"/>
  <c r="E664" i="1"/>
  <c r="E709" i="1"/>
  <c r="E729" i="1"/>
  <c r="E704" i="1"/>
  <c r="E724" i="1"/>
  <c r="E619" i="1"/>
  <c r="E639" i="1"/>
  <c r="E679" i="1"/>
  <c r="E699" i="1"/>
  <c r="E714" i="1"/>
  <c r="E684" i="1"/>
  <c r="E689" i="1"/>
  <c r="E674" i="1"/>
  <c r="E694" i="1"/>
  <c r="E624" i="1"/>
  <c r="E629" i="1"/>
  <c r="E614" i="1"/>
  <c r="E634" i="1"/>
  <c r="E613" i="1" l="1"/>
  <c r="E611" i="1"/>
  <c r="E610" i="1"/>
  <c r="J609" i="1"/>
  <c r="I609" i="1"/>
  <c r="G609" i="1"/>
  <c r="F609" i="1"/>
  <c r="E608" i="1"/>
  <c r="E606" i="1"/>
  <c r="E605" i="1"/>
  <c r="J604" i="1"/>
  <c r="I604" i="1"/>
  <c r="G604" i="1"/>
  <c r="F604" i="1"/>
  <c r="E603" i="1"/>
  <c r="E601" i="1"/>
  <c r="E600" i="1"/>
  <c r="J599" i="1"/>
  <c r="I599" i="1"/>
  <c r="G599" i="1"/>
  <c r="F599" i="1"/>
  <c r="E598" i="1"/>
  <c r="E596" i="1"/>
  <c r="E595" i="1"/>
  <c r="J594" i="1"/>
  <c r="I594" i="1"/>
  <c r="G594" i="1"/>
  <c r="F594" i="1"/>
  <c r="E593" i="1"/>
  <c r="E591" i="1"/>
  <c r="E590" i="1"/>
  <c r="J589" i="1"/>
  <c r="I589" i="1"/>
  <c r="G589" i="1"/>
  <c r="F589" i="1"/>
  <c r="E588" i="1"/>
  <c r="E587" i="1"/>
  <c r="E586" i="1"/>
  <c r="E585" i="1"/>
  <c r="J584" i="1"/>
  <c r="I584" i="1"/>
  <c r="G584" i="1"/>
  <c r="F584" i="1"/>
  <c r="E554" i="1"/>
  <c r="E555" i="1"/>
  <c r="E556" i="1"/>
  <c r="E553" i="1"/>
  <c r="E545" i="1"/>
  <c r="E544" i="1"/>
  <c r="E543" i="1"/>
  <c r="E542" i="1"/>
  <c r="E538" i="1"/>
  <c r="E539" i="1"/>
  <c r="E540" i="1"/>
  <c r="E537" i="1"/>
  <c r="E527" i="1"/>
  <c r="E528" i="1"/>
  <c r="E529" i="1"/>
  <c r="E526" i="1"/>
  <c r="E516" i="1"/>
  <c r="E517" i="1"/>
  <c r="E518" i="1"/>
  <c r="E515" i="1"/>
  <c r="F499" i="1"/>
  <c r="H499" i="1"/>
  <c r="I499" i="1"/>
  <c r="J499" i="1"/>
  <c r="F500" i="1"/>
  <c r="H500" i="1"/>
  <c r="I500" i="1"/>
  <c r="J500" i="1"/>
  <c r="F501" i="1"/>
  <c r="G501" i="1"/>
  <c r="H501" i="1"/>
  <c r="I501" i="1"/>
  <c r="J501" i="1"/>
  <c r="G498" i="1"/>
  <c r="H498" i="1"/>
  <c r="I498" i="1"/>
  <c r="J498" i="1"/>
  <c r="F498" i="1"/>
  <c r="E869" i="1"/>
  <c r="J865" i="1"/>
  <c r="I865" i="1"/>
  <c r="H865" i="1"/>
  <c r="E864" i="1"/>
  <c r="E863" i="1"/>
  <c r="E862" i="1"/>
  <c r="E861" i="1"/>
  <c r="J860" i="1"/>
  <c r="I860" i="1"/>
  <c r="H860" i="1"/>
  <c r="G860" i="1"/>
  <c r="F860" i="1"/>
  <c r="E859" i="1"/>
  <c r="E858" i="1"/>
  <c r="E857" i="1"/>
  <c r="E856" i="1"/>
  <c r="J855" i="1"/>
  <c r="I855" i="1"/>
  <c r="H855" i="1"/>
  <c r="G855" i="1"/>
  <c r="F855" i="1"/>
  <c r="E854" i="1"/>
  <c r="E853" i="1"/>
  <c r="E852" i="1"/>
  <c r="E851" i="1"/>
  <c r="J850" i="1"/>
  <c r="I850" i="1"/>
  <c r="H850" i="1"/>
  <c r="G850" i="1"/>
  <c r="F850" i="1"/>
  <c r="E849" i="1"/>
  <c r="E848" i="1"/>
  <c r="E847" i="1"/>
  <c r="E846" i="1"/>
  <c r="J845" i="1"/>
  <c r="I845" i="1"/>
  <c r="H845" i="1"/>
  <c r="G845" i="1"/>
  <c r="F845" i="1"/>
  <c r="E844" i="1"/>
  <c r="E843" i="1"/>
  <c r="E842" i="1"/>
  <c r="E841" i="1"/>
  <c r="J840" i="1"/>
  <c r="I840" i="1"/>
  <c r="H840" i="1"/>
  <c r="G840" i="1"/>
  <c r="F840" i="1"/>
  <c r="E839" i="1"/>
  <c r="E838" i="1"/>
  <c r="E837" i="1"/>
  <c r="E836" i="1"/>
  <c r="J835" i="1"/>
  <c r="I835" i="1"/>
  <c r="H835" i="1"/>
  <c r="G835" i="1"/>
  <c r="F835" i="1"/>
  <c r="E834" i="1"/>
  <c r="E833" i="1"/>
  <c r="E832" i="1"/>
  <c r="E831" i="1"/>
  <c r="J830" i="1"/>
  <c r="I830" i="1"/>
  <c r="H830" i="1"/>
  <c r="G830" i="1"/>
  <c r="F830" i="1"/>
  <c r="E829" i="1"/>
  <c r="E828" i="1"/>
  <c r="E827" i="1"/>
  <c r="E826" i="1"/>
  <c r="J825" i="1"/>
  <c r="I825" i="1"/>
  <c r="H825" i="1"/>
  <c r="G825" i="1"/>
  <c r="F825" i="1"/>
  <c r="E824" i="1"/>
  <c r="E823" i="1"/>
  <c r="E822" i="1"/>
  <c r="E821" i="1"/>
  <c r="J820" i="1"/>
  <c r="I820" i="1"/>
  <c r="H820" i="1"/>
  <c r="G820" i="1"/>
  <c r="F820" i="1"/>
  <c r="E819" i="1"/>
  <c r="E818" i="1"/>
  <c r="E817" i="1"/>
  <c r="E816" i="1"/>
  <c r="J815" i="1"/>
  <c r="I815" i="1"/>
  <c r="H815" i="1"/>
  <c r="G815" i="1"/>
  <c r="F815" i="1"/>
  <c r="E814" i="1"/>
  <c r="E813" i="1"/>
  <c r="E812" i="1"/>
  <c r="E811" i="1"/>
  <c r="J810" i="1"/>
  <c r="I810" i="1"/>
  <c r="H810" i="1"/>
  <c r="G810" i="1"/>
  <c r="F810" i="1"/>
  <c r="E809" i="1"/>
  <c r="E808" i="1"/>
  <c r="E807" i="1"/>
  <c r="E806" i="1"/>
  <c r="J805" i="1"/>
  <c r="I805" i="1"/>
  <c r="H805" i="1"/>
  <c r="G805" i="1"/>
  <c r="F805" i="1"/>
  <c r="E804" i="1"/>
  <c r="E803" i="1"/>
  <c r="E802" i="1"/>
  <c r="E801" i="1"/>
  <c r="J800" i="1"/>
  <c r="I800" i="1"/>
  <c r="H800" i="1"/>
  <c r="G800" i="1"/>
  <c r="F800" i="1"/>
  <c r="E799" i="1"/>
  <c r="E798" i="1"/>
  <c r="E797" i="1"/>
  <c r="E796" i="1"/>
  <c r="J795" i="1"/>
  <c r="I795" i="1"/>
  <c r="H795" i="1"/>
  <c r="G795" i="1"/>
  <c r="F795" i="1"/>
  <c r="E794" i="1"/>
  <c r="E793" i="1"/>
  <c r="E792" i="1"/>
  <c r="E791" i="1"/>
  <c r="J790" i="1"/>
  <c r="I790" i="1"/>
  <c r="H790" i="1"/>
  <c r="G790" i="1"/>
  <c r="F790" i="1"/>
  <c r="E789" i="1"/>
  <c r="E788" i="1"/>
  <c r="E787" i="1"/>
  <c r="E786" i="1"/>
  <c r="J785" i="1"/>
  <c r="I785" i="1"/>
  <c r="H785" i="1"/>
  <c r="G785" i="1"/>
  <c r="F785" i="1"/>
  <c r="E784" i="1"/>
  <c r="E783" i="1"/>
  <c r="E782" i="1"/>
  <c r="E781" i="1"/>
  <c r="J780" i="1"/>
  <c r="I780" i="1"/>
  <c r="H780" i="1"/>
  <c r="G780" i="1"/>
  <c r="F780" i="1"/>
  <c r="E779" i="1"/>
  <c r="E778" i="1"/>
  <c r="E777" i="1"/>
  <c r="E776" i="1"/>
  <c r="J775" i="1"/>
  <c r="I775" i="1"/>
  <c r="H775" i="1"/>
  <c r="G775" i="1"/>
  <c r="F775" i="1"/>
  <c r="E774" i="1"/>
  <c r="E773" i="1"/>
  <c r="E772" i="1"/>
  <c r="E771" i="1"/>
  <c r="J770" i="1"/>
  <c r="I770" i="1"/>
  <c r="H770" i="1"/>
  <c r="G770" i="1"/>
  <c r="F770" i="1"/>
  <c r="E769" i="1"/>
  <c r="E768" i="1"/>
  <c r="E767" i="1"/>
  <c r="E766" i="1"/>
  <c r="J765" i="1"/>
  <c r="I765" i="1"/>
  <c r="H765" i="1"/>
  <c r="G765" i="1"/>
  <c r="F765" i="1"/>
  <c r="E764" i="1"/>
  <c r="E763" i="1"/>
  <c r="E762" i="1"/>
  <c r="E761" i="1"/>
  <c r="J760" i="1"/>
  <c r="I760" i="1"/>
  <c r="H760" i="1"/>
  <c r="G760" i="1"/>
  <c r="F760" i="1"/>
  <c r="E759" i="1"/>
  <c r="E758" i="1"/>
  <c r="E757" i="1"/>
  <c r="E756" i="1"/>
  <c r="J755" i="1"/>
  <c r="I755" i="1"/>
  <c r="H755" i="1"/>
  <c r="G755" i="1"/>
  <c r="F755" i="1"/>
  <c r="E754" i="1"/>
  <c r="E753" i="1"/>
  <c r="E752" i="1"/>
  <c r="E751" i="1"/>
  <c r="J750" i="1"/>
  <c r="I750" i="1"/>
  <c r="H750" i="1"/>
  <c r="G750" i="1"/>
  <c r="F750" i="1"/>
  <c r="E749" i="1"/>
  <c r="E748" i="1"/>
  <c r="E747" i="1"/>
  <c r="E746" i="1"/>
  <c r="J745" i="1"/>
  <c r="I745" i="1"/>
  <c r="H745" i="1"/>
  <c r="G745" i="1"/>
  <c r="F745" i="1"/>
  <c r="E744" i="1"/>
  <c r="E743" i="1"/>
  <c r="E742" i="1"/>
  <c r="E741" i="1"/>
  <c r="J740" i="1"/>
  <c r="I740" i="1"/>
  <c r="H740" i="1"/>
  <c r="G740" i="1"/>
  <c r="F740" i="1"/>
  <c r="G482" i="1"/>
  <c r="H482" i="1"/>
  <c r="I482" i="1"/>
  <c r="J482" i="1"/>
  <c r="G483" i="1"/>
  <c r="H483" i="1"/>
  <c r="I483" i="1"/>
  <c r="J483" i="1"/>
  <c r="G484" i="1"/>
  <c r="H484" i="1"/>
  <c r="I484" i="1"/>
  <c r="J484" i="1"/>
  <c r="G485" i="1"/>
  <c r="H485" i="1"/>
  <c r="I485" i="1"/>
  <c r="J485" i="1"/>
  <c r="F483" i="1"/>
  <c r="F484" i="1"/>
  <c r="F485" i="1"/>
  <c r="F482" i="1"/>
  <c r="E475" i="1"/>
  <c r="E474" i="1"/>
  <c r="E473" i="1"/>
  <c r="E472" i="1"/>
  <c r="J471" i="1"/>
  <c r="I471" i="1"/>
  <c r="H471" i="1"/>
  <c r="G471" i="1"/>
  <c r="F471" i="1"/>
  <c r="E480" i="1"/>
  <c r="E479" i="1"/>
  <c r="E478" i="1"/>
  <c r="E477" i="1"/>
  <c r="J476" i="1"/>
  <c r="I476" i="1"/>
  <c r="H476" i="1"/>
  <c r="G476" i="1"/>
  <c r="F476" i="1"/>
  <c r="E868" i="1" l="1"/>
  <c r="E584" i="1"/>
  <c r="E602" i="1"/>
  <c r="E599" i="1" s="1"/>
  <c r="E607" i="1"/>
  <c r="E604" i="1" s="1"/>
  <c r="E612" i="1"/>
  <c r="E609" i="1" s="1"/>
  <c r="E597" i="1"/>
  <c r="E594" i="1" s="1"/>
  <c r="E592" i="1"/>
  <c r="E589" i="1" s="1"/>
  <c r="E471" i="1"/>
  <c r="E750" i="1"/>
  <c r="E755" i="1"/>
  <c r="E765" i="1"/>
  <c r="E770" i="1"/>
  <c r="E785" i="1"/>
  <c r="E790" i="1"/>
  <c r="E795" i="1"/>
  <c r="E810" i="1"/>
  <c r="E815" i="1"/>
  <c r="E830" i="1"/>
  <c r="E835" i="1"/>
  <c r="E850" i="1"/>
  <c r="E855" i="1"/>
  <c r="E740" i="1"/>
  <c r="E745" i="1"/>
  <c r="E760" i="1"/>
  <c r="E775" i="1"/>
  <c r="E780" i="1"/>
  <c r="E800" i="1"/>
  <c r="E805" i="1"/>
  <c r="E820" i="1"/>
  <c r="E825" i="1"/>
  <c r="E840" i="1"/>
  <c r="E845" i="1"/>
  <c r="E860" i="1"/>
  <c r="E476" i="1"/>
  <c r="E867" i="1"/>
  <c r="F865" i="1"/>
  <c r="E866" i="1"/>
  <c r="G865" i="1"/>
  <c r="E865" i="1" l="1"/>
  <c r="E443" i="1"/>
  <c r="E444" i="1"/>
  <c r="E445" i="1"/>
  <c r="E442" i="1"/>
  <c r="E438" i="1"/>
  <c r="E439" i="1"/>
  <c r="E440" i="1"/>
  <c r="E437" i="1"/>
  <c r="E433" i="1"/>
  <c r="E434" i="1"/>
  <c r="E435" i="1"/>
  <c r="E432" i="1"/>
  <c r="G410" i="1" l="1"/>
  <c r="H410" i="1"/>
  <c r="I410" i="1"/>
  <c r="J410" i="1"/>
  <c r="G411" i="1"/>
  <c r="H411" i="1"/>
  <c r="I411" i="1"/>
  <c r="J411" i="1"/>
  <c r="G412" i="1"/>
  <c r="H412" i="1"/>
  <c r="I412" i="1"/>
  <c r="J412" i="1"/>
  <c r="G413" i="1"/>
  <c r="H413" i="1"/>
  <c r="I413" i="1"/>
  <c r="J413" i="1"/>
  <c r="F411" i="1"/>
  <c r="F412" i="1"/>
  <c r="F413" i="1"/>
  <c r="F410" i="1"/>
  <c r="E408" i="1"/>
  <c r="E407" i="1"/>
  <c r="E406" i="1"/>
  <c r="E405" i="1"/>
  <c r="J404" i="1"/>
  <c r="I404" i="1"/>
  <c r="H404" i="1"/>
  <c r="G404" i="1"/>
  <c r="F404" i="1"/>
  <c r="E404" i="1" l="1"/>
  <c r="E386" i="1"/>
  <c r="E387" i="1"/>
  <c r="E388" i="1"/>
  <c r="E385" i="1"/>
  <c r="E381" i="1"/>
  <c r="E382" i="1"/>
  <c r="E383" i="1"/>
  <c r="E380" i="1"/>
  <c r="E376" i="1"/>
  <c r="E377" i="1"/>
  <c r="E378" i="1"/>
  <c r="E375" i="1"/>
  <c r="G297" i="1" l="1"/>
  <c r="H297" i="1"/>
  <c r="I297" i="1"/>
  <c r="J297" i="1"/>
  <c r="F297" i="1"/>
  <c r="E292" i="1" l="1"/>
  <c r="E291" i="1"/>
  <c r="J290" i="1"/>
  <c r="I290" i="1"/>
  <c r="H290" i="1"/>
  <c r="G290" i="1"/>
  <c r="F290" i="1"/>
  <c r="E295" i="1"/>
  <c r="E294" i="1"/>
  <c r="J293" i="1"/>
  <c r="I293" i="1"/>
  <c r="H293" i="1"/>
  <c r="G293" i="1"/>
  <c r="F293" i="1"/>
  <c r="E182" i="1"/>
  <c r="E183" i="1"/>
  <c r="E184" i="1"/>
  <c r="E181" i="1"/>
  <c r="E173" i="1"/>
  <c r="E172" i="1"/>
  <c r="E171" i="1"/>
  <c r="E170" i="1"/>
  <c r="E168" i="1"/>
  <c r="E167" i="1"/>
  <c r="E166" i="1"/>
  <c r="E165" i="1"/>
  <c r="E161" i="1"/>
  <c r="E162" i="1"/>
  <c r="E163" i="1"/>
  <c r="E160" i="1"/>
  <c r="E150" i="1"/>
  <c r="E151" i="1"/>
  <c r="E152" i="1"/>
  <c r="E149" i="1"/>
  <c r="E141" i="1"/>
  <c r="E140" i="1"/>
  <c r="E139" i="1"/>
  <c r="E138" i="1"/>
  <c r="E136" i="1"/>
  <c r="E135" i="1"/>
  <c r="E133" i="1"/>
  <c r="E131" i="1"/>
  <c r="E130" i="1"/>
  <c r="E129" i="1"/>
  <c r="E128" i="1"/>
  <c r="E126" i="1"/>
  <c r="E125" i="1"/>
  <c r="E124" i="1"/>
  <c r="E123" i="1"/>
  <c r="E119" i="1"/>
  <c r="E120" i="1"/>
  <c r="E121" i="1"/>
  <c r="E118" i="1"/>
  <c r="E110" i="1"/>
  <c r="E109" i="1"/>
  <c r="E108" i="1"/>
  <c r="E107" i="1"/>
  <c r="E103" i="1"/>
  <c r="E104" i="1"/>
  <c r="E105" i="1"/>
  <c r="E102" i="1"/>
  <c r="E293" i="1" l="1"/>
  <c r="E290" i="1"/>
  <c r="E87" i="1"/>
  <c r="E88" i="1"/>
  <c r="E89" i="1"/>
  <c r="E86" i="1"/>
  <c r="E92" i="1"/>
  <c r="E94" i="1"/>
  <c r="E91" i="1"/>
  <c r="H93" i="1"/>
  <c r="E78" i="1"/>
  <c r="E76" i="1"/>
  <c r="E75" i="1"/>
  <c r="E73" i="1"/>
  <c r="E72" i="1"/>
  <c r="E71" i="1"/>
  <c r="E70" i="1"/>
  <c r="E68" i="1"/>
  <c r="E67" i="1"/>
  <c r="E66" i="1"/>
  <c r="E65" i="1"/>
  <c r="E63" i="1"/>
  <c r="E62" i="1"/>
  <c r="E61" i="1"/>
  <c r="E60" i="1"/>
  <c r="E58" i="1"/>
  <c r="E57" i="1"/>
  <c r="E56" i="1"/>
  <c r="E55" i="1"/>
  <c r="E53" i="1"/>
  <c r="E52" i="1"/>
  <c r="E51" i="1"/>
  <c r="E50" i="1"/>
  <c r="E48" i="1"/>
  <c r="E47" i="1"/>
  <c r="E46" i="1"/>
  <c r="E45" i="1"/>
  <c r="E41" i="1"/>
  <c r="E43" i="1"/>
  <c r="E40" i="1"/>
  <c r="E33" i="1"/>
  <c r="E34" i="1"/>
  <c r="E35" i="1"/>
  <c r="E36" i="1"/>
  <c r="E28" i="1"/>
  <c r="E30" i="1"/>
  <c r="E27" i="1"/>
  <c r="F21" i="1"/>
  <c r="G21" i="1"/>
  <c r="H21" i="1"/>
  <c r="I21" i="1"/>
  <c r="J21" i="1"/>
  <c r="E23" i="1"/>
  <c r="E24" i="1"/>
  <c r="E25" i="1"/>
  <c r="E22" i="1"/>
  <c r="E17" i="1"/>
  <c r="E19" i="1"/>
  <c r="E16" i="1"/>
  <c r="F10" i="1"/>
  <c r="G10" i="1"/>
  <c r="H10" i="1"/>
  <c r="I10" i="1"/>
  <c r="J10" i="1"/>
  <c r="E12" i="1"/>
  <c r="E13" i="1"/>
  <c r="E14" i="1"/>
  <c r="E11" i="1"/>
  <c r="F371" i="1" l="1"/>
  <c r="G371" i="1"/>
  <c r="F372" i="1"/>
  <c r="G372" i="1"/>
  <c r="I371" i="1"/>
  <c r="J371" i="1"/>
  <c r="I372" i="1"/>
  <c r="J372" i="1"/>
  <c r="H372" i="1"/>
  <c r="H371" i="1"/>
  <c r="E360" i="1"/>
  <c r="E359" i="1"/>
  <c r="J358" i="1"/>
  <c r="I358" i="1"/>
  <c r="H358" i="1"/>
  <c r="G358" i="1"/>
  <c r="F358" i="1"/>
  <c r="E369" i="1"/>
  <c r="E368" i="1"/>
  <c r="J367" i="1"/>
  <c r="I367" i="1"/>
  <c r="H367" i="1"/>
  <c r="G367" i="1"/>
  <c r="F367" i="1"/>
  <c r="F370" i="1" l="1"/>
  <c r="G370" i="1"/>
  <c r="E358" i="1"/>
  <c r="E367" i="1"/>
  <c r="E366" i="1" l="1"/>
  <c r="E365" i="1"/>
  <c r="J364" i="1"/>
  <c r="I364" i="1"/>
  <c r="H364" i="1"/>
  <c r="G364" i="1"/>
  <c r="F364" i="1"/>
  <c r="E363" i="1"/>
  <c r="E362" i="1"/>
  <c r="J361" i="1"/>
  <c r="I361" i="1"/>
  <c r="H361" i="1"/>
  <c r="G361" i="1"/>
  <c r="F361" i="1"/>
  <c r="E364" i="1" l="1"/>
  <c r="E361" i="1"/>
  <c r="E905" i="1"/>
  <c r="E906" i="1"/>
  <c r="E907" i="1"/>
  <c r="E904" i="1"/>
  <c r="E453" i="1"/>
  <c r="E454" i="1"/>
  <c r="E455" i="1"/>
  <c r="E452" i="1"/>
  <c r="G134" i="1"/>
  <c r="E134" i="1" s="1"/>
  <c r="G37" i="1"/>
  <c r="H37" i="1"/>
  <c r="I37" i="1"/>
  <c r="J37" i="1"/>
  <c r="F37" i="1"/>
  <c r="E288" i="1" l="1"/>
  <c r="G177" i="1"/>
  <c r="G176" i="1"/>
  <c r="F917" i="1" l="1"/>
  <c r="G917" i="1"/>
  <c r="H917" i="1"/>
  <c r="I917" i="1"/>
  <c r="J917" i="1"/>
  <c r="J903" i="1"/>
  <c r="I903" i="1"/>
  <c r="H903" i="1"/>
  <c r="G903" i="1"/>
  <c r="F903" i="1"/>
  <c r="E903" i="1" l="1"/>
  <c r="E917" i="1"/>
  <c r="E875" i="1"/>
  <c r="E876" i="1"/>
  <c r="E874" i="1"/>
  <c r="E32" i="1" l="1"/>
  <c r="F80" i="1" l="1"/>
  <c r="F81" i="1"/>
  <c r="F82" i="1"/>
  <c r="G80" i="1"/>
  <c r="H80" i="1"/>
  <c r="I80" i="1"/>
  <c r="J80" i="1"/>
  <c r="F83" i="1"/>
  <c r="G83" i="1"/>
  <c r="H83" i="1"/>
  <c r="I83" i="1"/>
  <c r="J83" i="1"/>
  <c r="H82" i="1"/>
  <c r="I82" i="1"/>
  <c r="J82" i="1"/>
  <c r="G81" i="1"/>
  <c r="H81" i="1"/>
  <c r="I81" i="1"/>
  <c r="J81" i="1"/>
  <c r="E357" i="1"/>
  <c r="E356" i="1"/>
  <c r="J355" i="1"/>
  <c r="I355" i="1"/>
  <c r="H355" i="1"/>
  <c r="G355" i="1"/>
  <c r="F355" i="1"/>
  <c r="E354" i="1"/>
  <c r="E353" i="1"/>
  <c r="J352" i="1"/>
  <c r="I352" i="1"/>
  <c r="H352" i="1"/>
  <c r="G352" i="1"/>
  <c r="F352" i="1"/>
  <c r="E81" i="1" l="1"/>
  <c r="E83" i="1"/>
  <c r="E80" i="1"/>
  <c r="E355" i="1"/>
  <c r="J370" i="1"/>
  <c r="I370" i="1"/>
  <c r="H370" i="1"/>
  <c r="E372" i="1"/>
  <c r="E371" i="1"/>
  <c r="E352" i="1"/>
  <c r="J298" i="1"/>
  <c r="I298" i="1"/>
  <c r="H298" i="1"/>
  <c r="G298" i="1"/>
  <c r="F298" i="1"/>
  <c r="E289" i="1"/>
  <c r="E287" i="1" s="1"/>
  <c r="J287" i="1"/>
  <c r="I287" i="1"/>
  <c r="H287" i="1"/>
  <c r="G287" i="1"/>
  <c r="F287" i="1"/>
  <c r="F296" i="1" l="1"/>
  <c r="E370" i="1"/>
  <c r="I296" i="1"/>
  <c r="E298" i="1"/>
  <c r="J296" i="1"/>
  <c r="E297" i="1"/>
  <c r="G296" i="1"/>
  <c r="H296" i="1"/>
  <c r="F143" i="1"/>
  <c r="G143" i="1"/>
  <c r="H143" i="1"/>
  <c r="I143" i="1"/>
  <c r="J143" i="1"/>
  <c r="F144" i="1"/>
  <c r="G144" i="1"/>
  <c r="H144" i="1"/>
  <c r="I144" i="1"/>
  <c r="J144" i="1"/>
  <c r="F146" i="1"/>
  <c r="G146" i="1"/>
  <c r="H146" i="1"/>
  <c r="I146" i="1"/>
  <c r="J146" i="1"/>
  <c r="F145" i="1"/>
  <c r="H145" i="1"/>
  <c r="I145" i="1"/>
  <c r="J145" i="1"/>
  <c r="G145" i="1"/>
  <c r="E144" i="1" l="1"/>
  <c r="E143" i="1"/>
  <c r="E145" i="1"/>
  <c r="E146" i="1"/>
  <c r="E296" i="1"/>
  <c r="J132" i="1"/>
  <c r="I132" i="1"/>
  <c r="H132" i="1"/>
  <c r="G132" i="1"/>
  <c r="F132" i="1"/>
  <c r="E132" i="1" l="1"/>
  <c r="J29" i="1"/>
  <c r="J26" i="1" s="1"/>
  <c r="I29" i="1"/>
  <c r="I26" i="1" s="1"/>
  <c r="H29" i="1"/>
  <c r="H26" i="1" s="1"/>
  <c r="G29" i="1"/>
  <c r="G26" i="1" s="1"/>
  <c r="F29" i="1"/>
  <c r="E29" i="1" l="1"/>
  <c r="E26" i="1" s="1"/>
  <c r="E21" i="1"/>
  <c r="F26" i="1"/>
  <c r="E302" i="1"/>
  <c r="E303" i="1"/>
  <c r="E304" i="1"/>
  <c r="E301" i="1"/>
  <c r="J309" i="1"/>
  <c r="I309" i="1"/>
  <c r="H309" i="1"/>
  <c r="G309" i="1"/>
  <c r="F309" i="1"/>
  <c r="J308" i="1"/>
  <c r="I308" i="1"/>
  <c r="H308" i="1"/>
  <c r="G308" i="1"/>
  <c r="F308" i="1"/>
  <c r="J307" i="1"/>
  <c r="I307" i="1"/>
  <c r="H307" i="1"/>
  <c r="G307" i="1"/>
  <c r="F307" i="1"/>
  <c r="J306" i="1"/>
  <c r="I306" i="1"/>
  <c r="H306" i="1"/>
  <c r="G306" i="1"/>
  <c r="F306" i="1"/>
  <c r="J300" i="1"/>
  <c r="I300" i="1"/>
  <c r="H300" i="1"/>
  <c r="G300" i="1"/>
  <c r="F300" i="1"/>
  <c r="E37" i="1" l="1"/>
  <c r="E307" i="1"/>
  <c r="E308" i="1"/>
  <c r="E300" i="1"/>
  <c r="E309" i="1"/>
  <c r="I305" i="1"/>
  <c r="H305" i="1"/>
  <c r="F305" i="1"/>
  <c r="J305" i="1"/>
  <c r="E306" i="1"/>
  <c r="G305" i="1"/>
  <c r="H548" i="1"/>
  <c r="I548" i="1"/>
  <c r="J548" i="1"/>
  <c r="H549" i="1"/>
  <c r="I549" i="1"/>
  <c r="J549" i="1"/>
  <c r="H521" i="1"/>
  <c r="I521" i="1"/>
  <c r="J521" i="1"/>
  <c r="H522" i="1"/>
  <c r="I522" i="1"/>
  <c r="J522" i="1"/>
  <c r="G93" i="1"/>
  <c r="E93" i="1" s="1"/>
  <c r="E305" i="1" l="1"/>
  <c r="E345" i="1"/>
  <c r="E344" i="1"/>
  <c r="E343" i="1"/>
  <c r="E342" i="1"/>
  <c r="E340" i="1"/>
  <c r="E339" i="1"/>
  <c r="E338" i="1"/>
  <c r="E337" i="1"/>
  <c r="E335" i="1"/>
  <c r="E334" i="1"/>
  <c r="E333" i="1"/>
  <c r="E332" i="1"/>
  <c r="E330" i="1"/>
  <c r="E329" i="1"/>
  <c r="E328" i="1"/>
  <c r="E327" i="1"/>
  <c r="E325" i="1"/>
  <c r="E324" i="1"/>
  <c r="E323" i="1"/>
  <c r="E322" i="1"/>
  <c r="E320" i="1"/>
  <c r="E319" i="1"/>
  <c r="E318" i="1"/>
  <c r="E317" i="1"/>
  <c r="E313" i="1"/>
  <c r="E314" i="1"/>
  <c r="E315" i="1"/>
  <c r="E312" i="1"/>
  <c r="F510" i="1"/>
  <c r="H510" i="1"/>
  <c r="I510" i="1"/>
  <c r="J510" i="1"/>
  <c r="F511" i="1"/>
  <c r="H511" i="1"/>
  <c r="I511" i="1"/>
  <c r="J511" i="1"/>
  <c r="F512" i="1"/>
  <c r="G512" i="1"/>
  <c r="H512" i="1"/>
  <c r="I512" i="1"/>
  <c r="J512" i="1"/>
  <c r="G509" i="1"/>
  <c r="H509" i="1"/>
  <c r="I509" i="1"/>
  <c r="J509" i="1"/>
  <c r="F509" i="1"/>
  <c r="J350" i="1"/>
  <c r="I350" i="1"/>
  <c r="H350" i="1"/>
  <c r="G350" i="1"/>
  <c r="F350" i="1"/>
  <c r="J349" i="1"/>
  <c r="I349" i="1"/>
  <c r="H349" i="1"/>
  <c r="G349" i="1"/>
  <c r="F349" i="1"/>
  <c r="J348" i="1"/>
  <c r="I348" i="1"/>
  <c r="H348" i="1"/>
  <c r="G348" i="1"/>
  <c r="F348" i="1"/>
  <c r="J347" i="1"/>
  <c r="I347" i="1"/>
  <c r="H347" i="1"/>
  <c r="G347" i="1"/>
  <c r="F347" i="1"/>
  <c r="J341" i="1"/>
  <c r="I341" i="1"/>
  <c r="H341" i="1"/>
  <c r="G341" i="1"/>
  <c r="F341" i="1"/>
  <c r="J336" i="1"/>
  <c r="I336" i="1"/>
  <c r="H336" i="1"/>
  <c r="G336" i="1"/>
  <c r="F336" i="1"/>
  <c r="J331" i="1"/>
  <c r="I331" i="1"/>
  <c r="H331" i="1"/>
  <c r="G331" i="1"/>
  <c r="F331" i="1"/>
  <c r="J326" i="1"/>
  <c r="I326" i="1"/>
  <c r="H326" i="1"/>
  <c r="G326" i="1"/>
  <c r="F326" i="1"/>
  <c r="J321" i="1"/>
  <c r="I321" i="1"/>
  <c r="H321" i="1"/>
  <c r="G321" i="1"/>
  <c r="F321" i="1"/>
  <c r="J316" i="1"/>
  <c r="I316" i="1"/>
  <c r="H316" i="1"/>
  <c r="G316" i="1"/>
  <c r="F316" i="1"/>
  <c r="J311" i="1"/>
  <c r="I311" i="1"/>
  <c r="H311" i="1"/>
  <c r="G311" i="1"/>
  <c r="F311" i="1"/>
  <c r="F282" i="1"/>
  <c r="G282" i="1"/>
  <c r="H282" i="1"/>
  <c r="I282" i="1"/>
  <c r="J282" i="1"/>
  <c r="F283" i="1"/>
  <c r="G283" i="1"/>
  <c r="H283" i="1"/>
  <c r="I283" i="1"/>
  <c r="J283" i="1"/>
  <c r="F284" i="1"/>
  <c r="G284" i="1"/>
  <c r="H284" i="1"/>
  <c r="I284" i="1"/>
  <c r="J284" i="1"/>
  <c r="G285" i="1"/>
  <c r="H285" i="1"/>
  <c r="I285" i="1"/>
  <c r="J285" i="1"/>
  <c r="F285" i="1"/>
  <c r="E280" i="1"/>
  <c r="E279" i="1"/>
  <c r="E278" i="1"/>
  <c r="E277" i="1"/>
  <c r="J276" i="1"/>
  <c r="I276" i="1"/>
  <c r="H276" i="1"/>
  <c r="E275" i="1"/>
  <c r="E274" i="1"/>
  <c r="E273" i="1"/>
  <c r="E272" i="1"/>
  <c r="J271" i="1"/>
  <c r="I271" i="1"/>
  <c r="H271" i="1"/>
  <c r="E270" i="1"/>
  <c r="E269" i="1"/>
  <c r="E268" i="1"/>
  <c r="E267" i="1"/>
  <c r="J266" i="1"/>
  <c r="I266" i="1"/>
  <c r="H266" i="1"/>
  <c r="E265" i="1"/>
  <c r="E264" i="1"/>
  <c r="E263" i="1"/>
  <c r="E262" i="1"/>
  <c r="J261" i="1"/>
  <c r="I261" i="1"/>
  <c r="H261" i="1"/>
  <c r="E260" i="1"/>
  <c r="E259" i="1"/>
  <c r="E258" i="1"/>
  <c r="E257" i="1"/>
  <c r="J256" i="1"/>
  <c r="I256" i="1"/>
  <c r="H256" i="1"/>
  <c r="E255" i="1"/>
  <c r="E254" i="1"/>
  <c r="E253" i="1"/>
  <c r="E252" i="1"/>
  <c r="J251" i="1"/>
  <c r="I251" i="1"/>
  <c r="H251" i="1"/>
  <c r="E250" i="1"/>
  <c r="E249" i="1"/>
  <c r="E248" i="1"/>
  <c r="E247" i="1"/>
  <c r="J246" i="1"/>
  <c r="I246" i="1"/>
  <c r="H246" i="1"/>
  <c r="E245" i="1"/>
  <c r="E244" i="1"/>
  <c r="E243" i="1"/>
  <c r="E242" i="1"/>
  <c r="J241" i="1"/>
  <c r="I241" i="1"/>
  <c r="H241" i="1"/>
  <c r="E240" i="1"/>
  <c r="E239" i="1"/>
  <c r="E238" i="1"/>
  <c r="E237" i="1"/>
  <c r="J236" i="1"/>
  <c r="I236" i="1"/>
  <c r="H236" i="1"/>
  <c r="E235" i="1"/>
  <c r="E234" i="1"/>
  <c r="E233" i="1"/>
  <c r="E232" i="1"/>
  <c r="J231" i="1"/>
  <c r="I231" i="1"/>
  <c r="H231" i="1"/>
  <c r="E230" i="1"/>
  <c r="E229" i="1"/>
  <c r="E228" i="1"/>
  <c r="E227" i="1"/>
  <c r="J226" i="1"/>
  <c r="I226" i="1"/>
  <c r="H226" i="1"/>
  <c r="E225" i="1"/>
  <c r="E224" i="1"/>
  <c r="E223" i="1"/>
  <c r="E222" i="1"/>
  <c r="J221" i="1"/>
  <c r="I221" i="1"/>
  <c r="H221" i="1"/>
  <c r="E220" i="1"/>
  <c r="E219" i="1"/>
  <c r="E218" i="1"/>
  <c r="E217" i="1"/>
  <c r="J216" i="1"/>
  <c r="I216" i="1"/>
  <c r="H216" i="1"/>
  <c r="E215" i="1"/>
  <c r="E214" i="1"/>
  <c r="E213" i="1"/>
  <c r="E212" i="1"/>
  <c r="J211" i="1"/>
  <c r="I211" i="1"/>
  <c r="H211" i="1"/>
  <c r="E210" i="1"/>
  <c r="E209" i="1"/>
  <c r="E208" i="1"/>
  <c r="E207" i="1"/>
  <c r="J206" i="1"/>
  <c r="I206" i="1"/>
  <c r="H206" i="1"/>
  <c r="E205" i="1"/>
  <c r="E204" i="1"/>
  <c r="E203" i="1"/>
  <c r="E202" i="1"/>
  <c r="J201" i="1"/>
  <c r="I201" i="1"/>
  <c r="H201" i="1"/>
  <c r="E200" i="1"/>
  <c r="E199" i="1"/>
  <c r="E198" i="1"/>
  <c r="E197" i="1"/>
  <c r="J196" i="1"/>
  <c r="I196" i="1"/>
  <c r="H196" i="1"/>
  <c r="G196" i="1"/>
  <c r="F196" i="1"/>
  <c r="E195" i="1"/>
  <c r="E194" i="1"/>
  <c r="E193" i="1"/>
  <c r="E192" i="1"/>
  <c r="J191" i="1"/>
  <c r="I191" i="1"/>
  <c r="H191" i="1"/>
  <c r="G191" i="1"/>
  <c r="F191" i="1"/>
  <c r="E507" i="1"/>
  <c r="E504" i="1"/>
  <c r="E496" i="1"/>
  <c r="E493" i="1"/>
  <c r="E489" i="1"/>
  <c r="E490" i="1"/>
  <c r="E491" i="1"/>
  <c r="E488" i="1"/>
  <c r="E509" i="1" l="1"/>
  <c r="E512" i="1"/>
  <c r="E336" i="1"/>
  <c r="E347" i="1"/>
  <c r="E350" i="1"/>
  <c r="G346" i="1"/>
  <c r="E348" i="1"/>
  <c r="I346" i="1"/>
  <c r="H346" i="1"/>
  <c r="E349" i="1"/>
  <c r="E316" i="1"/>
  <c r="E331" i="1"/>
  <c r="E283" i="1"/>
  <c r="J346" i="1"/>
  <c r="E326" i="1"/>
  <c r="E196" i="1"/>
  <c r="E201" i="1"/>
  <c r="E221" i="1"/>
  <c r="E241" i="1"/>
  <c r="E261" i="1"/>
  <c r="E285" i="1"/>
  <c r="E284" i="1"/>
  <c r="I281" i="1"/>
  <c r="E321" i="1"/>
  <c r="F346" i="1"/>
  <c r="E341" i="1"/>
  <c r="E282" i="1"/>
  <c r="E216" i="1"/>
  <c r="E236" i="1"/>
  <c r="E256" i="1"/>
  <c r="E276" i="1"/>
  <c r="E311" i="1"/>
  <c r="E191" i="1"/>
  <c r="E211" i="1"/>
  <c r="E231" i="1"/>
  <c r="E251" i="1"/>
  <c r="E271" i="1"/>
  <c r="E206" i="1"/>
  <c r="E226" i="1"/>
  <c r="E246" i="1"/>
  <c r="E266" i="1"/>
  <c r="J281" i="1"/>
  <c r="H281" i="1"/>
  <c r="E501" i="1"/>
  <c r="E498" i="1"/>
  <c r="E470" i="1"/>
  <c r="E469" i="1"/>
  <c r="E468" i="1"/>
  <c r="E467" i="1"/>
  <c r="J466" i="1"/>
  <c r="I466" i="1"/>
  <c r="H466" i="1"/>
  <c r="G466" i="1"/>
  <c r="F466" i="1"/>
  <c r="E465" i="1"/>
  <c r="E464" i="1"/>
  <c r="E463" i="1"/>
  <c r="E462" i="1"/>
  <c r="J461" i="1"/>
  <c r="I461" i="1"/>
  <c r="H461" i="1"/>
  <c r="G461" i="1"/>
  <c r="F461" i="1"/>
  <c r="E460" i="1"/>
  <c r="E459" i="1"/>
  <c r="E458" i="1"/>
  <c r="E457" i="1"/>
  <c r="J456" i="1"/>
  <c r="I456" i="1"/>
  <c r="H456" i="1"/>
  <c r="G456" i="1"/>
  <c r="F456" i="1"/>
  <c r="E403" i="1"/>
  <c r="E402" i="1"/>
  <c r="E401" i="1"/>
  <c r="E400" i="1"/>
  <c r="E398" i="1"/>
  <c r="E397" i="1"/>
  <c r="E396" i="1"/>
  <c r="E395" i="1"/>
  <c r="E391" i="1"/>
  <c r="E392" i="1"/>
  <c r="E393" i="1"/>
  <c r="E390" i="1"/>
  <c r="J399" i="1"/>
  <c r="I399" i="1"/>
  <c r="H399" i="1"/>
  <c r="G399" i="1"/>
  <c r="F399" i="1"/>
  <c r="J394" i="1"/>
  <c r="I394" i="1"/>
  <c r="H394" i="1"/>
  <c r="G394" i="1"/>
  <c r="F394" i="1"/>
  <c r="J389" i="1"/>
  <c r="I389" i="1"/>
  <c r="H389" i="1"/>
  <c r="G389" i="1"/>
  <c r="F389" i="1"/>
  <c r="E412" i="1" l="1"/>
  <c r="E346" i="1"/>
  <c r="E456" i="1"/>
  <c r="E485" i="1"/>
  <c r="E483" i="1"/>
  <c r="E410" i="1"/>
  <c r="E482" i="1"/>
  <c r="E484" i="1"/>
  <c r="E413" i="1"/>
  <c r="E389" i="1"/>
  <c r="E461" i="1"/>
  <c r="E411" i="1"/>
  <c r="E466" i="1"/>
  <c r="E394" i="1"/>
  <c r="E399" i="1"/>
  <c r="J137" i="1" l="1"/>
  <c r="I137" i="1"/>
  <c r="H137" i="1"/>
  <c r="G137" i="1"/>
  <c r="F137" i="1"/>
  <c r="H74" i="1"/>
  <c r="J898" i="1"/>
  <c r="I898" i="1"/>
  <c r="H898" i="1"/>
  <c r="J893" i="1"/>
  <c r="I893" i="1"/>
  <c r="H893" i="1"/>
  <c r="J888" i="1"/>
  <c r="I888" i="1"/>
  <c r="H888" i="1"/>
  <c r="J886" i="1"/>
  <c r="I886" i="1"/>
  <c r="H886" i="1"/>
  <c r="J885" i="1"/>
  <c r="I885" i="1"/>
  <c r="H885" i="1"/>
  <c r="J884" i="1"/>
  <c r="I884" i="1"/>
  <c r="H884" i="1"/>
  <c r="J883" i="1"/>
  <c r="I883" i="1"/>
  <c r="H883" i="1"/>
  <c r="J877" i="1"/>
  <c r="I877" i="1"/>
  <c r="H877" i="1"/>
  <c r="J872" i="1"/>
  <c r="I872" i="1"/>
  <c r="H872" i="1"/>
  <c r="J561" i="1"/>
  <c r="I561" i="1"/>
  <c r="H561" i="1"/>
  <c r="J560" i="1"/>
  <c r="I560" i="1"/>
  <c r="H560" i="1"/>
  <c r="J559" i="1"/>
  <c r="I559" i="1"/>
  <c r="H559" i="1"/>
  <c r="J558" i="1"/>
  <c r="I558" i="1"/>
  <c r="H558" i="1"/>
  <c r="J552" i="1"/>
  <c r="I552" i="1"/>
  <c r="H552" i="1"/>
  <c r="J550" i="1"/>
  <c r="I550" i="1"/>
  <c r="H550" i="1"/>
  <c r="J547" i="1"/>
  <c r="I547" i="1"/>
  <c r="H547" i="1"/>
  <c r="J541" i="1"/>
  <c r="I541" i="1"/>
  <c r="H541" i="1"/>
  <c r="J536" i="1"/>
  <c r="I536" i="1"/>
  <c r="H536" i="1"/>
  <c r="J534" i="1"/>
  <c r="I534" i="1"/>
  <c r="H534" i="1"/>
  <c r="J533" i="1"/>
  <c r="I533" i="1"/>
  <c r="H533" i="1"/>
  <c r="J532" i="1"/>
  <c r="I532" i="1"/>
  <c r="H532" i="1"/>
  <c r="J531" i="1"/>
  <c r="I531" i="1"/>
  <c r="H531" i="1"/>
  <c r="J525" i="1"/>
  <c r="I525" i="1"/>
  <c r="H525" i="1"/>
  <c r="J523" i="1"/>
  <c r="I523" i="1"/>
  <c r="H523" i="1"/>
  <c r="J520" i="1"/>
  <c r="I520" i="1"/>
  <c r="H520" i="1"/>
  <c r="J514" i="1"/>
  <c r="I514" i="1"/>
  <c r="H514" i="1"/>
  <c r="J503" i="1"/>
  <c r="J492" i="1"/>
  <c r="J487" i="1"/>
  <c r="I487" i="1"/>
  <c r="H487" i="1"/>
  <c r="J451" i="1"/>
  <c r="I451" i="1"/>
  <c r="H451" i="1"/>
  <c r="J446" i="1"/>
  <c r="I446" i="1"/>
  <c r="H446" i="1"/>
  <c r="J441" i="1"/>
  <c r="I441" i="1"/>
  <c r="H441" i="1"/>
  <c r="J436" i="1"/>
  <c r="I436" i="1"/>
  <c r="H436" i="1"/>
  <c r="J431" i="1"/>
  <c r="I431" i="1"/>
  <c r="H431" i="1"/>
  <c r="J429" i="1"/>
  <c r="I429" i="1"/>
  <c r="H429" i="1"/>
  <c r="J428" i="1"/>
  <c r="I428" i="1"/>
  <c r="H428" i="1"/>
  <c r="J426" i="1"/>
  <c r="I426" i="1"/>
  <c r="H426" i="1"/>
  <c r="J420" i="1"/>
  <c r="I420" i="1"/>
  <c r="H420" i="1"/>
  <c r="J427" i="1"/>
  <c r="I415" i="1"/>
  <c r="H427" i="1"/>
  <c r="J384" i="1"/>
  <c r="I384" i="1"/>
  <c r="H384" i="1"/>
  <c r="J379" i="1"/>
  <c r="I379" i="1"/>
  <c r="H379" i="1"/>
  <c r="J374" i="1"/>
  <c r="I374" i="1"/>
  <c r="H374" i="1"/>
  <c r="J189" i="1"/>
  <c r="I189" i="1"/>
  <c r="H189" i="1"/>
  <c r="J188" i="1"/>
  <c r="I188" i="1"/>
  <c r="H188" i="1"/>
  <c r="J187" i="1"/>
  <c r="I187" i="1"/>
  <c r="H187" i="1"/>
  <c r="J186" i="1"/>
  <c r="I186" i="1"/>
  <c r="H186" i="1"/>
  <c r="J180" i="1"/>
  <c r="I180" i="1"/>
  <c r="H180" i="1"/>
  <c r="J178" i="1"/>
  <c r="I178" i="1"/>
  <c r="H178" i="1"/>
  <c r="J177" i="1"/>
  <c r="I177" i="1"/>
  <c r="H177" i="1"/>
  <c r="J176" i="1"/>
  <c r="I176" i="1"/>
  <c r="H176" i="1"/>
  <c r="J175" i="1"/>
  <c r="I175" i="1"/>
  <c r="H175" i="1"/>
  <c r="J169" i="1"/>
  <c r="I169" i="1"/>
  <c r="H169" i="1"/>
  <c r="J164" i="1"/>
  <c r="I164" i="1"/>
  <c r="H164" i="1"/>
  <c r="J159" i="1"/>
  <c r="I159" i="1"/>
  <c r="H159" i="1"/>
  <c r="J157" i="1"/>
  <c r="I157" i="1"/>
  <c r="H157" i="1"/>
  <c r="J156" i="1"/>
  <c r="I156" i="1"/>
  <c r="H156" i="1"/>
  <c r="J155" i="1"/>
  <c r="I155" i="1"/>
  <c r="H155" i="1"/>
  <c r="J154" i="1"/>
  <c r="I154" i="1"/>
  <c r="H154" i="1"/>
  <c r="J148" i="1"/>
  <c r="I148" i="1"/>
  <c r="H148" i="1"/>
  <c r="J127" i="1"/>
  <c r="I127" i="1"/>
  <c r="H127" i="1"/>
  <c r="J122" i="1"/>
  <c r="I122" i="1"/>
  <c r="H122" i="1"/>
  <c r="J117" i="1"/>
  <c r="I117" i="1"/>
  <c r="H117" i="1"/>
  <c r="J115" i="1"/>
  <c r="I115" i="1"/>
  <c r="H115" i="1"/>
  <c r="J114" i="1"/>
  <c r="I114" i="1"/>
  <c r="H114" i="1"/>
  <c r="J113" i="1"/>
  <c r="I113" i="1"/>
  <c r="H113" i="1"/>
  <c r="J112" i="1"/>
  <c r="I112" i="1"/>
  <c r="H112" i="1"/>
  <c r="J106" i="1"/>
  <c r="I106" i="1"/>
  <c r="H106" i="1"/>
  <c r="J101" i="1"/>
  <c r="I101" i="1"/>
  <c r="H101" i="1"/>
  <c r="J99" i="1"/>
  <c r="I99" i="1"/>
  <c r="H99" i="1"/>
  <c r="J98" i="1"/>
  <c r="I98" i="1"/>
  <c r="H98" i="1"/>
  <c r="J97" i="1"/>
  <c r="I97" i="1"/>
  <c r="H97" i="1"/>
  <c r="J96" i="1"/>
  <c r="I96" i="1"/>
  <c r="H96" i="1"/>
  <c r="J90" i="1"/>
  <c r="I90" i="1"/>
  <c r="H90" i="1"/>
  <c r="J85" i="1"/>
  <c r="I85" i="1"/>
  <c r="H85" i="1"/>
  <c r="J69" i="1"/>
  <c r="I69" i="1"/>
  <c r="H69" i="1"/>
  <c r="J64" i="1"/>
  <c r="I64" i="1"/>
  <c r="H64" i="1"/>
  <c r="J59" i="1"/>
  <c r="I59" i="1"/>
  <c r="H59" i="1"/>
  <c r="J54" i="1"/>
  <c r="I54" i="1"/>
  <c r="H54" i="1"/>
  <c r="J49" i="1"/>
  <c r="I49" i="1"/>
  <c r="H49" i="1"/>
  <c r="J44" i="1"/>
  <c r="I44" i="1"/>
  <c r="H44" i="1"/>
  <c r="J39" i="1"/>
  <c r="I39" i="1"/>
  <c r="J18" i="1"/>
  <c r="J15" i="1" s="1"/>
  <c r="I18" i="1"/>
  <c r="I15" i="1" s="1"/>
  <c r="H18" i="1"/>
  <c r="H15" i="1" s="1"/>
  <c r="I409" i="1" l="1"/>
  <c r="E137" i="1"/>
  <c r="I111" i="1"/>
  <c r="I185" i="1"/>
  <c r="H530" i="1"/>
  <c r="I492" i="1"/>
  <c r="I497" i="1"/>
  <c r="J79" i="1"/>
  <c r="J153" i="1"/>
  <c r="H415" i="1"/>
  <c r="H503" i="1"/>
  <c r="I142" i="1"/>
  <c r="J95" i="1"/>
  <c r="J415" i="1"/>
  <c r="I557" i="1"/>
  <c r="I582" i="1"/>
  <c r="H913" i="1"/>
  <c r="I913" i="1"/>
  <c r="H519" i="1"/>
  <c r="J519" i="1"/>
  <c r="H95" i="1"/>
  <c r="H111" i="1"/>
  <c r="J142" i="1"/>
  <c r="J174" i="1"/>
  <c r="J185" i="1"/>
  <c r="H409" i="1"/>
  <c r="H425" i="1"/>
  <c r="H481" i="1"/>
  <c r="I481" i="1"/>
  <c r="H492" i="1"/>
  <c r="I503" i="1"/>
  <c r="I508" i="1"/>
  <c r="J546" i="1"/>
  <c r="J557" i="1"/>
  <c r="J582" i="1"/>
  <c r="H582" i="1"/>
  <c r="J882" i="1"/>
  <c r="I74" i="1"/>
  <c r="H153" i="1"/>
  <c r="I153" i="1"/>
  <c r="I519" i="1"/>
  <c r="I530" i="1"/>
  <c r="I734" i="1" s="1"/>
  <c r="J530" i="1"/>
  <c r="J734" i="1" s="1"/>
  <c r="J913" i="1"/>
  <c r="I95" i="1"/>
  <c r="J111" i="1"/>
  <c r="H142" i="1"/>
  <c r="H174" i="1"/>
  <c r="I174" i="1"/>
  <c r="H185" i="1"/>
  <c r="J409" i="1"/>
  <c r="J481" i="1"/>
  <c r="H546" i="1"/>
  <c r="I546" i="1"/>
  <c r="H557" i="1"/>
  <c r="H882" i="1"/>
  <c r="I882" i="1"/>
  <c r="H79" i="1"/>
  <c r="I79" i="1"/>
  <c r="J425" i="1"/>
  <c r="J497" i="1"/>
  <c r="J508" i="1"/>
  <c r="H39" i="1"/>
  <c r="J74" i="1"/>
  <c r="I427" i="1"/>
  <c r="I425" i="1" s="1"/>
  <c r="H497" i="1"/>
  <c r="H508" i="1"/>
  <c r="G577" i="1" l="1"/>
  <c r="G574" i="1"/>
  <c r="G572" i="1"/>
  <c r="E581" i="1"/>
  <c r="G883" i="1"/>
  <c r="G884" i="1"/>
  <c r="G885" i="1"/>
  <c r="G886" i="1"/>
  <c r="G576" i="1" l="1"/>
  <c r="G571" i="1"/>
  <c r="G570" i="1"/>
  <c r="G569" i="1"/>
  <c r="G568" i="1"/>
  <c r="G567" i="1"/>
  <c r="G566" i="1"/>
  <c r="G565" i="1"/>
  <c r="F520" i="1"/>
  <c r="G520" i="1"/>
  <c r="F521" i="1"/>
  <c r="G521" i="1"/>
  <c r="F522" i="1"/>
  <c r="G522" i="1"/>
  <c r="G523" i="1"/>
  <c r="F523" i="1"/>
  <c r="E523" i="1" s="1"/>
  <c r="E521" i="1" l="1"/>
  <c r="E522" i="1"/>
  <c r="E520" i="1"/>
  <c r="G451" i="1"/>
  <c r="F451" i="1"/>
  <c r="E451" i="1" l="1"/>
  <c r="G189" i="1"/>
  <c r="F189" i="1"/>
  <c r="G188" i="1"/>
  <c r="F188" i="1"/>
  <c r="G187" i="1"/>
  <c r="F187" i="1"/>
  <c r="G186" i="1"/>
  <c r="F186" i="1"/>
  <c r="G180" i="1"/>
  <c r="F180" i="1"/>
  <c r="E189" i="1" l="1"/>
  <c r="E186" i="1"/>
  <c r="E187" i="1"/>
  <c r="E188" i="1"/>
  <c r="F281" i="1"/>
  <c r="G281" i="1"/>
  <c r="G185" i="1"/>
  <c r="E180" i="1"/>
  <c r="F185" i="1"/>
  <c r="E281" i="1" l="1"/>
  <c r="E185" i="1"/>
  <c r="F175" i="1"/>
  <c r="G175" i="1"/>
  <c r="F176" i="1"/>
  <c r="E176" i="1" s="1"/>
  <c r="F177" i="1"/>
  <c r="E177" i="1" s="1"/>
  <c r="G178" i="1"/>
  <c r="F178" i="1"/>
  <c r="E178" i="1" l="1"/>
  <c r="E175" i="1"/>
  <c r="G578" i="1"/>
  <c r="G115" i="1" l="1"/>
  <c r="F115" i="1"/>
  <c r="G114" i="1"/>
  <c r="F114" i="1"/>
  <c r="F113" i="1"/>
  <c r="G112" i="1"/>
  <c r="F112" i="1"/>
  <c r="G106" i="1"/>
  <c r="F106" i="1"/>
  <c r="F101" i="1"/>
  <c r="E114" i="1" l="1"/>
  <c r="E115" i="1"/>
  <c r="E112" i="1"/>
  <c r="F111" i="1"/>
  <c r="E106" i="1"/>
  <c r="E101" i="1"/>
  <c r="G101" i="1"/>
  <c r="G113" i="1"/>
  <c r="E113" i="1" s="1"/>
  <c r="E111" i="1" l="1"/>
  <c r="G111" i="1"/>
  <c r="F44" i="1" l="1"/>
  <c r="F39" i="1"/>
  <c r="G169" i="1" l="1"/>
  <c r="F169" i="1"/>
  <c r="G164" i="1"/>
  <c r="F164" i="1"/>
  <c r="F159" i="1"/>
  <c r="E164" i="1" l="1"/>
  <c r="E169" i="1"/>
  <c r="F174" i="1"/>
  <c r="E159" i="1"/>
  <c r="G159" i="1"/>
  <c r="E580" i="1"/>
  <c r="E579" i="1"/>
  <c r="E174" i="1" l="1"/>
  <c r="G174" i="1"/>
  <c r="G495" i="1" l="1"/>
  <c r="G500" i="1" s="1"/>
  <c r="G494" i="1"/>
  <c r="G499" i="1" s="1"/>
  <c r="E499" i="1" l="1"/>
  <c r="E494" i="1"/>
  <c r="E500" i="1"/>
  <c r="E495" i="1"/>
  <c r="G98" i="1"/>
  <c r="F122" i="1"/>
  <c r="G77" i="1"/>
  <c r="E77" i="1" s="1"/>
  <c r="G69" i="1"/>
  <c r="F69" i="1"/>
  <c r="F74" i="1"/>
  <c r="G74" i="1" l="1"/>
  <c r="E122" i="1"/>
  <c r="G122" i="1"/>
  <c r="E74" i="1"/>
  <c r="E69" i="1"/>
  <c r="E578" i="1" l="1"/>
  <c r="E577" i="1"/>
  <c r="F576" i="1"/>
  <c r="G575" i="1"/>
  <c r="F575" i="1"/>
  <c r="F574" i="1"/>
  <c r="G573" i="1"/>
  <c r="F573" i="1"/>
  <c r="F572" i="1"/>
  <c r="F571" i="1"/>
  <c r="F570" i="1"/>
  <c r="F569" i="1"/>
  <c r="F568" i="1"/>
  <c r="E568" i="1" s="1"/>
  <c r="F567" i="1"/>
  <c r="F566" i="1"/>
  <c r="F565" i="1"/>
  <c r="F564" i="1"/>
  <c r="G582" i="1" l="1"/>
  <c r="F582" i="1"/>
  <c r="E573" i="1"/>
  <c r="E576" i="1"/>
  <c r="E572" i="1"/>
  <c r="E566" i="1"/>
  <c r="E575" i="1"/>
  <c r="E564" i="1"/>
  <c r="E567" i="1"/>
  <c r="E571" i="1"/>
  <c r="E570" i="1"/>
  <c r="E569" i="1"/>
  <c r="E574" i="1"/>
  <c r="E565" i="1"/>
  <c r="E582" i="1" l="1"/>
  <c r="G506" i="1"/>
  <c r="G511" i="1" s="1"/>
  <c r="E511" i="1" s="1"/>
  <c r="G505" i="1"/>
  <c r="G510" i="1" s="1"/>
  <c r="E510" i="1" s="1"/>
  <c r="E505" i="1" l="1"/>
  <c r="E506" i="1"/>
  <c r="G96" i="1"/>
  <c r="G99" i="1"/>
  <c r="G90" i="1"/>
  <c r="G97" i="1"/>
  <c r="F90" i="1"/>
  <c r="G64" i="1"/>
  <c r="F64" i="1"/>
  <c r="E64" i="1" l="1"/>
  <c r="E90" i="1"/>
  <c r="E450" i="1" l="1"/>
  <c r="E449" i="1"/>
  <c r="E448" i="1"/>
  <c r="E447" i="1"/>
  <c r="G446" i="1"/>
  <c r="F446" i="1"/>
  <c r="G441" i="1"/>
  <c r="F441" i="1"/>
  <c r="E446" i="1" l="1"/>
  <c r="E441" i="1"/>
  <c r="G417" i="1" l="1"/>
  <c r="G127" i="1" l="1"/>
  <c r="F127" i="1"/>
  <c r="E127" i="1" l="1"/>
  <c r="G42" i="1" l="1"/>
  <c r="G82" i="1" l="1"/>
  <c r="E82" i="1" s="1"/>
  <c r="E42" i="1"/>
  <c r="G429" i="1"/>
  <c r="G427" i="1"/>
  <c r="G428" i="1"/>
  <c r="E424" i="1"/>
  <c r="E423" i="1"/>
  <c r="E422" i="1"/>
  <c r="E421" i="1"/>
  <c r="G420" i="1"/>
  <c r="F420" i="1"/>
  <c r="E420" i="1" l="1"/>
  <c r="G157" i="1" l="1"/>
  <c r="F157" i="1"/>
  <c r="E157" i="1" s="1"/>
  <c r="G156" i="1"/>
  <c r="F156" i="1"/>
  <c r="E156" i="1" s="1"/>
  <c r="G155" i="1"/>
  <c r="F155" i="1"/>
  <c r="E155" i="1" s="1"/>
  <c r="G154" i="1"/>
  <c r="F154" i="1"/>
  <c r="E154" i="1" s="1"/>
  <c r="G148" i="1"/>
  <c r="F148" i="1"/>
  <c r="G117" i="1"/>
  <c r="F117" i="1"/>
  <c r="F96" i="1"/>
  <c r="E96" i="1" s="1"/>
  <c r="F97" i="1"/>
  <c r="E97" i="1" s="1"/>
  <c r="F98" i="1"/>
  <c r="E98" i="1" s="1"/>
  <c r="F99" i="1"/>
  <c r="E99" i="1" s="1"/>
  <c r="F153" i="1" l="1"/>
  <c r="G153" i="1"/>
  <c r="E148" i="1"/>
  <c r="E117" i="1"/>
  <c r="F142" i="1"/>
  <c r="G142" i="1"/>
  <c r="E142" i="1" l="1"/>
  <c r="E153" i="1"/>
  <c r="G95" i="1"/>
  <c r="F95" i="1"/>
  <c r="E85" i="1"/>
  <c r="G85" i="1"/>
  <c r="F85" i="1"/>
  <c r="E95" i="1" l="1"/>
  <c r="F885" i="1" l="1"/>
  <c r="E885" i="1" s="1"/>
  <c r="F886" i="1"/>
  <c r="E886" i="1" s="1"/>
  <c r="F884" i="1"/>
  <c r="E884" i="1" s="1"/>
  <c r="F883" i="1"/>
  <c r="E881" i="1"/>
  <c r="E880" i="1"/>
  <c r="E879" i="1"/>
  <c r="E878" i="1"/>
  <c r="G877" i="1"/>
  <c r="F877" i="1"/>
  <c r="E873" i="1"/>
  <c r="G872" i="1"/>
  <c r="F872" i="1"/>
  <c r="G514" i="1"/>
  <c r="F514" i="1"/>
  <c r="F548" i="1"/>
  <c r="G548" i="1"/>
  <c r="F549" i="1"/>
  <c r="G549" i="1"/>
  <c r="F550" i="1"/>
  <c r="G550" i="1"/>
  <c r="G547" i="1"/>
  <c r="F547" i="1"/>
  <c r="E547" i="1" s="1"/>
  <c r="G536" i="1"/>
  <c r="F536" i="1"/>
  <c r="E550" i="1" l="1"/>
  <c r="E548" i="1"/>
  <c r="E549" i="1"/>
  <c r="F519" i="1"/>
  <c r="G519" i="1"/>
  <c r="E877" i="1"/>
  <c r="F882" i="1"/>
  <c r="E514" i="1"/>
  <c r="E883" i="1"/>
  <c r="E872" i="1"/>
  <c r="G882" i="1"/>
  <c r="E536" i="1"/>
  <c r="E519" i="1" l="1"/>
  <c r="E882" i="1"/>
  <c r="F546" i="1" l="1"/>
  <c r="G546" i="1"/>
  <c r="G541" i="1"/>
  <c r="F541" i="1"/>
  <c r="G561" i="1"/>
  <c r="F561" i="1"/>
  <c r="G560" i="1"/>
  <c r="F560" i="1"/>
  <c r="G559" i="1"/>
  <c r="F559" i="1"/>
  <c r="G558" i="1"/>
  <c r="F558" i="1"/>
  <c r="G552" i="1"/>
  <c r="F552" i="1"/>
  <c r="E559" i="1" l="1"/>
  <c r="E561" i="1"/>
  <c r="E558" i="1"/>
  <c r="E560" i="1"/>
  <c r="F557" i="1"/>
  <c r="E541" i="1"/>
  <c r="E552" i="1"/>
  <c r="E546" i="1"/>
  <c r="G557" i="1"/>
  <c r="E557" i="1" l="1"/>
  <c r="G492" i="1"/>
  <c r="F492" i="1"/>
  <c r="E492" i="1" l="1"/>
  <c r="E891" i="1" l="1"/>
  <c r="G503" i="1" l="1"/>
  <c r="F503" i="1"/>
  <c r="G508" i="1"/>
  <c r="F508" i="1"/>
  <c r="E503" i="1" l="1"/>
  <c r="E508" i="1"/>
  <c r="G534" i="1" l="1"/>
  <c r="F534" i="1"/>
  <c r="E534" i="1" s="1"/>
  <c r="G533" i="1"/>
  <c r="F533" i="1"/>
  <c r="G532" i="1"/>
  <c r="F532" i="1"/>
  <c r="G531" i="1"/>
  <c r="F531" i="1"/>
  <c r="E531" i="1" s="1"/>
  <c r="G525" i="1"/>
  <c r="F525" i="1"/>
  <c r="E532" i="1" l="1"/>
  <c r="E533" i="1"/>
  <c r="E738" i="1"/>
  <c r="F530" i="1"/>
  <c r="E525" i="1"/>
  <c r="G530" i="1"/>
  <c r="G734" i="1" s="1"/>
  <c r="E902" i="1"/>
  <c r="E901" i="1"/>
  <c r="E900" i="1"/>
  <c r="E899" i="1"/>
  <c r="G898" i="1"/>
  <c r="F898" i="1"/>
  <c r="E897" i="1"/>
  <c r="E896" i="1"/>
  <c r="E895" i="1"/>
  <c r="E894" i="1"/>
  <c r="G893" i="1"/>
  <c r="F893" i="1"/>
  <c r="E892" i="1"/>
  <c r="E890" i="1"/>
  <c r="E915" i="1" s="1"/>
  <c r="E889" i="1"/>
  <c r="G888" i="1"/>
  <c r="F888" i="1"/>
  <c r="E916" i="1" l="1"/>
  <c r="E914" i="1"/>
  <c r="F734" i="1"/>
  <c r="E735" i="1"/>
  <c r="E530" i="1"/>
  <c r="E893" i="1"/>
  <c r="G913" i="1"/>
  <c r="E888" i="1"/>
  <c r="E898" i="1"/>
  <c r="F913" i="1"/>
  <c r="E913" i="1" l="1"/>
  <c r="G497" i="1" l="1"/>
  <c r="G487" i="1"/>
  <c r="F487" i="1"/>
  <c r="E487" i="1" l="1"/>
  <c r="F497" i="1"/>
  <c r="E737" i="1" s="1"/>
  <c r="E497" i="1"/>
  <c r="G384" i="1"/>
  <c r="F384" i="1"/>
  <c r="G436" i="1"/>
  <c r="F436" i="1"/>
  <c r="G431" i="1"/>
  <c r="F431" i="1"/>
  <c r="G481" i="1" l="1"/>
  <c r="E436" i="1"/>
  <c r="E384" i="1"/>
  <c r="E431" i="1"/>
  <c r="F481" i="1"/>
  <c r="E736" i="1" s="1"/>
  <c r="E734" i="1" s="1"/>
  <c r="E481" i="1" l="1"/>
  <c r="F429" i="1"/>
  <c r="F428" i="1"/>
  <c r="F427" i="1"/>
  <c r="G426" i="1"/>
  <c r="F426" i="1"/>
  <c r="E419" i="1"/>
  <c r="E418" i="1"/>
  <c r="E417" i="1"/>
  <c r="E416" i="1"/>
  <c r="G415" i="1"/>
  <c r="F415" i="1"/>
  <c r="G425" i="1" l="1"/>
  <c r="E415" i="1"/>
  <c r="F425" i="1"/>
  <c r="E426" i="1"/>
  <c r="E427" i="1"/>
  <c r="E429" i="1"/>
  <c r="E428" i="1"/>
  <c r="G379" i="1"/>
  <c r="F379" i="1"/>
  <c r="G374" i="1"/>
  <c r="F374" i="1" l="1"/>
  <c r="G409" i="1"/>
  <c r="E425" i="1"/>
  <c r="E379" i="1"/>
  <c r="E374" i="1" l="1"/>
  <c r="E409" i="1"/>
  <c r="F409" i="1"/>
  <c r="G79" i="1" l="1"/>
  <c r="F79" i="1"/>
  <c r="G59" i="1"/>
  <c r="F59" i="1"/>
  <c r="G54" i="1"/>
  <c r="F54" i="1"/>
  <c r="G49" i="1"/>
  <c r="F49" i="1"/>
  <c r="G44" i="1"/>
  <c r="G39" i="1"/>
  <c r="E39" i="1" l="1"/>
  <c r="E49" i="1"/>
  <c r="E59" i="1"/>
  <c r="E44" i="1"/>
  <c r="E54" i="1"/>
  <c r="E79" i="1"/>
  <c r="F18" i="1"/>
  <c r="F15" i="1" l="1"/>
  <c r="G18" i="1"/>
  <c r="G15" i="1" s="1"/>
  <c r="E18" i="1" l="1"/>
  <c r="E10" i="1"/>
  <c r="E15" i="1" l="1"/>
</calcChain>
</file>

<file path=xl/sharedStrings.xml><?xml version="1.0" encoding="utf-8"?>
<sst xmlns="http://schemas.openxmlformats.org/spreadsheetml/2006/main" count="1658" uniqueCount="424">
  <si>
    <t>№ п/п</t>
  </si>
  <si>
    <t>Источники финансирования</t>
  </si>
  <si>
    <t>Всего
(тыс. руб.)</t>
  </si>
  <si>
    <t>Объемы финансирования по годам (тыс. руб.)</t>
  </si>
  <si>
    <t xml:space="preserve">Ответственный за выполнение мероприятия Подпрограммы </t>
  </si>
  <si>
    <t>Результаты выполнения мероприятия Подпрограм-мы</t>
  </si>
  <si>
    <t>2020 год</t>
  </si>
  <si>
    <t>2021 год</t>
  </si>
  <si>
    <t>Итого</t>
  </si>
  <si>
    <t>Управление благоустройства Администрации Одинцовского городского округа</t>
  </si>
  <si>
    <t xml:space="preserve">Средства федерального бюджета </t>
  </si>
  <si>
    <t>Средства бюджета Московской области</t>
  </si>
  <si>
    <t xml:space="preserve">Средства бюджета Одинцовского городского округа </t>
  </si>
  <si>
    <t>Внебюджетные источники</t>
  </si>
  <si>
    <t>Итого по мероприятию</t>
  </si>
  <si>
    <t>Наименование объекта/адрес</t>
  </si>
  <si>
    <t>Год реализации</t>
  </si>
  <si>
    <t>2020-2021</t>
  </si>
  <si>
    <t>Береговая территория деревни Жуковка, расположенная вдоль Москва-реки</t>
  </si>
  <si>
    <t>Начальник Управления благоустройства</t>
  </si>
  <si>
    <t>А.А. Журавлев</t>
  </si>
  <si>
    <t>Подпрограмма "Комфортная городская среда"</t>
  </si>
  <si>
    <t>Общественная территория в мкр.2 (Рантект) между 9 и 10 гимназией, ул. Северная</t>
  </si>
  <si>
    <t>В пределах средств на финансовое обеспечение деятельности МБУ "Одинцовское городское хозяйство"</t>
  </si>
  <si>
    <t>Пешеходно-рекреационная зона "Набережная" (Звенигород)</t>
  </si>
  <si>
    <t>В пределах средств на финансовое обеспечение деятельности МБУ "ЗРЭС"</t>
  </si>
  <si>
    <t>ПИР по благоустройству центральной исторической части Звенигорода по ул. Московской</t>
  </si>
  <si>
    <t>Благоустройство общественной территории прилегающей к МЦД</t>
  </si>
  <si>
    <t>Благоустройство парка Малевича</t>
  </si>
  <si>
    <t>Комитет по культуре Администрации Одинцовского городского округа</t>
  </si>
  <si>
    <t>Парк Малевича (проектирование 3 очереди)</t>
  </si>
  <si>
    <t>1. Одинцовский г.о., т.у. Никольское,пос.сан.им. Герцена, д. 10-17
2. Одинцовский г.о., т.у. Одинцово,г. Одинцово, ул. Сосновая, д.30, 32, 34
3. Одинцовский г.о., т.у. Одинцово,г. Одинцово, ул. Свободы, д.2, 4; Можайское ш., д.22; ул. Вокзальная, д.1, 3
4. Одинцовский г.о., т.у. Одинцово,г. Одинцово, ул. Маршала Бирюзова, д.2, 2А,4,6,8; ул. Северная, д.54,62к.1,62к.2,64
5. Одинцовский г.о., т.у. Жаворонковское, с. Юдино, ул. Красная, д.д.20,21,22</t>
  </si>
  <si>
    <t>Муниципальное бюджетное учреждение "Комбинат по благоустройству и ресурсо-снабжающему хозяйству" (МБУ "КБРХ") Большие Вяземы</t>
  </si>
  <si>
    <t>Доля муниципальных учреждений в сфере благоустройства осуществляющих работу с надлежащим качеством</t>
  </si>
  <si>
    <t>Муниципальное бюджетное учреждение "Городское хозяйство "Голицыно" (МБУ "ГХ "Голицыно")</t>
  </si>
  <si>
    <t>Муниципальное бюджетное учреждение Одинцовского городского округа Московской области «Жилищно-коммунальное хозяйство «Кубинка»
(МБУ «ЖКХ «Кубинка»)</t>
  </si>
  <si>
    <t>Муниципальное бюджетное учреждение "Одинцовское городское хозяйство" Одинцовского городского округа
(МБУ «ОГХ»)</t>
  </si>
  <si>
    <t>Муниципальное казенное учреждение "Жилищно-коммунальное хозяйство Барвихинское"
(МКУ "ЖКХ Барвихинское")</t>
  </si>
  <si>
    <t xml:space="preserve">Муниципальное бюджетное учреждение Одинцовского городского округа Московской области "Благоустройство и озеленение "Горки-2" (МБУ "Благоустройство и озеленение "Горки-2" ) </t>
  </si>
  <si>
    <t>Муниципальное бюджетное учреждение "Коммунальное хозяйство и благоустройство Ершовское" (МБУ "КХИБ Ершовское")</t>
  </si>
  <si>
    <t>Муниципальное бюджетное учреждение "Благоустройство и развитие Одинцовского городского округа Московской области"
(МБУ "Благоустройство" Жаворонки)</t>
  </si>
  <si>
    <t>Муниципальное бюджетное учреждение "Благоустройство и озеленение" (МБУ "Благоустройство и озеленение") Захаровское</t>
  </si>
  <si>
    <t>Муниципальное бюджетное учреждение "Назарьевское"
(МБУ "Назарьевское")</t>
  </si>
  <si>
    <t>Муниципальное бюджетное учреждение - специализированная служба "Успенское" (МБУ Спецслужба "Успенское")</t>
  </si>
  <si>
    <t>Муниципальное бюджетное учреждение "Коммунальное хозяйство и благоустройство "Часцовское"( МБУ "КХИБ "Часцовское")</t>
  </si>
  <si>
    <t>Муниципальное бюджетное учреждение "Звенигородская ремонтно-эксплуатационная служба" (МБУ "ЗРЭС")</t>
  </si>
  <si>
    <t>Муниципальное бюджетное учреждение "Дирекция парков Одинцовского городского округа"</t>
  </si>
  <si>
    <t>Муниципальное бюджетное учреждение культуры «Одинцовский парк культуры, спорта и отдыха» Одинцовского городского округа Московской области</t>
  </si>
  <si>
    <t>Подпрограмма "Создание условий для обеспечения комфортного проживания жителей многоквартирных домов"</t>
  </si>
  <si>
    <t>Выполнение отдельных разделов проектно-сметной документации на капитальный ремонт лифтового оборудования и инженерных систем (отопления, вентиляции, связи, автоматизации) 15-ти этажного жилого дома общей площадью 6 600 м2, расположенного по адресу: Московская область, Одинцовский городской округ,           г. Звенигород, ул. Маяковского д. 19А, с предварительным выполнением их инструментально-технического обследования</t>
  </si>
  <si>
    <t>Управление жилищно-коммунального хозяйства Администрации Одинцовского городского округа</t>
  </si>
  <si>
    <t>Количество МКД, в которых проведен капитальный ремонт в рамках региональной программы</t>
  </si>
  <si>
    <t>Выполнение инструментально-технического обследования строительных конструкций с выдачей проектно-сметной документации на капитальный ремонт строительных конструкций 15-ти этажного жилого дома общей площадью 6 600 м2, расположенного по адресу: Московская область, Одинцовский городской округ, г.  Звенигород, ул. Маяковского д. 19А</t>
  </si>
  <si>
    <t>Выполнение инструментально-технического обследования инженерных систем (электроснабжения, водоснабжения, водоотведения) с выдачей проектно-сметной документации на капитальный ремонт инженерных систем (электроснабжения, водоснабжения, водоотведения) 15-ти этажного жилого дома общей площадью 6 600 м2, расположенного по адресу: Московская область, Одинцовский городской округ, г. Звенигород, ул. Маяковского д. 19А</t>
  </si>
  <si>
    <t xml:space="preserve">Мероприятие 01.07. "Обустройство мест массового отдыха населения, включая обеспечение свободного доступа граждан к водным объектам общего пользования и их береговым полосам"
</t>
  </si>
  <si>
    <t>Мероприятие 01.15. "Благоустройство общественных территорий"</t>
  </si>
  <si>
    <t>Мероприятие F2.03. "Реализация программ формирования современной городской среды в части благоустройства общественных территорий"</t>
  </si>
  <si>
    <t>Мероприятие F2.06. "Благоустройство общественных территорий в малых городах и исторических поселениях – победителях Всероссийского конкурса лучших проектов создания комфортной городской среды"</t>
  </si>
  <si>
    <t>Мероприятие F2.19.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</si>
  <si>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</si>
  <si>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F2.08. "Ремонт дворовых территорий"</t>
  </si>
  <si>
    <t>Мероприятие 01.04. "Расходы на обеспечение деятельности (оказание услуг) муниципальных учреждений в сфере благоустройства"</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</si>
  <si>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</si>
  <si>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Муниципальное бюджетное учреждение культуры "Одинцовский парк культуры, спорта и отдыха", Одинцовский парк культуры, спорта и отдыха. Адрес: г.Одинцово, ул.Молодежная, д. 1б</t>
  </si>
  <si>
    <t>Мероприятие 02.01. "Проведение капитального ремонта многоквартирных домов на территории Московской области"</t>
  </si>
  <si>
    <t>Мероприятие F2.15. "Обустройство и установка детских игровых площадок на территории муниципальных образований Московской области"</t>
  </si>
  <si>
    <t>1. Одинцовский г.о., г. Одинцово, ул. Чистяковой, д.8;
2. Одинцовский г.о., г. Одинцово, Можайское шоссе, 104,110; 
3. Одинцовский г.о., д. Марьино; 
4. Одинцовский г.о., г. Одинцово, ул. Кутузовская, д. 4; 
5. Одинцовский г.о., г. Одинцово, ул. Вокзальная, д. 39; 
6. Одинцовский г.о., г. Звенигород, ул. Радужная, д. 6; 
7. Одинцовский г.о., г. Звенигород, мкрн. Восточный, д. 16; 
8. Одинцовский г.о., г. Звенигород, ул. Калинина, дд. 67,69,71; 
9. Одинцовский г.о., г. Звенигород, м-н Пронина, д. 7; 
10. Одинцовский г.о., г. Звенигород, стадион "Спартак", ул. Ивана Шнырёва.</t>
  </si>
  <si>
    <t>Количество установленных детских игровых площадок</t>
  </si>
  <si>
    <t>Мероприятие 01.01. "Ремонт подъездов в многоквартирных домах"</t>
  </si>
  <si>
    <t>Ремонт подъездов в многоквартирных домах</t>
  </si>
  <si>
    <t>Количество отремонтированных подъездов МКД</t>
  </si>
  <si>
    <t>возмещение части затрат, связанных с выполненными в 2020 г. работами по ремонту подъездов</t>
  </si>
  <si>
    <t>МКУ "ЖКХ "Барвихинское"</t>
  </si>
  <si>
    <t>Благоустройство парка в поселении Немчиновка по адресу: Московская область, Одинцовский городской округ, село Немчиновка</t>
  </si>
  <si>
    <t>Благоустройство общественных территорий центральной исторической части Звенигорода по ул. Московская по адресу: Московская область, Одинцовский городской округ, г. Звенигород</t>
  </si>
  <si>
    <t>2021-2022</t>
  </si>
  <si>
    <t>1. Одинцовский г.о., г.Звенигород, ул. Маяковского, д.9;
2. Одинцовский г.о., г. Кубинка,ул. Городок Кубинка-10, д. 13-24 - 1;
3. Одинцовский г.о., г. Одинцово, ул. Северная, д.46, 48,50,52; б-р Любы Новосёловой, д.1к.1,1к.2,3к.1,3к.2;
4. Одинцовский г.о., г. Одинцово, ул. Садовая, д.12, 14; ул. Молодёжная, д.1, 3;
5. Одинцовский г.о., г.Одинцово, ул. Маршала Неделина, д.5, 7, 7А, 9, 13, 15;
6. Одинцовский г.о., г.Звенигород, мкрн. Супонево, д.7;
7. Одинцовский г.о., г. Одинцово, ул. Толубко, д.1; ул. Вокзальная, д.39,39Б; Можайское ш., д.80, 82, 84, 86, 88, 90;
8. Одинцовский г.о., г. Одинцово, ул. Маршала Бирюзова, д.д. 10к.1, 10к.2, 12, 14, 16, 18, 20, 24к.1, 24к.2;
9. Одинцовский г.о., г. Звенигород, ст. Дютьково, д. 4, 6 (МПС).</t>
  </si>
  <si>
    <t>Мероприятие F2.28. "Благоустройство зон для досуга и отдыха населения в парках культуры и отдыха"</t>
  </si>
  <si>
    <t>Муниципальное бюджетное учреждение "Дирекция парков Одинцовского городского округа", парк у воды (Виражи). Адрес: г.Одинцово, ул.М.Бирюзова, д. 30</t>
  </si>
  <si>
    <t>Мероприятие 01.22. "Улучшение архитектурно-художественного облика территорий муниципальных образований Московской области, не входящих в состав городов"</t>
  </si>
  <si>
    <t>Благоустройство прилегающих территорий на Рублево-Успенском шоссе Московской области
Адрес: Московская область, Рублево-Успенское шоссе</t>
  </si>
  <si>
    <t>Мероприятие 01.24. "Улучшение архитектурно-художественного облика улиц городов"</t>
  </si>
  <si>
    <t>Мероприятие 01.25. "Создание и ремонт пешеходных коммуникаций"</t>
  </si>
  <si>
    <t>1. Пешеходная дорожка от ул. Маршала Жукова, д.д. 34, 34А до КСЦ «Мечта»;
2. Пешеходная дорожка от ул. Ново-Спортивная, д.4,6 до ДС № 11;
3. Пешеходная дорожка от м-н Восточный д. 10,15 до ДС № 1;
4. Пешеходная дорожка к ДС № 40 и № 65;
5. Пешеходная дорожка от ул. Садовая, д.д. 6,8А до ДС № 18;
6. Пешеходная дорожка от г. Звенигород, мкр-н Введенское, д.1Б до ЖД станции Звенигород;
7. Пешеходная дорожка от Можайское ш., д.136 к автобусной остановке;
8. Пешеходная дорожка г. Звенигород, от м-н Пронина,д.10 до ДС № 6;
9. Пешеходная дорожка от Можайское ш., д.д. 117 до Школы №4 и ДС № 71;
10. Пешеходная дорожка от ул. Ново-Спортивная, д.д. 16к.1, 16к.2, 18к.1, д.18к.2, 20к.1, 20к.2 до Школы №6 и ДС № 80;
11. Пешеходная дорожка от м-н 3 р-он Восточный, д.26 до СК «Звезда»;
12. Пешеходная дорожка от Можайское ш., д. 37 до ДС № 35 и ИФНС;
13. Пешеходная дорожка от б-р Маршала Крылова, д.7 до Школы № 14;
14. Пешеходная дорожка от Автобусной остановки до Почты и ДС;
15. Пешеходная дорожка от ул. Кутузовская, д.74А до Церкви;
16. Пешеходная дорожка от автобусной остановки к ДС № 40;
17. Пешеходная дорожка от  д. Кобяково, ул. Лесная, д. 26 до Школы «Светоч».</t>
  </si>
  <si>
    <t>Муниципальное бюджетное учреждение "Парк Захарово", парк "Захарово", Адрес: п.Летний отдых, ул. Зеленая, д.1а</t>
  </si>
  <si>
    <t>1. д. Малые Вяземы;
2. г. Одинцово, ул. Триумфальная от КПП до Можайского ш.;
3. п. Заречье;
4. г. Голицыно, Петровское шоссе;
5. г. Одинцово, ул. Глазынинская, д.д. 20, 22,24, 26, 28</t>
  </si>
  <si>
    <t>Количество благоустроенных общественных территорий, реализованных без привлечения средств федерального бюджета и бюджета Московской области</t>
  </si>
  <si>
    <t>Количество благоустроенных общественных территорий</t>
  </si>
  <si>
    <t>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t>
  </si>
  <si>
    <t>Количество парков культуры и отдыха на территории Московской области, в которых благоустроены зоны для досуга и отдыха населения</t>
  </si>
  <si>
    <t xml:space="preserve">Количество благоустроенных дворовых территорий </t>
  </si>
  <si>
    <t>Количество разработанных концепций благоустройства общественных территорий;
Количество разработанных проектов благоустройства общественных территорий</t>
  </si>
  <si>
    <t>Мероприятие F2.10. "Устройство и капитальный ремонт систем наружного освещения в рамках реализации проекта "Светлый город"</t>
  </si>
  <si>
    <t xml:space="preserve">
 Количество разработанных проектов благоустройства общественных территорий</t>
  </si>
  <si>
    <t>Благоустройство общественных территорий парка Малевича (ландшафтный парк с водопадом)</t>
  </si>
  <si>
    <t>Благоустройство прилегающих территорий на Рублево-Успенском шоссе Московской области за счет средст местного бюджета 
Адрес: Московская область, Рублево-Успенское шоссе</t>
  </si>
  <si>
    <t>Одинцовский городской округ, г. Кубинка, Наро-Фоминское шоссе за счет средств местного бюджета</t>
  </si>
  <si>
    <t>г.Звенигород, ул. Фрунзе, ул. Пролетарская, ул. Ленина,  ул. Игнатьевская</t>
  </si>
  <si>
    <t>Количество благоустроенных с привлечением субсидии пешеходных коммуникаций с твердым (асфальтовым) покрытием</t>
  </si>
  <si>
    <t>Благоустройство комплекса улиц исторического центра Звенигорода (ул. Почтовая, ул. Чехова) и парка для нужд Одинцовского городского округа. (Этап 1)</t>
  </si>
  <si>
    <t>Количество благоустроенных общественных территорий;
Количество созданных и благоустроенных парков культуры и отдыха на территории муниципального образования;
Увеличение числа посетителей парков культуры и отдыха</t>
  </si>
  <si>
    <t>Подпрограмма "Благоустройство территорий"</t>
  </si>
  <si>
    <t>Благоустройство общественной территории: г. Одинцово, территория возле Комсомольского пруда</t>
  </si>
  <si>
    <t>ПИР по благоустройству исторического центра г. Звенигород (ул. Почтовая, ул. Чехова) и парка</t>
  </si>
  <si>
    <t>Благоустройство комплекса улиц исторического центра Звенигорода (ул. Почтовая, ул. Чехова) и парка</t>
  </si>
  <si>
    <t>Обеспечение сохранности выявленного объекта археологического наследия при проведении работ по благоустройству общественных территорий в г. Звенигород</t>
  </si>
  <si>
    <t>г.Звенигород, ул. Фрунзе, ул. Пролетарская, ул. Ленина,  ул. Игнатьевская за счет средств местного бюджета</t>
  </si>
  <si>
    <t>Благоустройство комплекса улиц исторического центра Звенигорода (ул. Почтовая, ул. Чехова) и парка за счет средств местного бюджета</t>
  </si>
  <si>
    <t>Благоустройство общественной территорий центральной исторической части Звенигорода по ул. Московская за счет средств местного бюджета</t>
  </si>
  <si>
    <t>Муниципальное бюджетное учреждение "Парк Захарово"</t>
  </si>
  <si>
    <t>Муниципальное автономное учреждение Одинцовского городского округа Московской области "Городские парки"</t>
  </si>
  <si>
    <t>Мероприятие 01.27. "Размещение общественных туалетов нестационарного типа на территориях общего пользования"</t>
  </si>
  <si>
    <t>Соответствие нормативу обеспеченности парками культуры и отдыха;
 Увеличение числа посетителей парков культуры и отдыха</t>
  </si>
  <si>
    <t>Парк Захарово, адрес:Одинцовский г.о., п. Летний Отдых, уч. 1П (МБУ "Парк Захарово", юр. Адрес: п.Летний отдых, ул. Зеленая, д. 1А)</t>
  </si>
  <si>
    <t>Парк Героев 1812 года, адрес: г. Одинцовский р-н, г. Голицыно, г.п. Голицыно,ул. Речная, уч. 1П (МБУ "Дирекция парков Одинцовского городского округа", юр. адрес: г. Одинцово, ул. Маршала Бирбзова, д. 30)</t>
  </si>
  <si>
    <t>Парк "Величъ", адрес: Одинцовский р-н, звенигородское лесничество, Звенигородское участковое лесничество, квартал 56 выделы 1, 2, 3, 4, 5, 6, 7, 19 (МАУ Одинцовского городского округа "Городские парки", юр. адрес: г. Звенигород, ул. Ленина, д. 28)</t>
  </si>
  <si>
    <t>Количество благоустроенных дворовых территорий (в соответствии с соглашением от 28.02.2020 № 35-РДТ/2020)</t>
  </si>
  <si>
    <t>Мероприятие 01.23. "Реализация мероприятий по благоустройству территорий общего пользования, связанных с функционированием Московских центральных диаметров"</t>
  </si>
  <si>
    <t>Благоустройство территорий общего пользования, связанных с функционированием платформ МЦД по адресам:
- Московская область, Одинцовский городской округ, вблизи ж/д платформы "Баковка";
- Московская область, Одинцовский городской округ, вблизи ж/д платформы "Немчиновка"</t>
  </si>
  <si>
    <t>Благоустройство территорий общего пользования, связанных с функционированием Московских центральных диаметров за счет средств местного бюджета</t>
  </si>
  <si>
    <t>Количество территорий общего пользования, связанных с функционированием МЦД</t>
  </si>
  <si>
    <t>Мероприятие 01.28. "Создание сезонных ледяных катков"</t>
  </si>
  <si>
    <t>Парк Малевича, Адрес: Московская область, Одинцовский городской округ, Истринское лесничество, Серебряноборское участковое лесничество, квартал 25 выделы 10-17, квартал 26 выделы 14-25, квартал 27 выделы 9, 15, 16, 20, 21, квартал 42 выделы 1-18, квартал 43 выделы 1-13, 15-50, квартал 44 выделы 1-19, квартал 45 выделы 1-42, квартал 46 выделы 1, 2, 3, 15, 16, 17, 18, 19, 20, 21, 22, 23, 24, 25, 26, 27, 28, 29, 31, 32, 33, 34, 35, 36, 37, 38, 41, 42, квартал 54 выделы 1-14, квартал 57 выделы 1-17, квартал 58 выделы 1, 2, 3, 4, 5, 6, 7, 8, 12, 14, 15, 16, 20, 23, 24, 25, квартал 59 выделы 1-33</t>
  </si>
  <si>
    <t>Количество сезонных ледяных катков, созданных с использованием средств субсидии  из бюджета Московской области бюджетам муниципальных образований Московской области на создание сезонных ледяных катков;
 Увеличение числа посетителей парков культуры и отдыха</t>
  </si>
  <si>
    <t>Липовая роща, по адресу: ул. Липовой рощи 2к2 (Лесной участок)</t>
  </si>
  <si>
    <t>Не распределенный остаток</t>
  </si>
  <si>
    <t>Приложение 6
к муниципальной программе</t>
  </si>
  <si>
    <t>2022 год</t>
  </si>
  <si>
    <t>2023 год</t>
  </si>
  <si>
    <t>2024 год</t>
  </si>
  <si>
    <t>Одинцовский городской округ, г. Одинцово, ул. Интернациональная за счет средств местного бюджета</t>
  </si>
  <si>
    <t>Благоустройство парка Малевича, 3 очередь</t>
  </si>
  <si>
    <t xml:space="preserve">Благоустройство комплекса улиц исторического центра Звенигорода (ул. Почтовая, ул. Чехова) и Городского парка (Этап 3) </t>
  </si>
  <si>
    <t xml:space="preserve">Центральная историческая часть Звенигорода по ул. Московская (второй этап)                        </t>
  </si>
  <si>
    <t>Живописная бухта, по адресу: Мякининское шоссе, д. 3</t>
  </si>
  <si>
    <t>Сквер в рп Большие Вяземы возле музея-заповедника А.С. Пушкина, по адресу: ул. Институт, д. 10</t>
  </si>
  <si>
    <t>Сквер в г. Кубинка с памятником "Павшим войнам", по адресу: городок Кубинка-8, д.2</t>
  </si>
  <si>
    <t>Одинцовский г.о., пос.Летний Отдых, ул.Зеленая, д.д.1, 2,
3, 4, 5, 6, 7, 8, 8а, 9,
10а, 11а, 12а</t>
  </si>
  <si>
    <t>Одинцовский г.о., р.п. Большие Вяземы, ул.
Институт, д.1, 2, 3, 5,
6</t>
  </si>
  <si>
    <t>Одинцовский г.о., р.п.Большие Вяземы, ул. Городок-17, д.10, 11, 12,13, 14, 15</t>
  </si>
  <si>
    <t>Одинцовский г.о., р.п.Большие Вяземы, ул. Школьный поселок, д.9, Можайское шоссе, д.3, 2, 2/1</t>
  </si>
  <si>
    <t>Одинцовский г.о., с.Жаворонки ул.30 лет Октября д.1, 2, 3,
4, 6, 9, 10, 11, 12, 13,
1Б</t>
  </si>
  <si>
    <t>Одинцовский г.о., г. Голицыно, Заводской пр-т, д. 24, 27, 28, 30,
31</t>
  </si>
  <si>
    <t>Одинцовский г.о., г. Голицыно, пр-т Керамиков, д. 99, 100</t>
  </si>
  <si>
    <t>Одинцовский г.о., г. Голицыно, пр-т, Керамиков, д. 103</t>
  </si>
  <si>
    <t>Одинцовский г.о., г. Звенигород, кв.
Маяковского, д. 29, 37</t>
  </si>
  <si>
    <t>Одинцовский г.о., г. Звенигород, мкр.Супонево д.11, 12</t>
  </si>
  <si>
    <t>Одинцовский г.о., г. Одинцово, Можайское ш., д.д. 143, 145, 153,
155, 157, 161; б-р
Маршала Крылова, д.д. 14, 16, 18</t>
  </si>
  <si>
    <t>Одинцовский г.о., г. Одинцово, ул. Верхне- Пролетарская, д.д. 27,
29, 31, 33, 35, 37; ул.
Глазынинская, д.д. 2, 4,
10, 12, 14, 16, 18, 20,
22, 24; ул. Сосновая,
д.д. 28, 28А</t>
  </si>
  <si>
    <t>Одинцовский г.о., г. Одинцово, ул.
Комсомольская, д.2, 4,
6, 8; ул. Верхне- Пролетарская, д.16; ул. Маковского, д.16, 20,
22, 24</t>
  </si>
  <si>
    <t>Одинцовский г.о., г. Одинцово, ул. Садовая, д.д. 6, 8, 8А, 10,
ул.Молодёжная, д.д. 2,
4, 8, 10, 12, 16, 18</t>
  </si>
  <si>
    <t>Одинцовский г.о., г. Одинцово, ул.
Северная, д.д. 24, 26,
28, 30, 32, 36, 40, 42,
44; б-р Любы Новосёловой, д.д. 2к.1, 2к.2, 2А, 4к.1, 4к.2, 4А</t>
  </si>
  <si>
    <t>Одинцовский г.о., г.Кубинка, городок Кубинка-10, д. 7-11</t>
  </si>
  <si>
    <t>Одинцовский г.о., г.Одинцово, ул. Вокзальная, д.51</t>
  </si>
  <si>
    <t>Одинцовский г.о., г.Одинцово, ул. Маковского, д.6, 10, 12, ул.Комсомольская, д.3, 5</t>
  </si>
  <si>
    <t>Одинцовский г.о., п. Новый городок, д. 14- 17</t>
  </si>
  <si>
    <t>Одинцовский г.о., п. Новый городок, д. 21, 22, 23, 24, 25</t>
  </si>
  <si>
    <t>Одинцовский г.о., п. Старый городок, ул. Почтовая, д.3</t>
  </si>
  <si>
    <t>Одинцовский г.о., п.ВНИИССОК,
ул.Берёзовая, д. 7, 9, 11</t>
  </si>
  <si>
    <t>Одинцовский г.о., п.сан.им.Герцена д.23, 24, 25, 47-51</t>
  </si>
  <si>
    <t>Одинцовский г.о., пос. Покровский городок, д.а 5, 11, 12, 14</t>
  </si>
  <si>
    <t>Одинцовский г.о., пос.Барвиха. д.7, 29,
30, 31</t>
  </si>
  <si>
    <t>Одинцовский городской округ, п. Покровский городок</t>
  </si>
  <si>
    <t>Одинцовский городской округ, г. Одинцово, ул. Триумфальная в районе д. 14 (Магнит)</t>
  </si>
  <si>
    <t>Одинцовский городской округ, деревня Сальково</t>
  </si>
  <si>
    <t>Одинцовский городской округ, г. Звенигород, пер. Земляничный</t>
  </si>
  <si>
    <t>Одинцовский городской округ, п. ВНИИССОК, ул. Березовая, д. 1, 2, 4, 5</t>
  </si>
  <si>
    <t>Одинцовский городской округ, с. Каринское</t>
  </si>
  <si>
    <t>Одинцовский городской округ, г. Звенигород, пер. Оранжевый</t>
  </si>
  <si>
    <t>Одинцовский городской округ, деревня Папушево, ГП-2</t>
  </si>
  <si>
    <t>Одинцовский городской округ, р.п. Большие Вяземы, ул. Городок 17, вдоль автомобильных дорог пленка лес, лес-база отдыха</t>
  </si>
  <si>
    <t>Одинцовский городской округ, пос. Барвиха, вдоль пешеходной дорожки от дома №7 до дома №28 (парковое освещение)</t>
  </si>
  <si>
    <t>Одинцовский городской округ, пос. Усово-Тупик, от ж/д переезда до платформы "Усово"</t>
  </si>
  <si>
    <t>Одинцовский городской округ, г. Одинцово, д/о Озера</t>
  </si>
  <si>
    <t>Одинцовский городской округ, г. Одинцово, ул. Комсомольская, дд. 2,4,6</t>
  </si>
  <si>
    <t>Одинцовский городской округ, д. Супонево</t>
  </si>
  <si>
    <t>Одинцовский городской округ, п. Горки-10, д. 18</t>
  </si>
  <si>
    <t>Одинцовский городской округ, пос. ПХ МК КПСС</t>
  </si>
  <si>
    <t>Одинцовский городской округ, деревня Горышкино</t>
  </si>
  <si>
    <t>Одинцовский городской округ, с. Саввинская Слобода, ул. Макарова</t>
  </si>
  <si>
    <t xml:space="preserve">Мероприятие 01.30. "Устройство систем наружного освещения в рамках реализации проекта "Светлый город" </t>
  </si>
  <si>
    <t>9.1</t>
  </si>
  <si>
    <t>Мероприятие 01.39. "Обустройство и установка детских, игровых площадок на территории муниципальных образований Московской области"</t>
  </si>
  <si>
    <t>Одинцовский городской округ, р. п. Заречье , ул. Университетская, дд. 3,4</t>
  </si>
  <si>
    <t>Одинцовский городской округ, д. Бородки, ул. Слободка</t>
  </si>
  <si>
    <t>Одинцовский городской округ, г. Одинцово, ул. Триумфальная, д.4</t>
  </si>
  <si>
    <t>Одинцовский городской округ, г. Звенигород, м-н Супонево, д. 4,5,6</t>
  </si>
  <si>
    <t>Одинцовский городской округ, г. Звенигород, ул. Чистяковой, дд. 58,62</t>
  </si>
  <si>
    <t>Одинцовский городской округ, г. Одинцово, Новоспортивная, д. 16,18</t>
  </si>
  <si>
    <t>Одинцовский городской округ, г. Одинцово, ул. Маковского, д. 10</t>
  </si>
  <si>
    <t>10.1</t>
  </si>
  <si>
    <t>12.1</t>
  </si>
  <si>
    <t>13.1</t>
  </si>
  <si>
    <t>14.1</t>
  </si>
  <si>
    <t>14.2</t>
  </si>
  <si>
    <t>14.3</t>
  </si>
  <si>
    <t>14.4</t>
  </si>
  <si>
    <t>14.5</t>
  </si>
  <si>
    <t>14.6</t>
  </si>
  <si>
    <t>15.1</t>
  </si>
  <si>
    <t>15.2</t>
  </si>
  <si>
    <t>16.1</t>
  </si>
  <si>
    <t>17.1</t>
  </si>
  <si>
    <t>18.1</t>
  </si>
  <si>
    <t>19.1</t>
  </si>
  <si>
    <t>20.1</t>
  </si>
  <si>
    <t>21.1</t>
  </si>
  <si>
    <t>22.1</t>
  </si>
  <si>
    <t>23.1</t>
  </si>
  <si>
    <t>23.2</t>
  </si>
  <si>
    <t>Адресный перечень объектов, предусмотренных в рамках реализации  мероприятий муниципальной программы Одинцовского городского округа Московской области «Формирование современной комфортной городской среды»</t>
  </si>
  <si>
    <t>2021-2024</t>
  </si>
  <si>
    <t>2.1</t>
  </si>
  <si>
    <t>г. Одинцово, ул. Акуловская, д.д. 1-23</t>
  </si>
  <si>
    <t>Одинцовский г. о., п. Покровский городок (дополнительное финансирование за счет средств местного бюджета)</t>
  </si>
  <si>
    <t>г. Одинцово, ул. Триумфальная в районе д. 14 (дополнительное финансирование за счет средств местного бюджета)</t>
  </si>
  <si>
    <t xml:space="preserve">Разработка схем установки опор наружного освещения </t>
  </si>
  <si>
    <t>3.1</t>
  </si>
  <si>
    <t>3.2</t>
  </si>
  <si>
    <t>3.3</t>
  </si>
  <si>
    <t>3.4</t>
  </si>
  <si>
    <t>4.1</t>
  </si>
  <si>
    <t>4.2</t>
  </si>
  <si>
    <t>5.1</t>
  </si>
  <si>
    <t>5.2</t>
  </si>
  <si>
    <t>6.1</t>
  </si>
  <si>
    <t>6.2</t>
  </si>
  <si>
    <t>7.1</t>
  </si>
  <si>
    <t>8.1</t>
  </si>
  <si>
    <t>11.1</t>
  </si>
  <si>
    <t>Мероприятие 01.38. "Обустройство пляжей"</t>
  </si>
  <si>
    <t>Пляж "У моста с. Успенское"
Адрес: Московская область, Одинцовский г.о., с. Успенское</t>
  </si>
  <si>
    <t>Мероприятие 01.09. "Создание новых и (или) благоустройство существующих парков культуры и отдыха за счет средств местного бюджета"</t>
  </si>
  <si>
    <t>Проведение проектно-изыскательских работ в парке Супонево</t>
  </si>
  <si>
    <t>Возмещение части затрат, связанных с выполненными в 2021 г. работами по благоустройству объектов и устройству ограждений по адресу: Одинцовский городской округ, г. Кубинка, Наро-Фоминское шоссе за счет средств местного бюджета</t>
  </si>
  <si>
    <t>4.3</t>
  </si>
  <si>
    <t>4.4</t>
  </si>
  <si>
    <t>4.5</t>
  </si>
  <si>
    <t>4.6</t>
  </si>
  <si>
    <t>4.7</t>
  </si>
  <si>
    <t>4.8</t>
  </si>
  <si>
    <t>7.2</t>
  </si>
  <si>
    <t>7.3</t>
  </si>
  <si>
    <t>7.4</t>
  </si>
  <si>
    <t>7.5</t>
  </si>
  <si>
    <t>9.2</t>
  </si>
  <si>
    <t>9.3</t>
  </si>
  <si>
    <t>11.2</t>
  </si>
  <si>
    <t>11.3</t>
  </si>
  <si>
    <t>11.4</t>
  </si>
  <si>
    <t>11.5</t>
  </si>
  <si>
    <t>11.6</t>
  </si>
  <si>
    <t>11.7</t>
  </si>
  <si>
    <t>11.8</t>
  </si>
  <si>
    <t>11.9</t>
  </si>
  <si>
    <t>11.10</t>
  </si>
  <si>
    <t>11.11</t>
  </si>
  <si>
    <t>11.12</t>
  </si>
  <si>
    <t>11.13</t>
  </si>
  <si>
    <t>11.14</t>
  </si>
  <si>
    <t>11.15</t>
  </si>
  <si>
    <t>11.16</t>
  </si>
  <si>
    <t>11.17</t>
  </si>
  <si>
    <t>11.18</t>
  </si>
  <si>
    <t>16.2</t>
  </si>
  <si>
    <t>16.3</t>
  </si>
  <si>
    <t>16.4</t>
  </si>
  <si>
    <t>16.5</t>
  </si>
  <si>
    <t>16.6</t>
  </si>
  <si>
    <t>17.2</t>
  </si>
  <si>
    <t>24.1</t>
  </si>
  <si>
    <t>25.1</t>
  </si>
  <si>
    <t>25.2</t>
  </si>
  <si>
    <t>25.3</t>
  </si>
  <si>
    <t>Мероприятие 01.35 "Реализация программ формирования современной городской среды в части благоустройства общественных территорий за счет средств местного бюджета"</t>
  </si>
  <si>
    <t>14.7</t>
  </si>
  <si>
    <t>Мероприятие 01.44 "Реализация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t>
  </si>
  <si>
    <t>ПИР для благоустройства общественных территоий (скверов)</t>
  </si>
  <si>
    <t>18.2</t>
  </si>
  <si>
    <t>18.3</t>
  </si>
  <si>
    <t>18.4</t>
  </si>
  <si>
    <t>18.5</t>
  </si>
  <si>
    <t>18.6</t>
  </si>
  <si>
    <t>18.7</t>
  </si>
  <si>
    <t>18.8</t>
  </si>
  <si>
    <t>19.2</t>
  </si>
  <si>
    <t>25.4</t>
  </si>
  <si>
    <t>25.5</t>
  </si>
  <si>
    <t>25.6</t>
  </si>
  <si>
    <t>25.7</t>
  </si>
  <si>
    <t>25.8</t>
  </si>
  <si>
    <t>25.9</t>
  </si>
  <si>
    <t>25.10</t>
  </si>
  <si>
    <t>25.11</t>
  </si>
  <si>
    <t>25.12</t>
  </si>
  <si>
    <t>25.13</t>
  </si>
  <si>
    <t>25.14</t>
  </si>
  <si>
    <t>25.15</t>
  </si>
  <si>
    <t>25.16</t>
  </si>
  <si>
    <t>25.17</t>
  </si>
  <si>
    <t>25.18</t>
  </si>
  <si>
    <t>26.1</t>
  </si>
  <si>
    <t>26.2</t>
  </si>
  <si>
    <t>27.1</t>
  </si>
  <si>
    <t>27.2</t>
  </si>
  <si>
    <t>27.3</t>
  </si>
  <si>
    <t>Устройство линии наружного освещения в п. Бутынь. Разработка схемы размещения опор наружного освещения.</t>
  </si>
  <si>
    <t>3.5</t>
  </si>
  <si>
    <t>27.4</t>
  </si>
  <si>
    <t>Софинансирование расходов на проведение капитального ремонта многоквартирных домов на территории Московской области</t>
  </si>
  <si>
    <t xml:space="preserve">   Мероприятие 01.12. "Устройство и капитальный ремонт систем наружного освещения в рамках реализации проекта "Светлый город" за счет средств местного бюджета"
</t>
  </si>
  <si>
    <t>15.3</t>
  </si>
  <si>
    <t>15.4</t>
  </si>
  <si>
    <t>15.5</t>
  </si>
  <si>
    <t>Строительный контроль и авторский надзор за проведением работ по благоустройству общественной территории "Сквер в рп Большие Вяземы возле музея-заповедника А.С. Пушкина, по адресу: ул. Институт, д. 10"</t>
  </si>
  <si>
    <t>Строительный контроль и авторский надзор за проведением работ по благоустройству общественной территории "Сквер в г. Кубинка с памятником "Павшим войнам", по адресу: городок Кубинка-8, д.2"</t>
  </si>
  <si>
    <t>Благоустройство общественной территории по адресу: Одинцовский г.о., д. Барвиха (вблизи земельного участка с кадастровым номером 50:20:0010514:75 и 50:20:0010514:63)</t>
  </si>
  <si>
    <t>ООО «Рассветы»</t>
  </si>
  <si>
    <t>Благоустройство общественных территорий: "Общественная территория в мкр.2 (Рантект) между 9 и 10 гимназией, ул. Северная"; "Пешеходно-рекреационная зона "Набережная" (Звенигород)" (завершающий этап)</t>
  </si>
  <si>
    <t>15.6</t>
  </si>
  <si>
    <t>12.2</t>
  </si>
  <si>
    <t>12.3</t>
  </si>
  <si>
    <t>Обеспечение строительного контроля и авторского надзора за проведением работ по благоустройству общественной территории "Живописная бухта, по адресу: Мякининское шоссе, д. 3"</t>
  </si>
  <si>
    <t>Обеспечение строительного контроля и авторского надзора за проведением работ по благоустройству общественной территории "Комплекс улиц исторического центра Звенигорода (ул. Почтовая, ул. Чехова) и Городского парка (Этап 3)"</t>
  </si>
  <si>
    <t>Обеспечение строительного контроля и авторского надзора за проведением работ по благоустройству общественной территории "Центральная историческая часть Звенигорода по ул. Московская (второй этап)"</t>
  </si>
  <si>
    <t>16.7</t>
  </si>
  <si>
    <t>18.9</t>
  </si>
  <si>
    <t>18.10</t>
  </si>
  <si>
    <t>Парк Малевича, 3 очередь</t>
  </si>
  <si>
    <t>Мероприятие F2.01 "Ремонт дворовых территорий"</t>
  </si>
  <si>
    <t>Мероприятие 01.21 "Создание и ремонт пешеходных коммуникаций"</t>
  </si>
  <si>
    <t>1.1</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</si>
  <si>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</si>
  <si>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</si>
  <si>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</si>
  <si>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</si>
  <si>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</si>
  <si>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</si>
  <si>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</si>
  <si>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</si>
  <si>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</si>
  <si>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</si>
  <si>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</si>
  <si>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</si>
  <si>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</si>
  <si>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</si>
  <si>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</si>
  <si>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</si>
  <si>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</si>
  <si>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</si>
  <si>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</si>
  <si>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</si>
  <si>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</si>
  <si>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</si>
  <si>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</si>
  <si>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</si>
  <si>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</si>
  <si>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</si>
  <si>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</si>
  <si>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</si>
  <si>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Пешеходная дорожка г. Кубинка от ул. Колхозной до ж/д станции «Кубинка-1»</t>
  </si>
  <si>
    <t>Пешеходная дорожка г. Одинцово от д. 22А по ул. Садовая до детского сада № 40 детского сада №65</t>
  </si>
  <si>
    <t>Пешеходная дорожка г. Одинцово от д. 26 по ул. Сосновая до автобусной остановки «Сосновая 30»</t>
  </si>
  <si>
    <t>Пешеходная дорожка г. Одинцово от д. 34 по Можайскому шоссе до школы №5</t>
  </si>
  <si>
    <t>Пешеходная дорожка г. Одинцово от д. 51 по ул. Вокзальной до детского сада №68</t>
  </si>
  <si>
    <t>Пешеходная дорожка г. Одинцово от д. 5Б по ул. Триумфальная до автобусной остановки «Акулово»</t>
  </si>
  <si>
    <t>Пешеходная дорожка г. Одинцово от д. 9 по ул. Молодёжная до детского сада № 54 и школы №13</t>
  </si>
  <si>
    <t>Пешеходная дорожка г. Одинцово от д. 9 по ул. Солнечная до Поликлиники №3</t>
  </si>
  <si>
    <t>Пешеходная дорожка г. Одинцово от дома 9 б-р Любы Новосёловой до школы №11</t>
  </si>
  <si>
    <t>Пешеходная дорожка д.п. Лесной городок от д. 6 по ул. Фасадная до детского сада №24</t>
  </si>
  <si>
    <t>Пешеходная дорожка д.п. Лесной городок от д.8 по ул. Лесная до автобусной остановки «Лесной городок»</t>
  </si>
  <si>
    <t>Пешеходная дорожка дворовой территории г. Звенигород, кв. Маяковского, д. 5,6,7,11,12</t>
  </si>
  <si>
    <t>Пешеходная дорожка дворовой территории г. Звенигород, кв. Маяковского, д.17А</t>
  </si>
  <si>
    <t>Пешеходная дорожка дворовой территории г. Звенигород, п-д Ветеранов,д.6а,8</t>
  </si>
  <si>
    <t>Пешеходная дорожка дворовой территории г. Звенигород, ул. Почтовая, д. 14, ул. Комарова, д.17</t>
  </si>
  <si>
    <t>Пешеходная дорожка дворовой территории г. Звенигород, ул. Пролетарская, д.53, ул.Нахабинское шоссе,д.6</t>
  </si>
  <si>
    <t>Пешеходная дорожка дворовой территории г. Одинцово, Можайское ш., д.д. 1, 1к.1, 3, 3к2, 5, 7, 9, 11; ул. Садовая, д. 2</t>
  </si>
  <si>
    <t>Пешеходная дорожка дворовой территории г. Одинцово, ул. Вокзальная, д.д. 7, 9, 11; Можайское ш., д.д. 24, 26, 30, 32, 34, 36, 38, 40 ,42</t>
  </si>
  <si>
    <t>Пешеходная дорожка дворовой территории г. Одинцово, ул. Комсомольская, д.18; ул. Сосновая, д.20,22,24,26</t>
  </si>
  <si>
    <t>Пешеходная дорожка дворовой территории г. Одинцово, ул. Солнечная, д.3,5,7,9,11; ул. Союзная, д.30,32</t>
  </si>
  <si>
    <t>Пешеходная дорожка дворовой территории г. Одинцово, ул. Толубко, д.д. 3к.1, 3к.2, д.3к.3, 3к.4; ул. Баковская, д.д. 2, 4, 8; ул. Вокзальная , д.д. 33, 35, 37, 37к.1; Можайское ш., д.76 (участок 1)</t>
  </si>
  <si>
    <t>Пешеходная дорожка дворовой территории г. Одинцово, ул. Толубко, д.д. 3к.1, 3к.2, д.3к.3, 3к.4; ул. Баковская, д.д. 2, 4, 8; ул. Вокзальная , д.д. 33, 35, 37, 37к.1; Можайское ш., д.76 (участок 2)</t>
  </si>
  <si>
    <t>Пешеходная дорожка дворовой территории р.п. Большие вяземы, ул. Городок-17, д. 21,17,19,1(3042)</t>
  </si>
  <si>
    <t>Пешеходная дорожка от д. Пронское до автобусной остановки «Пронское»</t>
  </si>
  <si>
    <t>Пешеходная дорожка пос. ВНИИССОК от д. 1 по ул. Березовая до надземного пешеходного перехода и автобусной остановки «Дубки»</t>
  </si>
  <si>
    <t>Пешеходная дорожка пос. Летний Отдых от ул. Горького до ул. Чехова</t>
  </si>
  <si>
    <t>Пешеходная дорожка пос.сан.им. Герцена от д. 15 до автобусной остановки «Санаторий имени Герцена»</t>
  </si>
  <si>
    <t>Пешеходная дорожка р.п. Большие Вяземы от д. 5 поселок Школьный до МБОУ Большевязёмская гимназия</t>
  </si>
  <si>
    <t>Пешеходная дорожка с. Введенское от автобусной остановки Введенское до Введенской школы</t>
  </si>
  <si>
    <t>Пешеходная дорожка с. Сидоровское от д. 60А по ул. Восточная до школы «Светоч»</t>
  </si>
  <si>
    <t>27.5</t>
  </si>
  <si>
    <t>27.6</t>
  </si>
  <si>
    <t>27.7</t>
  </si>
  <si>
    <t>27.8</t>
  </si>
  <si>
    <t>27.9</t>
  </si>
  <si>
    <t>27.10</t>
  </si>
  <si>
    <t>27.11</t>
  </si>
  <si>
    <t>27.12</t>
  </si>
  <si>
    <t>27.13</t>
  </si>
  <si>
    <t>27.14</t>
  </si>
  <si>
    <t>27.15</t>
  </si>
  <si>
    <t>27.16</t>
  </si>
  <si>
    <t>27.17</t>
  </si>
  <si>
    <t>27.18</t>
  </si>
  <si>
    <t>27.19</t>
  </si>
  <si>
    <t>27.20</t>
  </si>
  <si>
    <t>27.21</t>
  </si>
  <si>
    <t>27.22</t>
  </si>
  <si>
    <t>27.23</t>
  </si>
  <si>
    <t>27.24</t>
  </si>
  <si>
    <t>27.25</t>
  </si>
  <si>
    <t>28.1</t>
  </si>
  <si>
    <t>28.2</t>
  </si>
  <si>
    <t>29.1</t>
  </si>
  <si>
    <t>29.2</t>
  </si>
  <si>
    <t>29.3</t>
  </si>
  <si>
    <t>29.4</t>
  </si>
  <si>
    <t xml:space="preserve">Количество объектов благоустройства, в отношении которых проведены мероприятия по благоустройству, вне реализации национальных и федеральных проектов </t>
  </si>
  <si>
    <t>Количество объектов систем наружного освещения на которых реализованы мероприятия по устройству</t>
  </si>
  <si>
    <t>Количество общественных туалетов нестационарного типа, размещенных с использованием средств субсидии из бюджета Московской области бюджетам муниципальных образований Московской области на размещение общественных туалетов нестационарного типа на территориях общего пользования</t>
  </si>
  <si>
    <t>29.5</t>
  </si>
  <si>
    <t>Разработка проектно-сметной документации и прохождение государственной экспертизы по объекту капитального строительства: "Капитальный ремонт общего имущества в многоквартирных домах, расположенных на территории Московской области по адресу: Московская область, Одинцовский г.о., г. Звенигород, кв-л Маяковского, дом 19а"</t>
  </si>
  <si>
    <t xml:space="preserve">Количество объектов систем наружного освещения на которых реализованы мероприятия по устройству </t>
  </si>
  <si>
    <t xml:space="preserve">Соответствие внешнего вида ограждений региональным требованиям.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</si>
</sst>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3" x14ac:knownFonts="1">
    <font>
      <sz val="11"/>
      <color theme="1"/>
      <name val="Calibri"/>
      <family val="2"/>
      <charset val="204"/>
      <scheme val="minor"/>
    </font>
    <font>
      <sz val="14"/>
      <name val="Times New Roman"/>
      <family val="1"/>
      <charset val="204"/>
    </font>
    <font>
      <sz val="10"/>
      <name val="Times New Roman"/>
      <family val="1"/>
      <charset val="204"/>
    </font>
    <font>
      <sz val="10"/>
      <name val="Calibri"/>
      <family val="2"/>
      <charset val="204"/>
      <scheme val="minor"/>
    </font>
    <font>
      <b/>
      <sz val="14"/>
      <name val="Times New Roman"/>
      <family val="1"/>
      <charset val="204"/>
    </font>
    <font>
      <sz val="11"/>
      <name val="Calibri"/>
      <family val="2"/>
      <charset val="204"/>
      <scheme val="minor"/>
    </font>
    <font>
      <b/>
      <sz val="10"/>
      <name val="Times New Roman"/>
      <family val="1"/>
      <charset val="204"/>
    </font>
    <font>
      <b/>
      <sz val="11"/>
      <name val="Calibri"/>
      <family val="2"/>
      <charset val="204"/>
      <scheme val="minor"/>
    </font>
    <font>
      <b/>
      <sz val="10"/>
      <name val="Calibri"/>
      <family val="2"/>
      <charset val="204"/>
      <scheme val="minor"/>
    </font>
    <font>
      <sz val="8"/>
      <name val="Times New Roman"/>
      <family val="1"/>
      <charset val="204"/>
    </font>
    <font>
      <sz val="8"/>
      <name val="Calibri"/>
      <family val="2"/>
      <charset val="204"/>
      <scheme val="minor"/>
    </font>
    <font>
      <sz val="9"/>
      <name val="Times New Roman"/>
      <family val="1"/>
      <charset val="204"/>
    </font>
    <font>
      <sz val="14"/>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8"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3" fillId="0" borderId="0" xfId="0" applyFont="1" applyFill="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12" fillId="0" borderId="0" xfId="0" applyFont="1" applyFill="1" applyAlignment="1">
      <alignment horizontal="right"/>
    </xf>
    <xf numFmtId="0" fontId="1" fillId="0" borderId="0" xfId="0" applyFont="1" applyFill="1"/>
    <xf numFmtId="0" fontId="1" fillId="0" borderId="0" xfId="0" applyFont="1" applyFill="1" applyAlignment="1">
      <alignment horizontal="right"/>
    </xf>
    <xf numFmtId="0" fontId="1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7" fillId="0" borderId="3" xfId="0" applyFont="1" applyFill="1" applyBorder="1" applyAlignment="1">
      <alignment wrapText="1"/>
    </xf>
    <xf numFmtId="0" fontId="7" fillId="0" borderId="4" xfId="0" applyFont="1" applyFill="1" applyBorder="1" applyAlignment="1">
      <alignment wrapText="1"/>
    </xf>
    <xf numFmtId="0" fontId="2" fillId="0" borderId="1" xfId="0" applyFont="1" applyFill="1" applyBorder="1" applyAlignment="1">
      <alignment horizontal="justify"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wrapText="1"/>
    </xf>
    <xf numFmtId="0" fontId="7" fillId="0" borderId="5" xfId="0" applyFont="1" applyFill="1" applyBorder="1" applyAlignment="1">
      <alignment wrapText="1"/>
    </xf>
    <xf numFmtId="0" fontId="7" fillId="0" borderId="0" xfId="0" applyFont="1" applyFill="1" applyAlignment="1">
      <alignment wrapText="1"/>
    </xf>
    <xf numFmtId="0" fontId="7" fillId="0" borderId="6" xfId="0" applyFont="1" applyFill="1" applyBorder="1" applyAlignment="1">
      <alignment wrapText="1"/>
    </xf>
    <xf numFmtId="0" fontId="7" fillId="0" borderId="7"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0" fontId="1"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left" wrapText="1"/>
    </xf>
    <xf numFmtId="0" fontId="9" fillId="0" borderId="1" xfId="0" applyFont="1" applyFill="1" applyBorder="1" applyAlignment="1">
      <alignment vertical="top" wrapText="1"/>
    </xf>
    <xf numFmtId="0" fontId="10" fillId="0" borderId="1" xfId="0" applyFont="1" applyFill="1" applyBorder="1" applyAlignment="1">
      <alignment vertical="top" wrapText="1"/>
    </xf>
    <xf numFmtId="0" fontId="2"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6" fillId="0" borderId="5"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6" xfId="0" applyFont="1" applyFill="1" applyBorder="1" applyAlignment="1">
      <alignment vertical="center" wrapText="1"/>
    </xf>
    <xf numFmtId="0" fontId="6" fillId="0" borderId="7" xfId="0" applyNumberFormat="1" applyFont="1" applyFill="1" applyBorder="1" applyAlignment="1">
      <alignment horizontal="center"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 xfId="0" applyFont="1" applyFill="1" applyBorder="1" applyAlignment="1">
      <alignment wrapText="1"/>
    </xf>
    <xf numFmtId="16" fontId="6" fillId="0" borderId="10"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14"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0" fontId="5" fillId="0" borderId="11" xfId="0" applyFont="1" applyFill="1" applyBorder="1" applyAlignment="1">
      <alignment wrapText="1"/>
    </xf>
    <xf numFmtId="0" fontId="1" fillId="0" borderId="0" xfId="0" applyFont="1" applyFill="1" applyAlignment="1">
      <alignment horizontal="left" wrapText="1"/>
    </xf>
    <xf numFmtId="0" fontId="5" fillId="0" borderId="0" xfId="0" applyFont="1" applyFill="1" applyAlignment="1">
      <alignment wrapText="1"/>
    </xf>
    <xf numFmtId="0" fontId="3"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1"/>
  <sheetViews>
    <sheetView tabSelected="1" zoomScale="120" zoomScaleNormal="120" zoomScaleSheetLayoutView="120" workbookViewId="0">
      <selection activeCell="G1" sqref="G1"/>
    </sheetView>
  </sheetViews>
  <sheetFormatPr defaultRowHeight="12.75" x14ac:dyDescent="0.2"/>
  <cols>
    <col min="1" max="1" width="9.28515625" style="4" customWidth="1"/>
    <col min="2" max="2" width="33.140625" style="4" customWidth="1"/>
    <col min="3" max="3" width="9.7109375" style="4" customWidth="1"/>
    <col min="4" max="4" width="19.7109375" style="4" customWidth="1"/>
    <col min="5" max="5" width="15.85546875" style="4" customWidth="1"/>
    <col min="6" max="10" width="15.5703125" style="4" customWidth="1"/>
    <col min="11" max="11" width="15.7109375" style="4" customWidth="1"/>
    <col min="12" max="12" width="21.140625" style="4" customWidth="1"/>
    <col min="13" max="16384" width="9.140625" style="4"/>
  </cols>
  <sheetData>
    <row r="1" spans="1:12" ht="44.25" customHeight="1" x14ac:dyDescent="0.3">
      <c r="J1" s="95" t="s">
        <v>126</v>
      </c>
      <c r="K1" s="96"/>
      <c r="L1" s="96"/>
    </row>
    <row r="3" spans="1:12" ht="58.5" customHeight="1" x14ac:dyDescent="0.2">
      <c r="A3" s="82" t="s">
        <v>210</v>
      </c>
      <c r="B3" s="82"/>
      <c r="C3" s="82"/>
      <c r="D3" s="82"/>
      <c r="E3" s="82"/>
      <c r="F3" s="82"/>
      <c r="G3" s="82"/>
      <c r="H3" s="82"/>
      <c r="I3" s="82"/>
      <c r="J3" s="82"/>
      <c r="K3" s="82"/>
      <c r="L3" s="82"/>
    </row>
    <row r="5" spans="1:12" ht="34.5" customHeight="1" x14ac:dyDescent="0.2">
      <c r="A5" s="29" t="s">
        <v>0</v>
      </c>
      <c r="B5" s="21" t="s">
        <v>15</v>
      </c>
      <c r="C5" s="21" t="s">
        <v>16</v>
      </c>
      <c r="D5" s="21" t="s">
        <v>1</v>
      </c>
      <c r="E5" s="21" t="s">
        <v>2</v>
      </c>
      <c r="F5" s="83" t="s">
        <v>3</v>
      </c>
      <c r="G5" s="84"/>
      <c r="H5" s="55"/>
      <c r="I5" s="55"/>
      <c r="J5" s="56"/>
      <c r="K5" s="21" t="s">
        <v>4</v>
      </c>
      <c r="L5" s="21" t="s">
        <v>5</v>
      </c>
    </row>
    <row r="6" spans="1:12" ht="25.5" customHeight="1" x14ac:dyDescent="0.2">
      <c r="A6" s="85"/>
      <c r="B6" s="21"/>
      <c r="C6" s="21"/>
      <c r="D6" s="21"/>
      <c r="E6" s="53"/>
      <c r="F6" s="5" t="s">
        <v>6</v>
      </c>
      <c r="G6" s="5" t="s">
        <v>7</v>
      </c>
      <c r="H6" s="5" t="s">
        <v>127</v>
      </c>
      <c r="I6" s="5" t="s">
        <v>128</v>
      </c>
      <c r="J6" s="5" t="s">
        <v>129</v>
      </c>
      <c r="K6" s="21"/>
      <c r="L6" s="21"/>
    </row>
    <row r="7" spans="1:12" x14ac:dyDescent="0.2">
      <c r="A7" s="5">
        <v>1</v>
      </c>
      <c r="B7" s="5">
        <v>2</v>
      </c>
      <c r="C7" s="5">
        <v>3</v>
      </c>
      <c r="D7" s="5">
        <v>4</v>
      </c>
      <c r="E7" s="5">
        <v>5</v>
      </c>
      <c r="F7" s="5">
        <v>6</v>
      </c>
      <c r="G7" s="5">
        <v>7</v>
      </c>
      <c r="H7" s="5">
        <v>8</v>
      </c>
      <c r="I7" s="5">
        <v>9</v>
      </c>
      <c r="J7" s="5">
        <v>10</v>
      </c>
      <c r="K7" s="5">
        <v>11</v>
      </c>
      <c r="L7" s="5">
        <v>12</v>
      </c>
    </row>
    <row r="8" spans="1:12" ht="27.75" customHeight="1" x14ac:dyDescent="0.2">
      <c r="A8" s="78" t="s">
        <v>21</v>
      </c>
      <c r="B8" s="79"/>
      <c r="C8" s="79"/>
      <c r="D8" s="79"/>
      <c r="E8" s="79"/>
      <c r="F8" s="79"/>
      <c r="G8" s="79"/>
      <c r="H8" s="79"/>
      <c r="I8" s="79"/>
      <c r="J8" s="79"/>
      <c r="K8" s="79"/>
      <c r="L8" s="80"/>
    </row>
    <row r="9" spans="1:12" ht="37.5" customHeight="1" x14ac:dyDescent="0.2">
      <c r="A9" s="6">
        <v>1</v>
      </c>
      <c r="B9" s="23" t="s">
        <v>54</v>
      </c>
      <c r="C9" s="24"/>
      <c r="D9" s="24"/>
      <c r="E9" s="24"/>
      <c r="F9" s="24"/>
      <c r="G9" s="24"/>
      <c r="H9" s="24"/>
      <c r="I9" s="24"/>
      <c r="J9" s="24"/>
      <c r="K9" s="24"/>
      <c r="L9" s="25"/>
    </row>
    <row r="10" spans="1:12" ht="12.75" customHeight="1" x14ac:dyDescent="0.2">
      <c r="A10" s="39" t="s">
        <v>331</v>
      </c>
      <c r="B10" s="22" t="s">
        <v>18</v>
      </c>
      <c r="C10" s="21" t="s">
        <v>17</v>
      </c>
      <c r="D10" s="7" t="s">
        <v>8</v>
      </c>
      <c r="E10" s="8">
        <f>SUM(E11:E14)</f>
        <v>30843.856230000001</v>
      </c>
      <c r="F10" s="8">
        <f t="shared" ref="F10:J10" si="0">SUM(F11:F14)</f>
        <v>178.81324000000001</v>
      </c>
      <c r="G10" s="8">
        <f t="shared" si="0"/>
        <v>30665.042990000002</v>
      </c>
      <c r="H10" s="8">
        <f t="shared" si="0"/>
        <v>0</v>
      </c>
      <c r="I10" s="8">
        <f t="shared" si="0"/>
        <v>0</v>
      </c>
      <c r="J10" s="8">
        <f t="shared" si="0"/>
        <v>0</v>
      </c>
      <c r="K10" s="22" t="s">
        <v>72</v>
      </c>
      <c r="L10" s="21" t="s">
        <v>86</v>
      </c>
    </row>
    <row r="11" spans="1:12" ht="31.5" customHeight="1" x14ac:dyDescent="0.2">
      <c r="A11" s="40"/>
      <c r="B11" s="57"/>
      <c r="C11" s="21"/>
      <c r="D11" s="7" t="s">
        <v>10</v>
      </c>
      <c r="E11" s="8">
        <f>SUM(F11:J11)</f>
        <v>0</v>
      </c>
      <c r="F11" s="8">
        <v>0</v>
      </c>
      <c r="G11" s="8">
        <v>0</v>
      </c>
      <c r="H11" s="8">
        <v>0</v>
      </c>
      <c r="I11" s="8">
        <v>0</v>
      </c>
      <c r="J11" s="8">
        <v>0</v>
      </c>
      <c r="K11" s="22"/>
      <c r="L11" s="21"/>
    </row>
    <row r="12" spans="1:12" ht="40.5" customHeight="1" x14ac:dyDescent="0.2">
      <c r="A12" s="40"/>
      <c r="B12" s="57"/>
      <c r="C12" s="21"/>
      <c r="D12" s="7" t="s">
        <v>11</v>
      </c>
      <c r="E12" s="8">
        <f t="shared" ref="E12:E14" si="1">SUM(F12:J12)</f>
        <v>0</v>
      </c>
      <c r="F12" s="8">
        <v>0</v>
      </c>
      <c r="G12" s="8">
        <v>0</v>
      </c>
      <c r="H12" s="8">
        <v>0</v>
      </c>
      <c r="I12" s="8">
        <v>0</v>
      </c>
      <c r="J12" s="8">
        <v>0</v>
      </c>
      <c r="K12" s="22"/>
      <c r="L12" s="21"/>
    </row>
    <row r="13" spans="1:12" ht="46.5" customHeight="1" x14ac:dyDescent="0.2">
      <c r="A13" s="40"/>
      <c r="B13" s="57"/>
      <c r="C13" s="21"/>
      <c r="D13" s="7" t="s">
        <v>12</v>
      </c>
      <c r="E13" s="8">
        <f t="shared" si="1"/>
        <v>30843.856230000001</v>
      </c>
      <c r="F13" s="8">
        <v>178.81324000000001</v>
      </c>
      <c r="G13" s="8">
        <v>30665.042990000002</v>
      </c>
      <c r="H13" s="8">
        <v>0</v>
      </c>
      <c r="I13" s="8">
        <v>0</v>
      </c>
      <c r="J13" s="8">
        <v>0</v>
      </c>
      <c r="K13" s="22"/>
      <c r="L13" s="21"/>
    </row>
    <row r="14" spans="1:12" ht="35.25" customHeight="1" x14ac:dyDescent="0.2">
      <c r="A14" s="40"/>
      <c r="B14" s="57"/>
      <c r="C14" s="21"/>
      <c r="D14" s="7" t="s">
        <v>13</v>
      </c>
      <c r="E14" s="8">
        <f t="shared" si="1"/>
        <v>0</v>
      </c>
      <c r="F14" s="8">
        <v>0</v>
      </c>
      <c r="G14" s="8">
        <v>0</v>
      </c>
      <c r="H14" s="8">
        <v>0</v>
      </c>
      <c r="I14" s="8">
        <v>0</v>
      </c>
      <c r="J14" s="8">
        <v>0</v>
      </c>
      <c r="K14" s="22"/>
      <c r="L14" s="21"/>
    </row>
    <row r="15" spans="1:12" s="3" customFormat="1" ht="12.75" customHeight="1" x14ac:dyDescent="0.2">
      <c r="A15" s="26" t="s">
        <v>14</v>
      </c>
      <c r="B15" s="27"/>
      <c r="C15" s="28"/>
      <c r="D15" s="1" t="s">
        <v>8</v>
      </c>
      <c r="E15" s="2">
        <f t="shared" ref="E15:J15" si="2">SUM(E16:E19)</f>
        <v>30843.856230000001</v>
      </c>
      <c r="F15" s="2">
        <f t="shared" si="2"/>
        <v>178.81324000000001</v>
      </c>
      <c r="G15" s="2">
        <f t="shared" si="2"/>
        <v>30665.042990000002</v>
      </c>
      <c r="H15" s="2">
        <f t="shared" si="2"/>
        <v>0</v>
      </c>
      <c r="I15" s="2">
        <f t="shared" si="2"/>
        <v>0</v>
      </c>
      <c r="J15" s="2">
        <f t="shared" si="2"/>
        <v>0</v>
      </c>
      <c r="K15" s="49"/>
      <c r="L15" s="50"/>
    </row>
    <row r="16" spans="1:12" s="3" customFormat="1" ht="46.5" customHeight="1" x14ac:dyDescent="0.2">
      <c r="A16" s="41"/>
      <c r="B16" s="42"/>
      <c r="C16" s="43"/>
      <c r="D16" s="1" t="s">
        <v>10</v>
      </c>
      <c r="E16" s="2">
        <f>SUM(F16:J16)</f>
        <v>0</v>
      </c>
      <c r="F16" s="2">
        <v>0</v>
      </c>
      <c r="G16" s="2">
        <v>0</v>
      </c>
      <c r="H16" s="2">
        <v>0</v>
      </c>
      <c r="I16" s="2">
        <v>0</v>
      </c>
      <c r="J16" s="2">
        <v>0</v>
      </c>
      <c r="K16" s="49"/>
      <c r="L16" s="50"/>
    </row>
    <row r="17" spans="1:12" s="3" customFormat="1" ht="39" customHeight="1" x14ac:dyDescent="0.2">
      <c r="A17" s="41"/>
      <c r="B17" s="42"/>
      <c r="C17" s="43"/>
      <c r="D17" s="1" t="s">
        <v>11</v>
      </c>
      <c r="E17" s="2">
        <f t="shared" ref="E17:E19" si="3">SUM(F17:J17)</f>
        <v>0</v>
      </c>
      <c r="F17" s="2">
        <v>0</v>
      </c>
      <c r="G17" s="2">
        <v>0</v>
      </c>
      <c r="H17" s="2">
        <v>0</v>
      </c>
      <c r="I17" s="2">
        <v>0</v>
      </c>
      <c r="J17" s="2">
        <v>0</v>
      </c>
      <c r="K17" s="49"/>
      <c r="L17" s="50"/>
    </row>
    <row r="18" spans="1:12" s="3" customFormat="1" ht="50.25" customHeight="1" x14ac:dyDescent="0.2">
      <c r="A18" s="41"/>
      <c r="B18" s="42"/>
      <c r="C18" s="43"/>
      <c r="D18" s="1" t="s">
        <v>12</v>
      </c>
      <c r="E18" s="2">
        <f t="shared" si="3"/>
        <v>30843.856230000001</v>
      </c>
      <c r="F18" s="2">
        <f>F13</f>
        <v>178.81324000000001</v>
      </c>
      <c r="G18" s="2">
        <f>G13</f>
        <v>30665.042990000002</v>
      </c>
      <c r="H18" s="2">
        <f t="shared" ref="H18:J18" si="4">H13</f>
        <v>0</v>
      </c>
      <c r="I18" s="2">
        <f t="shared" si="4"/>
        <v>0</v>
      </c>
      <c r="J18" s="2">
        <f t="shared" si="4"/>
        <v>0</v>
      </c>
      <c r="K18" s="49"/>
      <c r="L18" s="50"/>
    </row>
    <row r="19" spans="1:12" s="3" customFormat="1" ht="35.25" customHeight="1" x14ac:dyDescent="0.2">
      <c r="A19" s="44"/>
      <c r="B19" s="45"/>
      <c r="C19" s="46"/>
      <c r="D19" s="1" t="s">
        <v>13</v>
      </c>
      <c r="E19" s="2">
        <f t="shared" si="3"/>
        <v>0</v>
      </c>
      <c r="F19" s="2">
        <v>0</v>
      </c>
      <c r="G19" s="2">
        <v>0</v>
      </c>
      <c r="H19" s="2">
        <v>0</v>
      </c>
      <c r="I19" s="2">
        <v>0</v>
      </c>
      <c r="J19" s="2">
        <v>0</v>
      </c>
      <c r="K19" s="49"/>
      <c r="L19" s="50"/>
    </row>
    <row r="20" spans="1:12" ht="26.25" customHeight="1" x14ac:dyDescent="0.2">
      <c r="A20" s="11">
        <v>2</v>
      </c>
      <c r="B20" s="54" t="s">
        <v>232</v>
      </c>
      <c r="C20" s="55"/>
      <c r="D20" s="55"/>
      <c r="E20" s="55"/>
      <c r="F20" s="55"/>
      <c r="G20" s="55"/>
      <c r="H20" s="55"/>
      <c r="I20" s="55"/>
      <c r="J20" s="55"/>
      <c r="K20" s="55"/>
      <c r="L20" s="56"/>
    </row>
    <row r="21" spans="1:12" ht="12.75" customHeight="1" x14ac:dyDescent="0.2">
      <c r="A21" s="39" t="s">
        <v>212</v>
      </c>
      <c r="B21" s="22" t="s">
        <v>233</v>
      </c>
      <c r="C21" s="21">
        <v>2022</v>
      </c>
      <c r="D21" s="7" t="s">
        <v>8</v>
      </c>
      <c r="E21" s="8">
        <f t="shared" ref="E21:J21" si="5">SUM(E22:E25)</f>
        <v>31000</v>
      </c>
      <c r="F21" s="8">
        <f t="shared" si="5"/>
        <v>0</v>
      </c>
      <c r="G21" s="8">
        <f t="shared" si="5"/>
        <v>0</v>
      </c>
      <c r="H21" s="8">
        <f t="shared" si="5"/>
        <v>31000</v>
      </c>
      <c r="I21" s="8">
        <f t="shared" si="5"/>
        <v>0</v>
      </c>
      <c r="J21" s="8">
        <f t="shared" si="5"/>
        <v>0</v>
      </c>
      <c r="K21" s="22" t="s">
        <v>29</v>
      </c>
      <c r="L21" s="21" t="s">
        <v>112</v>
      </c>
    </row>
    <row r="22" spans="1:12" ht="30.75" customHeight="1" x14ac:dyDescent="0.2">
      <c r="A22" s="40"/>
      <c r="B22" s="57"/>
      <c r="C22" s="21"/>
      <c r="D22" s="7" t="s">
        <v>10</v>
      </c>
      <c r="E22" s="8">
        <f>SUM(F22:J22)</f>
        <v>0</v>
      </c>
      <c r="F22" s="8">
        <v>0</v>
      </c>
      <c r="G22" s="8">
        <v>0</v>
      </c>
      <c r="H22" s="8">
        <v>0</v>
      </c>
      <c r="I22" s="8">
        <v>0</v>
      </c>
      <c r="J22" s="8">
        <v>0</v>
      </c>
      <c r="K22" s="22"/>
      <c r="L22" s="21"/>
    </row>
    <row r="23" spans="1:12" ht="33.75" customHeight="1" x14ac:dyDescent="0.2">
      <c r="A23" s="40"/>
      <c r="B23" s="57"/>
      <c r="C23" s="21"/>
      <c r="D23" s="7" t="s">
        <v>11</v>
      </c>
      <c r="E23" s="8">
        <f t="shared" ref="E23:E25" si="6">SUM(F23:J23)</f>
        <v>0</v>
      </c>
      <c r="F23" s="8">
        <v>0</v>
      </c>
      <c r="G23" s="8">
        <v>0</v>
      </c>
      <c r="H23" s="8">
        <v>0</v>
      </c>
      <c r="I23" s="8">
        <v>0</v>
      </c>
      <c r="J23" s="8">
        <v>0</v>
      </c>
      <c r="K23" s="22"/>
      <c r="L23" s="21"/>
    </row>
    <row r="24" spans="1:12" ht="46.5" customHeight="1" x14ac:dyDescent="0.2">
      <c r="A24" s="40"/>
      <c r="B24" s="57"/>
      <c r="C24" s="21"/>
      <c r="D24" s="7" t="s">
        <v>12</v>
      </c>
      <c r="E24" s="8">
        <f t="shared" si="6"/>
        <v>31000</v>
      </c>
      <c r="F24" s="8">
        <v>0</v>
      </c>
      <c r="G24" s="8">
        <v>0</v>
      </c>
      <c r="H24" s="8">
        <v>31000</v>
      </c>
      <c r="I24" s="8">
        <v>0</v>
      </c>
      <c r="J24" s="8">
        <v>0</v>
      </c>
      <c r="K24" s="22"/>
      <c r="L24" s="21"/>
    </row>
    <row r="25" spans="1:12" ht="35.25" customHeight="1" x14ac:dyDescent="0.2">
      <c r="A25" s="40"/>
      <c r="B25" s="57"/>
      <c r="C25" s="21"/>
      <c r="D25" s="7" t="s">
        <v>13</v>
      </c>
      <c r="E25" s="8">
        <f t="shared" si="6"/>
        <v>0</v>
      </c>
      <c r="F25" s="8">
        <v>0</v>
      </c>
      <c r="G25" s="8">
        <v>0</v>
      </c>
      <c r="H25" s="8">
        <v>0</v>
      </c>
      <c r="I25" s="8">
        <v>0</v>
      </c>
      <c r="J25" s="8">
        <v>0</v>
      </c>
      <c r="K25" s="22"/>
      <c r="L25" s="21"/>
    </row>
    <row r="26" spans="1:12" s="3" customFormat="1" ht="12.75" customHeight="1" x14ac:dyDescent="0.2">
      <c r="A26" s="26" t="s">
        <v>14</v>
      </c>
      <c r="B26" s="27"/>
      <c r="C26" s="28"/>
      <c r="D26" s="1" t="s">
        <v>8</v>
      </c>
      <c r="E26" s="2">
        <f t="shared" ref="E26:J26" si="7">SUM(E27:E30)</f>
        <v>31000</v>
      </c>
      <c r="F26" s="2">
        <f t="shared" si="7"/>
        <v>0</v>
      </c>
      <c r="G26" s="2">
        <f t="shared" si="7"/>
        <v>0</v>
      </c>
      <c r="H26" s="2">
        <f t="shared" si="7"/>
        <v>31000</v>
      </c>
      <c r="I26" s="2">
        <f t="shared" si="7"/>
        <v>0</v>
      </c>
      <c r="J26" s="2">
        <f t="shared" si="7"/>
        <v>0</v>
      </c>
      <c r="K26" s="49"/>
      <c r="L26" s="50"/>
    </row>
    <row r="27" spans="1:12" s="3" customFormat="1" ht="46.5" customHeight="1" x14ac:dyDescent="0.2">
      <c r="A27" s="41"/>
      <c r="B27" s="42"/>
      <c r="C27" s="43"/>
      <c r="D27" s="1" t="s">
        <v>10</v>
      </c>
      <c r="E27" s="2">
        <f>SUM(F27:J27)</f>
        <v>0</v>
      </c>
      <c r="F27" s="2">
        <v>0</v>
      </c>
      <c r="G27" s="2">
        <v>0</v>
      </c>
      <c r="H27" s="2">
        <v>0</v>
      </c>
      <c r="I27" s="2">
        <v>0</v>
      </c>
      <c r="J27" s="2">
        <v>0</v>
      </c>
      <c r="K27" s="49"/>
      <c r="L27" s="50"/>
    </row>
    <row r="28" spans="1:12" s="3" customFormat="1" ht="36.75" customHeight="1" x14ac:dyDescent="0.2">
      <c r="A28" s="41"/>
      <c r="B28" s="42"/>
      <c r="C28" s="43"/>
      <c r="D28" s="1" t="s">
        <v>11</v>
      </c>
      <c r="E28" s="2">
        <f t="shared" ref="E28:E30" si="8">SUM(F28:J28)</f>
        <v>0</v>
      </c>
      <c r="F28" s="2">
        <v>0</v>
      </c>
      <c r="G28" s="2">
        <v>0</v>
      </c>
      <c r="H28" s="2">
        <v>0</v>
      </c>
      <c r="I28" s="2">
        <v>0</v>
      </c>
      <c r="J28" s="2">
        <v>0</v>
      </c>
      <c r="K28" s="49"/>
      <c r="L28" s="50"/>
    </row>
    <row r="29" spans="1:12" s="3" customFormat="1" ht="50.25" customHeight="1" x14ac:dyDescent="0.2">
      <c r="A29" s="41"/>
      <c r="B29" s="42"/>
      <c r="C29" s="43"/>
      <c r="D29" s="1" t="s">
        <v>12</v>
      </c>
      <c r="E29" s="2">
        <f t="shared" si="8"/>
        <v>31000</v>
      </c>
      <c r="F29" s="2">
        <f>F24</f>
        <v>0</v>
      </c>
      <c r="G29" s="2">
        <f>G24</f>
        <v>0</v>
      </c>
      <c r="H29" s="2">
        <f t="shared" ref="H29:J29" si="9">H24</f>
        <v>31000</v>
      </c>
      <c r="I29" s="2">
        <f t="shared" si="9"/>
        <v>0</v>
      </c>
      <c r="J29" s="2">
        <f t="shared" si="9"/>
        <v>0</v>
      </c>
      <c r="K29" s="49"/>
      <c r="L29" s="50"/>
    </row>
    <row r="30" spans="1:12" s="3" customFormat="1" ht="35.25" customHeight="1" x14ac:dyDescent="0.2">
      <c r="A30" s="44"/>
      <c r="B30" s="45"/>
      <c r="C30" s="46"/>
      <c r="D30" s="1" t="s">
        <v>13</v>
      </c>
      <c r="E30" s="2">
        <f t="shared" si="8"/>
        <v>0</v>
      </c>
      <c r="F30" s="2">
        <v>0</v>
      </c>
      <c r="G30" s="2">
        <v>0</v>
      </c>
      <c r="H30" s="2">
        <v>0</v>
      </c>
      <c r="I30" s="2">
        <v>0</v>
      </c>
      <c r="J30" s="2">
        <v>0</v>
      </c>
      <c r="K30" s="49"/>
      <c r="L30" s="50"/>
    </row>
    <row r="31" spans="1:12" ht="37.5" customHeight="1" x14ac:dyDescent="0.2">
      <c r="A31" s="6">
        <v>3</v>
      </c>
      <c r="B31" s="23" t="s">
        <v>310</v>
      </c>
      <c r="C31" s="24"/>
      <c r="D31" s="24"/>
      <c r="E31" s="24"/>
      <c r="F31" s="24"/>
      <c r="G31" s="24"/>
      <c r="H31" s="24"/>
      <c r="I31" s="24"/>
      <c r="J31" s="24"/>
      <c r="K31" s="24"/>
      <c r="L31" s="25"/>
    </row>
    <row r="32" spans="1:12" ht="61.5" customHeight="1" x14ac:dyDescent="0.2">
      <c r="A32" s="12" t="s">
        <v>217</v>
      </c>
      <c r="B32" s="7" t="s">
        <v>306</v>
      </c>
      <c r="C32" s="5">
        <v>2021</v>
      </c>
      <c r="D32" s="7" t="s">
        <v>12</v>
      </c>
      <c r="E32" s="8">
        <f>SUM(F32:J32)</f>
        <v>3904.98578</v>
      </c>
      <c r="F32" s="8">
        <v>0</v>
      </c>
      <c r="G32" s="8">
        <v>3904.98578</v>
      </c>
      <c r="H32" s="8">
        <v>0</v>
      </c>
      <c r="I32" s="8">
        <v>0</v>
      </c>
      <c r="J32" s="8">
        <v>0</v>
      </c>
      <c r="K32" s="22" t="s">
        <v>9</v>
      </c>
      <c r="L32" s="21" t="s">
        <v>418</v>
      </c>
    </row>
    <row r="33" spans="1:12" ht="61.5" customHeight="1" x14ac:dyDescent="0.2">
      <c r="A33" s="12" t="s">
        <v>218</v>
      </c>
      <c r="B33" s="7" t="s">
        <v>215</v>
      </c>
      <c r="C33" s="5">
        <v>2022</v>
      </c>
      <c r="D33" s="7" t="s">
        <v>12</v>
      </c>
      <c r="E33" s="8">
        <f t="shared" ref="E33:E36" si="10">SUM(F33:J33)</f>
        <v>1889.9384</v>
      </c>
      <c r="F33" s="8">
        <v>0</v>
      </c>
      <c r="G33" s="8">
        <v>0</v>
      </c>
      <c r="H33" s="8">
        <v>1889.9384</v>
      </c>
      <c r="I33" s="8">
        <v>0</v>
      </c>
      <c r="J33" s="8">
        <v>0</v>
      </c>
      <c r="K33" s="53"/>
      <c r="L33" s="81"/>
    </row>
    <row r="34" spans="1:12" ht="51.75" customHeight="1" x14ac:dyDescent="0.2">
      <c r="A34" s="12" t="s">
        <v>219</v>
      </c>
      <c r="B34" s="7" t="s">
        <v>213</v>
      </c>
      <c r="C34" s="5">
        <v>2022</v>
      </c>
      <c r="D34" s="7" t="s">
        <v>12</v>
      </c>
      <c r="E34" s="8">
        <f t="shared" si="10"/>
        <v>10051.852500000001</v>
      </c>
      <c r="F34" s="8">
        <v>0</v>
      </c>
      <c r="G34" s="8">
        <v>0</v>
      </c>
      <c r="H34" s="8">
        <v>10051.852500000001</v>
      </c>
      <c r="I34" s="8">
        <v>0</v>
      </c>
      <c r="J34" s="8">
        <v>0</v>
      </c>
      <c r="K34" s="53"/>
      <c r="L34" s="81"/>
    </row>
    <row r="35" spans="1:12" ht="61.5" customHeight="1" x14ac:dyDescent="0.2">
      <c r="A35" s="12" t="s">
        <v>220</v>
      </c>
      <c r="B35" s="7" t="s">
        <v>214</v>
      </c>
      <c r="C35" s="5">
        <v>2022</v>
      </c>
      <c r="D35" s="7" t="s">
        <v>12</v>
      </c>
      <c r="E35" s="8">
        <f t="shared" si="10"/>
        <v>19420.868839999999</v>
      </c>
      <c r="F35" s="8">
        <v>0</v>
      </c>
      <c r="G35" s="8">
        <v>0</v>
      </c>
      <c r="H35" s="8">
        <v>19420.868839999999</v>
      </c>
      <c r="I35" s="8">
        <v>0</v>
      </c>
      <c r="J35" s="8">
        <v>0</v>
      </c>
      <c r="K35" s="53"/>
      <c r="L35" s="81"/>
    </row>
    <row r="36" spans="1:12" ht="45.75" customHeight="1" x14ac:dyDescent="0.2">
      <c r="A36" s="12" t="s">
        <v>307</v>
      </c>
      <c r="B36" s="7" t="s">
        <v>216</v>
      </c>
      <c r="C36" s="5">
        <v>2022</v>
      </c>
      <c r="D36" s="7" t="s">
        <v>12</v>
      </c>
      <c r="E36" s="8">
        <f t="shared" si="10"/>
        <v>0</v>
      </c>
      <c r="F36" s="8">
        <v>0</v>
      </c>
      <c r="G36" s="8">
        <v>0</v>
      </c>
      <c r="H36" s="8">
        <v>0</v>
      </c>
      <c r="I36" s="8">
        <v>0</v>
      </c>
      <c r="J36" s="8">
        <v>0</v>
      </c>
      <c r="K36" s="53"/>
      <c r="L36" s="81"/>
    </row>
    <row r="37" spans="1:12" s="3" customFormat="1" ht="51.75" customHeight="1" x14ac:dyDescent="0.25">
      <c r="A37" s="26" t="s">
        <v>14</v>
      </c>
      <c r="B37" s="27"/>
      <c r="C37" s="28"/>
      <c r="D37" s="1" t="s">
        <v>12</v>
      </c>
      <c r="E37" s="2">
        <f>SUM(F37:J37)</f>
        <v>35267.645519999998</v>
      </c>
      <c r="F37" s="2">
        <f>SUM(F32:F36)</f>
        <v>0</v>
      </c>
      <c r="G37" s="2">
        <f t="shared" ref="G37:J37" si="11">SUM(G32:G36)</f>
        <v>3904.98578</v>
      </c>
      <c r="H37" s="2">
        <f t="shared" si="11"/>
        <v>31362.659739999999</v>
      </c>
      <c r="I37" s="2">
        <f t="shared" si="11"/>
        <v>0</v>
      </c>
      <c r="J37" s="2">
        <f t="shared" si="11"/>
        <v>0</v>
      </c>
      <c r="K37" s="9"/>
      <c r="L37" s="10"/>
    </row>
    <row r="38" spans="1:12" ht="21.75" customHeight="1" x14ac:dyDescent="0.2">
      <c r="A38" s="11">
        <v>4</v>
      </c>
      <c r="B38" s="54" t="s">
        <v>55</v>
      </c>
      <c r="C38" s="55"/>
      <c r="D38" s="55"/>
      <c r="E38" s="55"/>
      <c r="F38" s="55"/>
      <c r="G38" s="55"/>
      <c r="H38" s="55"/>
      <c r="I38" s="55"/>
      <c r="J38" s="55"/>
      <c r="K38" s="55"/>
      <c r="L38" s="56"/>
    </row>
    <row r="39" spans="1:12" ht="94.5" customHeight="1" x14ac:dyDescent="0.2">
      <c r="A39" s="39" t="s">
        <v>221</v>
      </c>
      <c r="B39" s="22" t="s">
        <v>22</v>
      </c>
      <c r="C39" s="21" t="s">
        <v>17</v>
      </c>
      <c r="D39" s="7" t="s">
        <v>8</v>
      </c>
      <c r="E39" s="8">
        <f t="shared" ref="E39:G39" si="12">SUM(E40:E43)</f>
        <v>21890.112650000003</v>
      </c>
      <c r="F39" s="13" t="str">
        <f>F42</f>
        <v>В пределах средств на финансовое обеспечение деятельности МБУ "Одинцовское городское хозяйство"</v>
      </c>
      <c r="G39" s="8">
        <f t="shared" si="12"/>
        <v>21890.112650000003</v>
      </c>
      <c r="H39" s="8">
        <f t="shared" ref="H39:J39" si="13">SUM(H40:H43)</f>
        <v>0</v>
      </c>
      <c r="I39" s="8">
        <f t="shared" si="13"/>
        <v>0</v>
      </c>
      <c r="J39" s="8">
        <f t="shared" si="13"/>
        <v>0</v>
      </c>
      <c r="K39" s="29" t="s">
        <v>9</v>
      </c>
      <c r="L39" s="21" t="s">
        <v>86</v>
      </c>
    </row>
    <row r="40" spans="1:12" ht="46.5" customHeight="1" x14ac:dyDescent="0.2">
      <c r="A40" s="40"/>
      <c r="B40" s="57"/>
      <c r="C40" s="21"/>
      <c r="D40" s="7" t="s">
        <v>10</v>
      </c>
      <c r="E40" s="8">
        <f>SUM(F40:J40)</f>
        <v>0</v>
      </c>
      <c r="F40" s="8">
        <v>0</v>
      </c>
      <c r="G40" s="8">
        <v>0</v>
      </c>
      <c r="H40" s="8">
        <v>0</v>
      </c>
      <c r="I40" s="8">
        <v>0</v>
      </c>
      <c r="J40" s="8">
        <v>0</v>
      </c>
      <c r="K40" s="29"/>
      <c r="L40" s="21"/>
    </row>
    <row r="41" spans="1:12" ht="54.75" customHeight="1" x14ac:dyDescent="0.2">
      <c r="A41" s="40"/>
      <c r="B41" s="57"/>
      <c r="C41" s="21"/>
      <c r="D41" s="7" t="s">
        <v>11</v>
      </c>
      <c r="E41" s="8">
        <f t="shared" ref="E41:E43" si="14">SUM(F41:J41)</f>
        <v>0</v>
      </c>
      <c r="F41" s="8">
        <v>0</v>
      </c>
      <c r="G41" s="8">
        <v>0</v>
      </c>
      <c r="H41" s="8">
        <v>0</v>
      </c>
      <c r="I41" s="8">
        <v>0</v>
      </c>
      <c r="J41" s="8">
        <v>0</v>
      </c>
      <c r="K41" s="29"/>
      <c r="L41" s="21"/>
    </row>
    <row r="42" spans="1:12" ht="95.25" customHeight="1" x14ac:dyDescent="0.2">
      <c r="A42" s="40"/>
      <c r="B42" s="57"/>
      <c r="C42" s="21"/>
      <c r="D42" s="7" t="s">
        <v>12</v>
      </c>
      <c r="E42" s="8">
        <f t="shared" si="14"/>
        <v>21890.112650000003</v>
      </c>
      <c r="F42" s="13" t="s">
        <v>23</v>
      </c>
      <c r="G42" s="8">
        <f>20002.86788+1887.24477</f>
        <v>21890.112650000003</v>
      </c>
      <c r="H42" s="8">
        <v>0</v>
      </c>
      <c r="I42" s="8">
        <v>0</v>
      </c>
      <c r="J42" s="8">
        <v>0</v>
      </c>
      <c r="K42" s="29"/>
      <c r="L42" s="21"/>
    </row>
    <row r="43" spans="1:12" ht="35.25" customHeight="1" x14ac:dyDescent="0.2">
      <c r="A43" s="40"/>
      <c r="B43" s="57"/>
      <c r="C43" s="21"/>
      <c r="D43" s="7" t="s">
        <v>13</v>
      </c>
      <c r="E43" s="8">
        <f t="shared" si="14"/>
        <v>0</v>
      </c>
      <c r="F43" s="8">
        <v>0</v>
      </c>
      <c r="G43" s="8">
        <v>0</v>
      </c>
      <c r="H43" s="8">
        <v>0</v>
      </c>
      <c r="I43" s="8">
        <v>0</v>
      </c>
      <c r="J43" s="8">
        <v>0</v>
      </c>
      <c r="K43" s="29"/>
      <c r="L43" s="21"/>
    </row>
    <row r="44" spans="1:12" ht="73.5" customHeight="1" x14ac:dyDescent="0.2">
      <c r="A44" s="39" t="s">
        <v>222</v>
      </c>
      <c r="B44" s="22" t="s">
        <v>24</v>
      </c>
      <c r="C44" s="21" t="s">
        <v>17</v>
      </c>
      <c r="D44" s="7" t="s">
        <v>8</v>
      </c>
      <c r="E44" s="8">
        <f t="shared" ref="E44:G44" si="15">SUM(E45:E48)</f>
        <v>4997.1321200000002</v>
      </c>
      <c r="F44" s="13" t="str">
        <f>F47</f>
        <v>В пределах средств на финансовое обеспечение деятельности МБУ "ЗРЭС"</v>
      </c>
      <c r="G44" s="8">
        <f t="shared" si="15"/>
        <v>4997.1321200000002</v>
      </c>
      <c r="H44" s="8">
        <f t="shared" ref="H44:J44" si="16">SUM(H45:H48)</f>
        <v>0</v>
      </c>
      <c r="I44" s="8">
        <f t="shared" si="16"/>
        <v>0</v>
      </c>
      <c r="J44" s="8">
        <f t="shared" si="16"/>
        <v>0</v>
      </c>
      <c r="K44" s="29" t="s">
        <v>9</v>
      </c>
      <c r="L44" s="21" t="s">
        <v>86</v>
      </c>
    </row>
    <row r="45" spans="1:12" ht="46.5" customHeight="1" x14ac:dyDescent="0.2">
      <c r="A45" s="40"/>
      <c r="B45" s="57"/>
      <c r="C45" s="21"/>
      <c r="D45" s="7" t="s">
        <v>10</v>
      </c>
      <c r="E45" s="8">
        <f>SUM(F45:J45)</f>
        <v>0</v>
      </c>
      <c r="F45" s="8">
        <v>0</v>
      </c>
      <c r="G45" s="8">
        <v>0</v>
      </c>
      <c r="H45" s="8">
        <v>0</v>
      </c>
      <c r="I45" s="8">
        <v>0</v>
      </c>
      <c r="J45" s="8">
        <v>0</v>
      </c>
      <c r="K45" s="29"/>
      <c r="L45" s="21"/>
    </row>
    <row r="46" spans="1:12" ht="54.75" customHeight="1" x14ac:dyDescent="0.2">
      <c r="A46" s="40"/>
      <c r="B46" s="57"/>
      <c r="C46" s="21"/>
      <c r="D46" s="7" t="s">
        <v>11</v>
      </c>
      <c r="E46" s="8">
        <f t="shared" ref="E46:E48" si="17">SUM(F46:J46)</f>
        <v>0</v>
      </c>
      <c r="F46" s="8">
        <v>0</v>
      </c>
      <c r="G46" s="8">
        <v>0</v>
      </c>
      <c r="H46" s="8">
        <v>0</v>
      </c>
      <c r="I46" s="8">
        <v>0</v>
      </c>
      <c r="J46" s="8">
        <v>0</v>
      </c>
      <c r="K46" s="29"/>
      <c r="L46" s="21"/>
    </row>
    <row r="47" spans="1:12" ht="78" customHeight="1" x14ac:dyDescent="0.2">
      <c r="A47" s="40"/>
      <c r="B47" s="57"/>
      <c r="C47" s="21"/>
      <c r="D47" s="7" t="s">
        <v>12</v>
      </c>
      <c r="E47" s="8">
        <f t="shared" si="17"/>
        <v>4997.1321200000002</v>
      </c>
      <c r="F47" s="13" t="s">
        <v>25</v>
      </c>
      <c r="G47" s="8">
        <v>4997.1321200000002</v>
      </c>
      <c r="H47" s="8">
        <v>0</v>
      </c>
      <c r="I47" s="8">
        <v>0</v>
      </c>
      <c r="J47" s="8">
        <v>0</v>
      </c>
      <c r="K47" s="29"/>
      <c r="L47" s="21"/>
    </row>
    <row r="48" spans="1:12" ht="35.25" customHeight="1" x14ac:dyDescent="0.2">
      <c r="A48" s="40"/>
      <c r="B48" s="57"/>
      <c r="C48" s="21"/>
      <c r="D48" s="7" t="s">
        <v>13</v>
      </c>
      <c r="E48" s="8">
        <f t="shared" si="17"/>
        <v>0</v>
      </c>
      <c r="F48" s="8">
        <v>0</v>
      </c>
      <c r="G48" s="8">
        <v>0</v>
      </c>
      <c r="H48" s="8">
        <v>0</v>
      </c>
      <c r="I48" s="8">
        <v>0</v>
      </c>
      <c r="J48" s="8">
        <v>0</v>
      </c>
      <c r="K48" s="29"/>
      <c r="L48" s="21"/>
    </row>
    <row r="49" spans="1:12" ht="12.75" customHeight="1" x14ac:dyDescent="0.2">
      <c r="A49" s="39" t="s">
        <v>235</v>
      </c>
      <c r="B49" s="33" t="s">
        <v>26</v>
      </c>
      <c r="C49" s="36">
        <v>2020</v>
      </c>
      <c r="D49" s="7" t="s">
        <v>8</v>
      </c>
      <c r="E49" s="8">
        <f t="shared" ref="E49:G49" si="18">SUM(E50:E53)</f>
        <v>600</v>
      </c>
      <c r="F49" s="8">
        <f t="shared" si="18"/>
        <v>600</v>
      </c>
      <c r="G49" s="8">
        <f t="shared" si="18"/>
        <v>0</v>
      </c>
      <c r="H49" s="8">
        <f t="shared" ref="H49:J49" si="19">SUM(H50:H53)</f>
        <v>0</v>
      </c>
      <c r="I49" s="8">
        <f t="shared" si="19"/>
        <v>0</v>
      </c>
      <c r="J49" s="8">
        <f t="shared" si="19"/>
        <v>0</v>
      </c>
      <c r="K49" s="75" t="s">
        <v>9</v>
      </c>
      <c r="L49" s="21" t="s">
        <v>91</v>
      </c>
    </row>
    <row r="50" spans="1:12" ht="36" customHeight="1" x14ac:dyDescent="0.2">
      <c r="A50" s="40"/>
      <c r="B50" s="34"/>
      <c r="C50" s="37"/>
      <c r="D50" s="7" t="s">
        <v>10</v>
      </c>
      <c r="E50" s="8">
        <f>SUM(F50:J50)</f>
        <v>0</v>
      </c>
      <c r="F50" s="8">
        <v>0</v>
      </c>
      <c r="G50" s="8">
        <v>0</v>
      </c>
      <c r="H50" s="8">
        <v>0</v>
      </c>
      <c r="I50" s="8">
        <v>0</v>
      </c>
      <c r="J50" s="8">
        <v>0</v>
      </c>
      <c r="K50" s="76"/>
      <c r="L50" s="21"/>
    </row>
    <row r="51" spans="1:12" ht="42" customHeight="1" x14ac:dyDescent="0.2">
      <c r="A51" s="40"/>
      <c r="B51" s="34"/>
      <c r="C51" s="37"/>
      <c r="D51" s="7" t="s">
        <v>11</v>
      </c>
      <c r="E51" s="8">
        <f t="shared" ref="E51:E53" si="20">SUM(F51:J51)</f>
        <v>0</v>
      </c>
      <c r="F51" s="8">
        <v>0</v>
      </c>
      <c r="G51" s="8">
        <v>0</v>
      </c>
      <c r="H51" s="8">
        <v>0</v>
      </c>
      <c r="I51" s="8">
        <v>0</v>
      </c>
      <c r="J51" s="8">
        <v>0</v>
      </c>
      <c r="K51" s="76"/>
      <c r="L51" s="21"/>
    </row>
    <row r="52" spans="1:12" ht="50.25" customHeight="1" x14ac:dyDescent="0.2">
      <c r="A52" s="40"/>
      <c r="B52" s="34"/>
      <c r="C52" s="37"/>
      <c r="D52" s="7" t="s">
        <v>12</v>
      </c>
      <c r="E52" s="8">
        <f t="shared" si="20"/>
        <v>600</v>
      </c>
      <c r="F52" s="8">
        <v>600</v>
      </c>
      <c r="G52" s="8">
        <v>0</v>
      </c>
      <c r="H52" s="8">
        <v>0</v>
      </c>
      <c r="I52" s="8">
        <v>0</v>
      </c>
      <c r="J52" s="8">
        <v>0</v>
      </c>
      <c r="K52" s="76"/>
      <c r="L52" s="21"/>
    </row>
    <row r="53" spans="1:12" ht="35.25" customHeight="1" x14ac:dyDescent="0.2">
      <c r="A53" s="40"/>
      <c r="B53" s="35"/>
      <c r="C53" s="38"/>
      <c r="D53" s="7" t="s">
        <v>13</v>
      </c>
      <c r="E53" s="8">
        <f t="shared" si="20"/>
        <v>0</v>
      </c>
      <c r="F53" s="8">
        <v>0</v>
      </c>
      <c r="G53" s="8">
        <v>0</v>
      </c>
      <c r="H53" s="8">
        <v>0</v>
      </c>
      <c r="I53" s="8">
        <v>0</v>
      </c>
      <c r="J53" s="8">
        <v>0</v>
      </c>
      <c r="K53" s="77"/>
      <c r="L53" s="21"/>
    </row>
    <row r="54" spans="1:12" ht="12.75" customHeight="1" x14ac:dyDescent="0.2">
      <c r="A54" s="39" t="s">
        <v>236</v>
      </c>
      <c r="B54" s="33" t="s">
        <v>27</v>
      </c>
      <c r="C54" s="36">
        <v>2020</v>
      </c>
      <c r="D54" s="7" t="s">
        <v>8</v>
      </c>
      <c r="E54" s="8">
        <f t="shared" ref="E54:G54" si="21">SUM(E55:E58)</f>
        <v>4158.5299699999996</v>
      </c>
      <c r="F54" s="8">
        <f t="shared" si="21"/>
        <v>4158.5299699999996</v>
      </c>
      <c r="G54" s="8">
        <f t="shared" si="21"/>
        <v>0</v>
      </c>
      <c r="H54" s="8">
        <f t="shared" ref="H54:J54" si="22">SUM(H55:H58)</f>
        <v>0</v>
      </c>
      <c r="I54" s="8">
        <f t="shared" si="22"/>
        <v>0</v>
      </c>
      <c r="J54" s="8">
        <f t="shared" si="22"/>
        <v>0</v>
      </c>
      <c r="K54" s="75" t="s">
        <v>9</v>
      </c>
      <c r="L54" s="21" t="s">
        <v>86</v>
      </c>
    </row>
    <row r="55" spans="1:12" ht="33.75" customHeight="1" x14ac:dyDescent="0.2">
      <c r="A55" s="40"/>
      <c r="B55" s="34"/>
      <c r="C55" s="37"/>
      <c r="D55" s="7" t="s">
        <v>10</v>
      </c>
      <c r="E55" s="8">
        <f>SUM(F55:J55)</f>
        <v>0</v>
      </c>
      <c r="F55" s="8">
        <v>0</v>
      </c>
      <c r="G55" s="8">
        <v>0</v>
      </c>
      <c r="H55" s="8">
        <v>0</v>
      </c>
      <c r="I55" s="8">
        <v>0</v>
      </c>
      <c r="J55" s="8">
        <v>0</v>
      </c>
      <c r="K55" s="76"/>
      <c r="L55" s="21"/>
    </row>
    <row r="56" spans="1:12" ht="42" customHeight="1" x14ac:dyDescent="0.2">
      <c r="A56" s="40"/>
      <c r="B56" s="34"/>
      <c r="C56" s="37"/>
      <c r="D56" s="7" t="s">
        <v>11</v>
      </c>
      <c r="E56" s="8">
        <f t="shared" ref="E56:E58" si="23">SUM(F56:J56)</f>
        <v>0</v>
      </c>
      <c r="F56" s="8">
        <v>0</v>
      </c>
      <c r="G56" s="8">
        <v>0</v>
      </c>
      <c r="H56" s="8">
        <v>0</v>
      </c>
      <c r="I56" s="8">
        <v>0</v>
      </c>
      <c r="J56" s="8">
        <v>0</v>
      </c>
      <c r="K56" s="76"/>
      <c r="L56" s="21"/>
    </row>
    <row r="57" spans="1:12" ht="52.5" customHeight="1" x14ac:dyDescent="0.2">
      <c r="A57" s="40"/>
      <c r="B57" s="34"/>
      <c r="C57" s="37"/>
      <c r="D57" s="7" t="s">
        <v>12</v>
      </c>
      <c r="E57" s="8">
        <f t="shared" si="23"/>
        <v>4158.5299699999996</v>
      </c>
      <c r="F57" s="8">
        <v>4158.5299699999996</v>
      </c>
      <c r="G57" s="8">
        <v>0</v>
      </c>
      <c r="H57" s="8">
        <v>0</v>
      </c>
      <c r="I57" s="8">
        <v>0</v>
      </c>
      <c r="J57" s="8">
        <v>0</v>
      </c>
      <c r="K57" s="76"/>
      <c r="L57" s="21"/>
    </row>
    <row r="58" spans="1:12" ht="35.25" customHeight="1" x14ac:dyDescent="0.2">
      <c r="A58" s="40"/>
      <c r="B58" s="35"/>
      <c r="C58" s="38"/>
      <c r="D58" s="7" t="s">
        <v>13</v>
      </c>
      <c r="E58" s="8">
        <f t="shared" si="23"/>
        <v>0</v>
      </c>
      <c r="F58" s="8">
        <v>0</v>
      </c>
      <c r="G58" s="8">
        <v>0</v>
      </c>
      <c r="H58" s="8">
        <v>0</v>
      </c>
      <c r="I58" s="8">
        <v>0</v>
      </c>
      <c r="J58" s="8">
        <v>0</v>
      </c>
      <c r="K58" s="77"/>
      <c r="L58" s="21"/>
    </row>
    <row r="59" spans="1:12" ht="12.75" customHeight="1" x14ac:dyDescent="0.2">
      <c r="A59" s="39" t="s">
        <v>237</v>
      </c>
      <c r="B59" s="33" t="s">
        <v>103</v>
      </c>
      <c r="C59" s="36">
        <v>2021</v>
      </c>
      <c r="D59" s="7" t="s">
        <v>8</v>
      </c>
      <c r="E59" s="8">
        <f t="shared" ref="E59:G59" si="24">SUM(E60:E63)</f>
        <v>16459.900000000001</v>
      </c>
      <c r="F59" s="8">
        <f t="shared" si="24"/>
        <v>0</v>
      </c>
      <c r="G59" s="8">
        <f t="shared" si="24"/>
        <v>16459.900000000001</v>
      </c>
      <c r="H59" s="8">
        <f t="shared" ref="H59:J59" si="25">SUM(H60:H63)</f>
        <v>0</v>
      </c>
      <c r="I59" s="8">
        <f t="shared" si="25"/>
        <v>0</v>
      </c>
      <c r="J59" s="8">
        <f t="shared" si="25"/>
        <v>0</v>
      </c>
      <c r="K59" s="75" t="s">
        <v>9</v>
      </c>
      <c r="L59" s="21" t="s">
        <v>91</v>
      </c>
    </row>
    <row r="60" spans="1:12" ht="28.5" customHeight="1" x14ac:dyDescent="0.2">
      <c r="A60" s="40"/>
      <c r="B60" s="34"/>
      <c r="C60" s="37"/>
      <c r="D60" s="7" t="s">
        <v>10</v>
      </c>
      <c r="E60" s="8">
        <f>SUM(F60:J60)</f>
        <v>0</v>
      </c>
      <c r="F60" s="8">
        <v>0</v>
      </c>
      <c r="G60" s="8">
        <v>0</v>
      </c>
      <c r="H60" s="8">
        <v>0</v>
      </c>
      <c r="I60" s="8">
        <v>0</v>
      </c>
      <c r="J60" s="8">
        <v>0</v>
      </c>
      <c r="K60" s="76"/>
      <c r="L60" s="21"/>
    </row>
    <row r="61" spans="1:12" ht="36.75" customHeight="1" x14ac:dyDescent="0.2">
      <c r="A61" s="40"/>
      <c r="B61" s="34"/>
      <c r="C61" s="37"/>
      <c r="D61" s="7" t="s">
        <v>11</v>
      </c>
      <c r="E61" s="8">
        <f t="shared" ref="E61:E63" si="26">SUM(F61:J61)</f>
        <v>0</v>
      </c>
      <c r="F61" s="8">
        <v>0</v>
      </c>
      <c r="G61" s="8">
        <v>0</v>
      </c>
      <c r="H61" s="8">
        <v>0</v>
      </c>
      <c r="I61" s="8">
        <v>0</v>
      </c>
      <c r="J61" s="8">
        <v>0</v>
      </c>
      <c r="K61" s="76"/>
      <c r="L61" s="21"/>
    </row>
    <row r="62" spans="1:12" ht="51" customHeight="1" x14ac:dyDescent="0.2">
      <c r="A62" s="40"/>
      <c r="B62" s="34"/>
      <c r="C62" s="37"/>
      <c r="D62" s="7" t="s">
        <v>12</v>
      </c>
      <c r="E62" s="8">
        <f t="shared" si="26"/>
        <v>16459.900000000001</v>
      </c>
      <c r="F62" s="8">
        <v>0</v>
      </c>
      <c r="G62" s="8">
        <v>16459.900000000001</v>
      </c>
      <c r="H62" s="8">
        <v>0</v>
      </c>
      <c r="I62" s="8">
        <v>0</v>
      </c>
      <c r="J62" s="8">
        <v>0</v>
      </c>
      <c r="K62" s="76"/>
      <c r="L62" s="21"/>
    </row>
    <row r="63" spans="1:12" ht="35.25" customHeight="1" x14ac:dyDescent="0.2">
      <c r="A63" s="40"/>
      <c r="B63" s="35"/>
      <c r="C63" s="38"/>
      <c r="D63" s="7" t="s">
        <v>13</v>
      </c>
      <c r="E63" s="8">
        <f t="shared" si="26"/>
        <v>0</v>
      </c>
      <c r="F63" s="8">
        <v>0</v>
      </c>
      <c r="G63" s="8">
        <v>0</v>
      </c>
      <c r="H63" s="8">
        <v>0</v>
      </c>
      <c r="I63" s="8">
        <v>0</v>
      </c>
      <c r="J63" s="8">
        <v>0</v>
      </c>
      <c r="K63" s="77"/>
      <c r="L63" s="21"/>
    </row>
    <row r="64" spans="1:12" ht="12.75" customHeight="1" x14ac:dyDescent="0.2">
      <c r="A64" s="39" t="s">
        <v>238</v>
      </c>
      <c r="B64" s="33" t="s">
        <v>108</v>
      </c>
      <c r="C64" s="36">
        <v>2021</v>
      </c>
      <c r="D64" s="7" t="s">
        <v>8</v>
      </c>
      <c r="E64" s="8">
        <f t="shared" ref="E64:G64" si="27">SUM(E65:E68)</f>
        <v>931.42818999999997</v>
      </c>
      <c r="F64" s="8">
        <f t="shared" si="27"/>
        <v>0</v>
      </c>
      <c r="G64" s="8">
        <f t="shared" si="27"/>
        <v>931.42818999999997</v>
      </c>
      <c r="H64" s="8">
        <f t="shared" ref="H64:J64" si="28">SUM(H65:H68)</f>
        <v>0</v>
      </c>
      <c r="I64" s="8">
        <f t="shared" si="28"/>
        <v>0</v>
      </c>
      <c r="J64" s="8">
        <f t="shared" si="28"/>
        <v>0</v>
      </c>
      <c r="K64" s="75" t="s">
        <v>9</v>
      </c>
      <c r="L64" s="21" t="s">
        <v>86</v>
      </c>
    </row>
    <row r="65" spans="1:12" ht="31.5" customHeight="1" x14ac:dyDescent="0.2">
      <c r="A65" s="40"/>
      <c r="B65" s="34"/>
      <c r="C65" s="37"/>
      <c r="D65" s="7" t="s">
        <v>10</v>
      </c>
      <c r="E65" s="8">
        <f>SUM(F65:J65)</f>
        <v>0</v>
      </c>
      <c r="F65" s="8">
        <v>0</v>
      </c>
      <c r="G65" s="8">
        <v>0</v>
      </c>
      <c r="H65" s="8">
        <v>0</v>
      </c>
      <c r="I65" s="8">
        <v>0</v>
      </c>
      <c r="J65" s="8">
        <v>0</v>
      </c>
      <c r="K65" s="76"/>
      <c r="L65" s="21"/>
    </row>
    <row r="66" spans="1:12" ht="36.75" customHeight="1" x14ac:dyDescent="0.2">
      <c r="A66" s="40"/>
      <c r="B66" s="34"/>
      <c r="C66" s="37"/>
      <c r="D66" s="7" t="s">
        <v>11</v>
      </c>
      <c r="E66" s="8">
        <f t="shared" ref="E66:E68" si="29">SUM(F66:J66)</f>
        <v>0</v>
      </c>
      <c r="F66" s="8">
        <v>0</v>
      </c>
      <c r="G66" s="8">
        <v>0</v>
      </c>
      <c r="H66" s="8">
        <v>0</v>
      </c>
      <c r="I66" s="8">
        <v>0</v>
      </c>
      <c r="J66" s="8">
        <v>0</v>
      </c>
      <c r="K66" s="76"/>
      <c r="L66" s="21"/>
    </row>
    <row r="67" spans="1:12" ht="50.25" customHeight="1" x14ac:dyDescent="0.2">
      <c r="A67" s="40"/>
      <c r="B67" s="34"/>
      <c r="C67" s="37"/>
      <c r="D67" s="7" t="s">
        <v>12</v>
      </c>
      <c r="E67" s="8">
        <f t="shared" si="29"/>
        <v>931.42818999999997</v>
      </c>
      <c r="F67" s="8">
        <v>0</v>
      </c>
      <c r="G67" s="8">
        <v>931.42818999999997</v>
      </c>
      <c r="H67" s="8">
        <v>0</v>
      </c>
      <c r="I67" s="8">
        <v>0</v>
      </c>
      <c r="J67" s="8">
        <v>0</v>
      </c>
      <c r="K67" s="76"/>
      <c r="L67" s="21"/>
    </row>
    <row r="68" spans="1:12" ht="35.25" customHeight="1" x14ac:dyDescent="0.2">
      <c r="A68" s="40"/>
      <c r="B68" s="35"/>
      <c r="C68" s="38"/>
      <c r="D68" s="7" t="s">
        <v>13</v>
      </c>
      <c r="E68" s="8">
        <f t="shared" si="29"/>
        <v>0</v>
      </c>
      <c r="F68" s="8">
        <v>0</v>
      </c>
      <c r="G68" s="8">
        <v>0</v>
      </c>
      <c r="H68" s="8">
        <v>0</v>
      </c>
      <c r="I68" s="8">
        <v>0</v>
      </c>
      <c r="J68" s="8">
        <v>0</v>
      </c>
      <c r="K68" s="77"/>
      <c r="L68" s="21"/>
    </row>
    <row r="69" spans="1:12" ht="12.75" customHeight="1" x14ac:dyDescent="0.2">
      <c r="A69" s="39" t="s">
        <v>239</v>
      </c>
      <c r="B69" s="33" t="s">
        <v>105</v>
      </c>
      <c r="C69" s="36">
        <v>2021</v>
      </c>
      <c r="D69" s="7" t="s">
        <v>8</v>
      </c>
      <c r="E69" s="8">
        <f t="shared" ref="E69:G69" si="30">SUM(E70:E73)</f>
        <v>354.48624000000001</v>
      </c>
      <c r="F69" s="8">
        <f t="shared" si="30"/>
        <v>0</v>
      </c>
      <c r="G69" s="8">
        <f t="shared" si="30"/>
        <v>354.48624000000001</v>
      </c>
      <c r="H69" s="8">
        <f t="shared" ref="H69:J69" si="31">SUM(H70:H73)</f>
        <v>0</v>
      </c>
      <c r="I69" s="8">
        <f t="shared" si="31"/>
        <v>0</v>
      </c>
      <c r="J69" s="8">
        <f t="shared" si="31"/>
        <v>0</v>
      </c>
      <c r="K69" s="75" t="s">
        <v>9</v>
      </c>
      <c r="L69" s="21" t="s">
        <v>86</v>
      </c>
    </row>
    <row r="70" spans="1:12" ht="30.75" customHeight="1" x14ac:dyDescent="0.2">
      <c r="A70" s="40"/>
      <c r="B70" s="34"/>
      <c r="C70" s="37"/>
      <c r="D70" s="7" t="s">
        <v>10</v>
      </c>
      <c r="E70" s="8">
        <f>SUM(F70:J70)</f>
        <v>0</v>
      </c>
      <c r="F70" s="8">
        <v>0</v>
      </c>
      <c r="G70" s="8">
        <v>0</v>
      </c>
      <c r="H70" s="8">
        <v>0</v>
      </c>
      <c r="I70" s="8">
        <v>0</v>
      </c>
      <c r="J70" s="8">
        <v>0</v>
      </c>
      <c r="K70" s="76"/>
      <c r="L70" s="21"/>
    </row>
    <row r="71" spans="1:12" ht="36" customHeight="1" x14ac:dyDescent="0.2">
      <c r="A71" s="40"/>
      <c r="B71" s="34"/>
      <c r="C71" s="37"/>
      <c r="D71" s="7" t="s">
        <v>11</v>
      </c>
      <c r="E71" s="8">
        <f t="shared" ref="E71:E73" si="32">SUM(F71:J71)</f>
        <v>0</v>
      </c>
      <c r="F71" s="8">
        <v>0</v>
      </c>
      <c r="G71" s="8">
        <v>0</v>
      </c>
      <c r="H71" s="8">
        <v>0</v>
      </c>
      <c r="I71" s="8">
        <v>0</v>
      </c>
      <c r="J71" s="8">
        <v>0</v>
      </c>
      <c r="K71" s="76"/>
      <c r="L71" s="21"/>
    </row>
    <row r="72" spans="1:12" ht="50.25" customHeight="1" x14ac:dyDescent="0.2">
      <c r="A72" s="40"/>
      <c r="B72" s="34"/>
      <c r="C72" s="37"/>
      <c r="D72" s="7" t="s">
        <v>12</v>
      </c>
      <c r="E72" s="8">
        <f t="shared" si="32"/>
        <v>354.48624000000001</v>
      </c>
      <c r="F72" s="8">
        <v>0</v>
      </c>
      <c r="G72" s="8">
        <v>354.48624000000001</v>
      </c>
      <c r="H72" s="8">
        <v>0</v>
      </c>
      <c r="I72" s="8">
        <v>0</v>
      </c>
      <c r="J72" s="8">
        <v>0</v>
      </c>
      <c r="K72" s="76"/>
      <c r="L72" s="21"/>
    </row>
    <row r="73" spans="1:12" ht="35.25" customHeight="1" x14ac:dyDescent="0.2">
      <c r="A73" s="40"/>
      <c r="B73" s="35"/>
      <c r="C73" s="38"/>
      <c r="D73" s="7" t="s">
        <v>13</v>
      </c>
      <c r="E73" s="8">
        <f t="shared" si="32"/>
        <v>0</v>
      </c>
      <c r="F73" s="8">
        <v>0</v>
      </c>
      <c r="G73" s="8">
        <v>0</v>
      </c>
      <c r="H73" s="8">
        <v>0</v>
      </c>
      <c r="I73" s="8">
        <v>0</v>
      </c>
      <c r="J73" s="8">
        <v>0</v>
      </c>
      <c r="K73" s="77"/>
      <c r="L73" s="21"/>
    </row>
    <row r="74" spans="1:12" ht="12.75" customHeight="1" x14ac:dyDescent="0.2">
      <c r="A74" s="39" t="s">
        <v>240</v>
      </c>
      <c r="B74" s="33" t="s">
        <v>107</v>
      </c>
      <c r="C74" s="36">
        <v>2021</v>
      </c>
      <c r="D74" s="7" t="s">
        <v>8</v>
      </c>
      <c r="E74" s="8">
        <f t="shared" ref="E74:G74" si="33">SUM(E75:E78)</f>
        <v>1104.9427800000001</v>
      </c>
      <c r="F74" s="8">
        <f t="shared" si="33"/>
        <v>0</v>
      </c>
      <c r="G74" s="8">
        <f t="shared" si="33"/>
        <v>1104.9427800000001</v>
      </c>
      <c r="H74" s="8">
        <f t="shared" ref="H74:J74" si="34">SUM(H75:H78)</f>
        <v>0</v>
      </c>
      <c r="I74" s="8">
        <f t="shared" si="34"/>
        <v>0</v>
      </c>
      <c r="J74" s="8">
        <f t="shared" si="34"/>
        <v>0</v>
      </c>
      <c r="K74" s="75" t="s">
        <v>9</v>
      </c>
      <c r="L74" s="21" t="s">
        <v>86</v>
      </c>
    </row>
    <row r="75" spans="1:12" ht="30" customHeight="1" x14ac:dyDescent="0.2">
      <c r="A75" s="40"/>
      <c r="B75" s="34"/>
      <c r="C75" s="37"/>
      <c r="D75" s="7" t="s">
        <v>10</v>
      </c>
      <c r="E75" s="8">
        <f>SUM(F75:J75)</f>
        <v>0</v>
      </c>
      <c r="F75" s="8">
        <v>0</v>
      </c>
      <c r="G75" s="8">
        <v>0</v>
      </c>
      <c r="H75" s="8">
        <v>0</v>
      </c>
      <c r="I75" s="8">
        <v>0</v>
      </c>
      <c r="J75" s="8">
        <v>0</v>
      </c>
      <c r="K75" s="76"/>
      <c r="L75" s="21"/>
    </row>
    <row r="76" spans="1:12" ht="36.75" customHeight="1" x14ac:dyDescent="0.2">
      <c r="A76" s="40"/>
      <c r="B76" s="34"/>
      <c r="C76" s="37"/>
      <c r="D76" s="7" t="s">
        <v>11</v>
      </c>
      <c r="E76" s="8">
        <f t="shared" ref="E76:E78" si="35">SUM(F76:J76)</f>
        <v>0</v>
      </c>
      <c r="F76" s="8">
        <v>0</v>
      </c>
      <c r="G76" s="8">
        <v>0</v>
      </c>
      <c r="H76" s="8">
        <v>0</v>
      </c>
      <c r="I76" s="8">
        <v>0</v>
      </c>
      <c r="J76" s="8">
        <v>0</v>
      </c>
      <c r="K76" s="76"/>
      <c r="L76" s="21"/>
    </row>
    <row r="77" spans="1:12" ht="53.25" customHeight="1" x14ac:dyDescent="0.2">
      <c r="A77" s="40"/>
      <c r="B77" s="34"/>
      <c r="C77" s="37"/>
      <c r="D77" s="7" t="s">
        <v>12</v>
      </c>
      <c r="E77" s="8">
        <f t="shared" si="35"/>
        <v>1104.9427800000001</v>
      </c>
      <c r="F77" s="8">
        <v>0</v>
      </c>
      <c r="G77" s="8">
        <f>600+504.94278</f>
        <v>1104.9427800000001</v>
      </c>
      <c r="H77" s="8">
        <v>0</v>
      </c>
      <c r="I77" s="8">
        <v>0</v>
      </c>
      <c r="J77" s="8">
        <v>0</v>
      </c>
      <c r="K77" s="76"/>
      <c r="L77" s="21"/>
    </row>
    <row r="78" spans="1:12" ht="35.25" customHeight="1" x14ac:dyDescent="0.2">
      <c r="A78" s="40"/>
      <c r="B78" s="35"/>
      <c r="C78" s="38"/>
      <c r="D78" s="7" t="s">
        <v>13</v>
      </c>
      <c r="E78" s="8">
        <f t="shared" si="35"/>
        <v>0</v>
      </c>
      <c r="F78" s="8">
        <v>0</v>
      </c>
      <c r="G78" s="8">
        <v>0</v>
      </c>
      <c r="H78" s="8">
        <v>0</v>
      </c>
      <c r="I78" s="8">
        <v>0</v>
      </c>
      <c r="J78" s="8">
        <v>0</v>
      </c>
      <c r="K78" s="77"/>
      <c r="L78" s="21"/>
    </row>
    <row r="79" spans="1:12" s="3" customFormat="1" ht="12.75" customHeight="1" x14ac:dyDescent="0.2">
      <c r="A79" s="26" t="s">
        <v>14</v>
      </c>
      <c r="B79" s="27"/>
      <c r="C79" s="28"/>
      <c r="D79" s="1" t="s">
        <v>8</v>
      </c>
      <c r="E79" s="2">
        <f t="shared" ref="E79:G79" si="36">SUM(E80:E83)</f>
        <v>50496.531950000004</v>
      </c>
      <c r="F79" s="2">
        <f t="shared" si="36"/>
        <v>4758.5299699999996</v>
      </c>
      <c r="G79" s="2">
        <f t="shared" si="36"/>
        <v>45738.001980000001</v>
      </c>
      <c r="H79" s="2">
        <f t="shared" ref="H79:J79" si="37">SUM(H80:H83)</f>
        <v>0</v>
      </c>
      <c r="I79" s="2">
        <f t="shared" si="37"/>
        <v>0</v>
      </c>
      <c r="J79" s="2">
        <f t="shared" si="37"/>
        <v>0</v>
      </c>
      <c r="K79" s="49"/>
      <c r="L79" s="50"/>
    </row>
    <row r="80" spans="1:12" s="3" customFormat="1" ht="46.5" customHeight="1" x14ac:dyDescent="0.2">
      <c r="A80" s="41"/>
      <c r="B80" s="42"/>
      <c r="C80" s="43"/>
      <c r="D80" s="1" t="s">
        <v>10</v>
      </c>
      <c r="E80" s="2">
        <f>SUM(F80:J80)</f>
        <v>0</v>
      </c>
      <c r="F80" s="2">
        <f t="shared" ref="F80:F81" si="38">F50+F55+F60+F65</f>
        <v>0</v>
      </c>
      <c r="G80" s="2">
        <f t="shared" ref="G80:J83" si="39">G40+G45+G50+G55+G60+G65</f>
        <v>0</v>
      </c>
      <c r="H80" s="2">
        <f t="shared" si="39"/>
        <v>0</v>
      </c>
      <c r="I80" s="2">
        <f t="shared" si="39"/>
        <v>0</v>
      </c>
      <c r="J80" s="2">
        <f t="shared" si="39"/>
        <v>0</v>
      </c>
      <c r="K80" s="49"/>
      <c r="L80" s="50"/>
    </row>
    <row r="81" spans="1:12" s="3" customFormat="1" ht="30.75" customHeight="1" x14ac:dyDescent="0.2">
      <c r="A81" s="41"/>
      <c r="B81" s="42"/>
      <c r="C81" s="43"/>
      <c r="D81" s="1" t="s">
        <v>11</v>
      </c>
      <c r="E81" s="2">
        <f t="shared" ref="E81:E83" si="40">SUM(F81:J81)</f>
        <v>0</v>
      </c>
      <c r="F81" s="2">
        <f t="shared" si="38"/>
        <v>0</v>
      </c>
      <c r="G81" s="2">
        <f t="shared" si="39"/>
        <v>0</v>
      </c>
      <c r="H81" s="2">
        <f t="shared" si="39"/>
        <v>0</v>
      </c>
      <c r="I81" s="2">
        <f t="shared" si="39"/>
        <v>0</v>
      </c>
      <c r="J81" s="2">
        <f t="shared" si="39"/>
        <v>0</v>
      </c>
      <c r="K81" s="49"/>
      <c r="L81" s="50"/>
    </row>
    <row r="82" spans="1:12" s="3" customFormat="1" ht="51" customHeight="1" x14ac:dyDescent="0.2">
      <c r="A82" s="41"/>
      <c r="B82" s="42"/>
      <c r="C82" s="43"/>
      <c r="D82" s="1" t="s">
        <v>12</v>
      </c>
      <c r="E82" s="2">
        <f t="shared" si="40"/>
        <v>50496.531950000004</v>
      </c>
      <c r="F82" s="2">
        <f>F52+F57+F62+F67</f>
        <v>4758.5299699999996</v>
      </c>
      <c r="G82" s="2">
        <f>G42+G47+G52+G57+G62+G67+G77+G72</f>
        <v>45738.001980000001</v>
      </c>
      <c r="H82" s="2">
        <f t="shared" si="39"/>
        <v>0</v>
      </c>
      <c r="I82" s="2">
        <f t="shared" si="39"/>
        <v>0</v>
      </c>
      <c r="J82" s="2">
        <f t="shared" si="39"/>
        <v>0</v>
      </c>
      <c r="K82" s="49"/>
      <c r="L82" s="50"/>
    </row>
    <row r="83" spans="1:12" s="3" customFormat="1" ht="35.25" customHeight="1" x14ac:dyDescent="0.2">
      <c r="A83" s="44"/>
      <c r="B83" s="45"/>
      <c r="C83" s="46"/>
      <c r="D83" s="1" t="s">
        <v>13</v>
      </c>
      <c r="E83" s="2">
        <f t="shared" si="40"/>
        <v>0</v>
      </c>
      <c r="F83" s="2">
        <f>F43+F48+F53+F58+F63+F68</f>
        <v>0</v>
      </c>
      <c r="G83" s="2">
        <f t="shared" si="39"/>
        <v>0</v>
      </c>
      <c r="H83" s="2">
        <f t="shared" si="39"/>
        <v>0</v>
      </c>
      <c r="I83" s="2">
        <f t="shared" si="39"/>
        <v>0</v>
      </c>
      <c r="J83" s="2">
        <f t="shared" si="39"/>
        <v>0</v>
      </c>
      <c r="K83" s="49"/>
      <c r="L83" s="50"/>
    </row>
    <row r="84" spans="1:12" ht="24.75" customHeight="1" x14ac:dyDescent="0.2">
      <c r="A84" s="6">
        <v>5</v>
      </c>
      <c r="B84" s="90" t="s">
        <v>79</v>
      </c>
      <c r="C84" s="91"/>
      <c r="D84" s="91"/>
      <c r="E84" s="91"/>
      <c r="F84" s="91"/>
      <c r="G84" s="91"/>
      <c r="H84" s="91"/>
      <c r="I84" s="91"/>
      <c r="J84" s="91"/>
      <c r="K84" s="91"/>
      <c r="L84" s="91"/>
    </row>
    <row r="85" spans="1:12" ht="12.75" customHeight="1" x14ac:dyDescent="0.2">
      <c r="A85" s="39" t="s">
        <v>223</v>
      </c>
      <c r="B85" s="22" t="s">
        <v>80</v>
      </c>
      <c r="C85" s="21" t="s">
        <v>75</v>
      </c>
      <c r="D85" s="7" t="s">
        <v>8</v>
      </c>
      <c r="E85" s="8">
        <f t="shared" ref="E85:G85" si="41">SUM(E86:E89)</f>
        <v>207190.07</v>
      </c>
      <c r="F85" s="8">
        <f t="shared" si="41"/>
        <v>0</v>
      </c>
      <c r="G85" s="8">
        <f t="shared" si="41"/>
        <v>137190.07</v>
      </c>
      <c r="H85" s="8">
        <f t="shared" ref="H85:J85" si="42">SUM(H86:H89)</f>
        <v>70000</v>
      </c>
      <c r="I85" s="8">
        <f t="shared" si="42"/>
        <v>0</v>
      </c>
      <c r="J85" s="8">
        <f t="shared" si="42"/>
        <v>0</v>
      </c>
      <c r="K85" s="75" t="s">
        <v>9</v>
      </c>
      <c r="L85" s="21" t="s">
        <v>417</v>
      </c>
    </row>
    <row r="86" spans="1:12" ht="30" customHeight="1" x14ac:dyDescent="0.2">
      <c r="A86" s="40"/>
      <c r="B86" s="57"/>
      <c r="C86" s="21"/>
      <c r="D86" s="7" t="s">
        <v>10</v>
      </c>
      <c r="E86" s="8">
        <f>SUM(F86:J86)</f>
        <v>0</v>
      </c>
      <c r="F86" s="8">
        <v>0</v>
      </c>
      <c r="G86" s="8">
        <v>0</v>
      </c>
      <c r="H86" s="8">
        <v>0</v>
      </c>
      <c r="I86" s="8">
        <v>0</v>
      </c>
      <c r="J86" s="8">
        <v>0</v>
      </c>
      <c r="K86" s="76"/>
      <c r="L86" s="21"/>
    </row>
    <row r="87" spans="1:12" ht="36" customHeight="1" x14ac:dyDescent="0.2">
      <c r="A87" s="40"/>
      <c r="B87" s="57"/>
      <c r="C87" s="21"/>
      <c r="D87" s="7" t="s">
        <v>11</v>
      </c>
      <c r="E87" s="8">
        <f t="shared" ref="E87:E89" si="43">SUM(F87:J87)</f>
        <v>85744</v>
      </c>
      <c r="F87" s="8">
        <v>0</v>
      </c>
      <c r="G87" s="8">
        <v>85744</v>
      </c>
      <c r="H87" s="8">
        <v>0</v>
      </c>
      <c r="I87" s="8">
        <v>0</v>
      </c>
      <c r="J87" s="8">
        <v>0</v>
      </c>
      <c r="K87" s="76"/>
      <c r="L87" s="21"/>
    </row>
    <row r="88" spans="1:12" ht="40.5" customHeight="1" x14ac:dyDescent="0.2">
      <c r="A88" s="40"/>
      <c r="B88" s="57"/>
      <c r="C88" s="21"/>
      <c r="D88" s="7" t="s">
        <v>12</v>
      </c>
      <c r="E88" s="8">
        <f t="shared" si="43"/>
        <v>121446.07</v>
      </c>
      <c r="F88" s="8">
        <v>0</v>
      </c>
      <c r="G88" s="8">
        <v>51446.07</v>
      </c>
      <c r="H88" s="8">
        <v>70000</v>
      </c>
      <c r="I88" s="8">
        <v>0</v>
      </c>
      <c r="J88" s="8">
        <v>0</v>
      </c>
      <c r="K88" s="76"/>
      <c r="L88" s="21"/>
    </row>
    <row r="89" spans="1:12" ht="35.25" customHeight="1" x14ac:dyDescent="0.2">
      <c r="A89" s="40"/>
      <c r="B89" s="57"/>
      <c r="C89" s="21"/>
      <c r="D89" s="7" t="s">
        <v>13</v>
      </c>
      <c r="E89" s="8">
        <f t="shared" si="43"/>
        <v>0</v>
      </c>
      <c r="F89" s="8">
        <v>0</v>
      </c>
      <c r="G89" s="8">
        <v>0</v>
      </c>
      <c r="H89" s="8">
        <v>0</v>
      </c>
      <c r="I89" s="8">
        <v>0</v>
      </c>
      <c r="J89" s="8">
        <v>0</v>
      </c>
      <c r="K89" s="77"/>
      <c r="L89" s="21"/>
    </row>
    <row r="90" spans="1:12" ht="12.75" customHeight="1" x14ac:dyDescent="0.2">
      <c r="A90" s="39" t="s">
        <v>224</v>
      </c>
      <c r="B90" s="22" t="s">
        <v>95</v>
      </c>
      <c r="C90" s="21" t="s">
        <v>75</v>
      </c>
      <c r="D90" s="7" t="s">
        <v>8</v>
      </c>
      <c r="E90" s="8">
        <f t="shared" ref="E90:G90" si="44">SUM(E91:E94)</f>
        <v>454415.55160999997</v>
      </c>
      <c r="F90" s="8">
        <f t="shared" si="44"/>
        <v>0</v>
      </c>
      <c r="G90" s="8">
        <f t="shared" si="44"/>
        <v>51315.551609999995</v>
      </c>
      <c r="H90" s="8">
        <f t="shared" ref="H90:J90" si="45">SUM(H91:H94)</f>
        <v>403100</v>
      </c>
      <c r="I90" s="8">
        <f t="shared" si="45"/>
        <v>0</v>
      </c>
      <c r="J90" s="8">
        <f t="shared" si="45"/>
        <v>0</v>
      </c>
      <c r="K90" s="75" t="s">
        <v>9</v>
      </c>
      <c r="L90" s="21" t="s">
        <v>417</v>
      </c>
    </row>
    <row r="91" spans="1:12" ht="30.75" customHeight="1" x14ac:dyDescent="0.2">
      <c r="A91" s="40"/>
      <c r="B91" s="57"/>
      <c r="C91" s="21"/>
      <c r="D91" s="7" t="s">
        <v>10</v>
      </c>
      <c r="E91" s="8">
        <f>SUM(F91:J91)</f>
        <v>0</v>
      </c>
      <c r="F91" s="8">
        <v>0</v>
      </c>
      <c r="G91" s="8">
        <v>0</v>
      </c>
      <c r="H91" s="8">
        <v>0</v>
      </c>
      <c r="I91" s="8">
        <v>0</v>
      </c>
      <c r="J91" s="8">
        <v>0</v>
      </c>
      <c r="K91" s="76"/>
      <c r="L91" s="21"/>
    </row>
    <row r="92" spans="1:12" ht="36.75" customHeight="1" x14ac:dyDescent="0.2">
      <c r="A92" s="40"/>
      <c r="B92" s="57"/>
      <c r="C92" s="21"/>
      <c r="D92" s="7" t="s">
        <v>11</v>
      </c>
      <c r="E92" s="8">
        <f t="shared" ref="E92:E94" si="46">SUM(F92:J92)</f>
        <v>0</v>
      </c>
      <c r="F92" s="8">
        <v>0</v>
      </c>
      <c r="G92" s="8">
        <v>0</v>
      </c>
      <c r="H92" s="8">
        <v>0</v>
      </c>
      <c r="I92" s="8">
        <v>0</v>
      </c>
      <c r="J92" s="8">
        <v>0</v>
      </c>
      <c r="K92" s="76"/>
      <c r="L92" s="21"/>
    </row>
    <row r="93" spans="1:12" ht="46.5" customHeight="1" x14ac:dyDescent="0.2">
      <c r="A93" s="40"/>
      <c r="B93" s="57"/>
      <c r="C93" s="21"/>
      <c r="D93" s="7" t="s">
        <v>12</v>
      </c>
      <c r="E93" s="8">
        <f t="shared" si="46"/>
        <v>454415.55160999997</v>
      </c>
      <c r="F93" s="8">
        <v>0</v>
      </c>
      <c r="G93" s="8">
        <f>68315.55161-17000</f>
        <v>51315.551609999995</v>
      </c>
      <c r="H93" s="8">
        <f>473100-70000</f>
        <v>403100</v>
      </c>
      <c r="I93" s="8">
        <v>0</v>
      </c>
      <c r="J93" s="8">
        <v>0</v>
      </c>
      <c r="K93" s="76"/>
      <c r="L93" s="21"/>
    </row>
    <row r="94" spans="1:12" ht="35.25" customHeight="1" x14ac:dyDescent="0.2">
      <c r="A94" s="40"/>
      <c r="B94" s="57"/>
      <c r="C94" s="21"/>
      <c r="D94" s="7" t="s">
        <v>13</v>
      </c>
      <c r="E94" s="8">
        <f t="shared" si="46"/>
        <v>0</v>
      </c>
      <c r="F94" s="8">
        <v>0</v>
      </c>
      <c r="G94" s="8">
        <v>0</v>
      </c>
      <c r="H94" s="8">
        <v>0</v>
      </c>
      <c r="I94" s="8">
        <v>0</v>
      </c>
      <c r="J94" s="8">
        <v>0</v>
      </c>
      <c r="K94" s="77"/>
      <c r="L94" s="21"/>
    </row>
    <row r="95" spans="1:12" s="3" customFormat="1" ht="12.75" customHeight="1" x14ac:dyDescent="0.2">
      <c r="A95" s="26" t="s">
        <v>14</v>
      </c>
      <c r="B95" s="27"/>
      <c r="C95" s="28"/>
      <c r="D95" s="1" t="s">
        <v>8</v>
      </c>
      <c r="E95" s="2">
        <f t="shared" ref="E95:G95" si="47">SUM(E96:E99)</f>
        <v>661605.62161000003</v>
      </c>
      <c r="F95" s="2">
        <f t="shared" si="47"/>
        <v>0</v>
      </c>
      <c r="G95" s="2">
        <f t="shared" si="47"/>
        <v>188505.62161</v>
      </c>
      <c r="H95" s="2">
        <f t="shared" ref="H95:J95" si="48">SUM(H96:H99)</f>
        <v>473100</v>
      </c>
      <c r="I95" s="2">
        <f t="shared" si="48"/>
        <v>0</v>
      </c>
      <c r="J95" s="2">
        <f t="shared" si="48"/>
        <v>0</v>
      </c>
      <c r="K95" s="49"/>
      <c r="L95" s="50"/>
    </row>
    <row r="96" spans="1:12" s="3" customFormat="1" ht="46.5" customHeight="1" x14ac:dyDescent="0.2">
      <c r="A96" s="41"/>
      <c r="B96" s="42"/>
      <c r="C96" s="43"/>
      <c r="D96" s="1" t="s">
        <v>10</v>
      </c>
      <c r="E96" s="2">
        <f>SUM(F96:J96)</f>
        <v>0</v>
      </c>
      <c r="F96" s="2">
        <f>F86</f>
        <v>0</v>
      </c>
      <c r="G96" s="2">
        <f t="shared" ref="G96:J96" si="49">G86+G91</f>
        <v>0</v>
      </c>
      <c r="H96" s="2">
        <f t="shared" si="49"/>
        <v>0</v>
      </c>
      <c r="I96" s="2">
        <f t="shared" si="49"/>
        <v>0</v>
      </c>
      <c r="J96" s="2">
        <f t="shared" si="49"/>
        <v>0</v>
      </c>
      <c r="K96" s="49"/>
      <c r="L96" s="50"/>
    </row>
    <row r="97" spans="1:12" s="3" customFormat="1" ht="39.75" customHeight="1" x14ac:dyDescent="0.2">
      <c r="A97" s="41"/>
      <c r="B97" s="42"/>
      <c r="C97" s="43"/>
      <c r="D97" s="1" t="s">
        <v>11</v>
      </c>
      <c r="E97" s="2">
        <f t="shared" ref="E97:E99" si="50">SUM(F97:J97)</f>
        <v>85744</v>
      </c>
      <c r="F97" s="2">
        <f>F87</f>
        <v>0</v>
      </c>
      <c r="G97" s="2">
        <f t="shared" ref="G97:J97" si="51">G87+G92</f>
        <v>85744</v>
      </c>
      <c r="H97" s="2">
        <f t="shared" si="51"/>
        <v>0</v>
      </c>
      <c r="I97" s="2">
        <f t="shared" si="51"/>
        <v>0</v>
      </c>
      <c r="J97" s="2">
        <f t="shared" si="51"/>
        <v>0</v>
      </c>
      <c r="K97" s="49"/>
      <c r="L97" s="50"/>
    </row>
    <row r="98" spans="1:12" s="3" customFormat="1" ht="47.25" customHeight="1" x14ac:dyDescent="0.2">
      <c r="A98" s="41"/>
      <c r="B98" s="42"/>
      <c r="C98" s="43"/>
      <c r="D98" s="1" t="s">
        <v>12</v>
      </c>
      <c r="E98" s="2">
        <f t="shared" si="50"/>
        <v>575861.62161000003</v>
      </c>
      <c r="F98" s="2">
        <f>F88</f>
        <v>0</v>
      </c>
      <c r="G98" s="2">
        <f>G88+G93</f>
        <v>102761.62161</v>
      </c>
      <c r="H98" s="2">
        <f t="shared" ref="H98:J98" si="52">H88+H93</f>
        <v>473100</v>
      </c>
      <c r="I98" s="2">
        <f t="shared" si="52"/>
        <v>0</v>
      </c>
      <c r="J98" s="2">
        <f t="shared" si="52"/>
        <v>0</v>
      </c>
      <c r="K98" s="49"/>
      <c r="L98" s="50"/>
    </row>
    <row r="99" spans="1:12" s="3" customFormat="1" ht="25.5" customHeight="1" x14ac:dyDescent="0.2">
      <c r="A99" s="44"/>
      <c r="B99" s="45"/>
      <c r="C99" s="46"/>
      <c r="D99" s="1" t="s">
        <v>13</v>
      </c>
      <c r="E99" s="2">
        <f t="shared" si="50"/>
        <v>0</v>
      </c>
      <c r="F99" s="2">
        <f>F89</f>
        <v>0</v>
      </c>
      <c r="G99" s="2">
        <f>G89+G94</f>
        <v>0</v>
      </c>
      <c r="H99" s="2">
        <f t="shared" ref="H99:J99" si="53">H89+H94</f>
        <v>0</v>
      </c>
      <c r="I99" s="2">
        <f t="shared" si="53"/>
        <v>0</v>
      </c>
      <c r="J99" s="2">
        <f t="shared" si="53"/>
        <v>0</v>
      </c>
      <c r="K99" s="49"/>
      <c r="L99" s="50"/>
    </row>
    <row r="100" spans="1:12" ht="37.5" customHeight="1" x14ac:dyDescent="0.2">
      <c r="A100" s="6">
        <v>6</v>
      </c>
      <c r="B100" s="90" t="s">
        <v>117</v>
      </c>
      <c r="C100" s="91"/>
      <c r="D100" s="91"/>
      <c r="E100" s="91"/>
      <c r="F100" s="91"/>
      <c r="G100" s="91"/>
      <c r="H100" s="91"/>
      <c r="I100" s="91"/>
      <c r="J100" s="91"/>
      <c r="K100" s="91"/>
      <c r="L100" s="91"/>
    </row>
    <row r="101" spans="1:12" ht="12.75" customHeight="1" x14ac:dyDescent="0.2">
      <c r="A101" s="39" t="s">
        <v>225</v>
      </c>
      <c r="B101" s="22" t="s">
        <v>118</v>
      </c>
      <c r="C101" s="21">
        <v>2021</v>
      </c>
      <c r="D101" s="7" t="s">
        <v>8</v>
      </c>
      <c r="E101" s="8">
        <f t="shared" ref="E101:G101" si="54">SUM(E102:E105)</f>
        <v>3656.92</v>
      </c>
      <c r="F101" s="8">
        <f t="shared" si="54"/>
        <v>0</v>
      </c>
      <c r="G101" s="8">
        <f t="shared" si="54"/>
        <v>3656.92</v>
      </c>
      <c r="H101" s="8">
        <f t="shared" ref="H101:J101" si="55">SUM(H102:H105)</f>
        <v>0</v>
      </c>
      <c r="I101" s="8">
        <f t="shared" si="55"/>
        <v>0</v>
      </c>
      <c r="J101" s="8">
        <f t="shared" si="55"/>
        <v>0</v>
      </c>
      <c r="K101" s="75" t="s">
        <v>9</v>
      </c>
      <c r="L101" s="21" t="s">
        <v>120</v>
      </c>
    </row>
    <row r="102" spans="1:12" ht="28.5" customHeight="1" x14ac:dyDescent="0.2">
      <c r="A102" s="40"/>
      <c r="B102" s="57"/>
      <c r="C102" s="21"/>
      <c r="D102" s="7" t="s">
        <v>10</v>
      </c>
      <c r="E102" s="8">
        <f>SUM(F102:J102)</f>
        <v>0</v>
      </c>
      <c r="F102" s="8">
        <v>0</v>
      </c>
      <c r="G102" s="8">
        <v>0</v>
      </c>
      <c r="H102" s="8">
        <v>0</v>
      </c>
      <c r="I102" s="8">
        <v>0</v>
      </c>
      <c r="J102" s="8">
        <v>0</v>
      </c>
      <c r="K102" s="76"/>
      <c r="L102" s="21"/>
    </row>
    <row r="103" spans="1:12" ht="36.75" customHeight="1" x14ac:dyDescent="0.2">
      <c r="A103" s="40"/>
      <c r="B103" s="57"/>
      <c r="C103" s="21"/>
      <c r="D103" s="7" t="s">
        <v>11</v>
      </c>
      <c r="E103" s="8">
        <f t="shared" ref="E103:E115" si="56">SUM(F103:J103)</f>
        <v>2285.5700000000002</v>
      </c>
      <c r="F103" s="8">
        <v>0</v>
      </c>
      <c r="G103" s="8">
        <v>2285.5700000000002</v>
      </c>
      <c r="H103" s="8">
        <v>0</v>
      </c>
      <c r="I103" s="8">
        <v>0</v>
      </c>
      <c r="J103" s="8">
        <v>0</v>
      </c>
      <c r="K103" s="76"/>
      <c r="L103" s="21"/>
    </row>
    <row r="104" spans="1:12" ht="43.5" customHeight="1" x14ac:dyDescent="0.2">
      <c r="A104" s="40"/>
      <c r="B104" s="57"/>
      <c r="C104" s="21"/>
      <c r="D104" s="7" t="s">
        <v>12</v>
      </c>
      <c r="E104" s="8">
        <f t="shared" si="56"/>
        <v>1371.35</v>
      </c>
      <c r="F104" s="8">
        <v>0</v>
      </c>
      <c r="G104" s="8">
        <v>1371.35</v>
      </c>
      <c r="H104" s="8">
        <v>0</v>
      </c>
      <c r="I104" s="8">
        <v>0</v>
      </c>
      <c r="J104" s="8">
        <v>0</v>
      </c>
      <c r="K104" s="76"/>
      <c r="L104" s="21"/>
    </row>
    <row r="105" spans="1:12" ht="31.5" customHeight="1" x14ac:dyDescent="0.2">
      <c r="A105" s="40"/>
      <c r="B105" s="57"/>
      <c r="C105" s="21"/>
      <c r="D105" s="7" t="s">
        <v>13</v>
      </c>
      <c r="E105" s="8">
        <f t="shared" si="56"/>
        <v>0</v>
      </c>
      <c r="F105" s="8">
        <v>0</v>
      </c>
      <c r="G105" s="8">
        <v>0</v>
      </c>
      <c r="H105" s="8">
        <v>0</v>
      </c>
      <c r="I105" s="8">
        <v>0</v>
      </c>
      <c r="J105" s="8">
        <v>0</v>
      </c>
      <c r="K105" s="77"/>
      <c r="L105" s="21"/>
    </row>
    <row r="106" spans="1:12" ht="12.75" customHeight="1" x14ac:dyDescent="0.2">
      <c r="A106" s="39" t="s">
        <v>226</v>
      </c>
      <c r="B106" s="22" t="s">
        <v>119</v>
      </c>
      <c r="C106" s="21">
        <v>2021</v>
      </c>
      <c r="D106" s="7" t="s">
        <v>8</v>
      </c>
      <c r="E106" s="8">
        <f t="shared" ref="E106:G106" si="57">SUM(E107:E110)</f>
        <v>122.00484</v>
      </c>
      <c r="F106" s="8">
        <f t="shared" si="57"/>
        <v>0</v>
      </c>
      <c r="G106" s="8">
        <f t="shared" si="57"/>
        <v>122.00484</v>
      </c>
      <c r="H106" s="8">
        <f t="shared" ref="H106:J106" si="58">SUM(H107:H110)</f>
        <v>0</v>
      </c>
      <c r="I106" s="8">
        <f t="shared" si="58"/>
        <v>0</v>
      </c>
      <c r="J106" s="8">
        <f t="shared" si="58"/>
        <v>0</v>
      </c>
      <c r="K106" s="75" t="s">
        <v>9</v>
      </c>
      <c r="L106" s="21" t="s">
        <v>120</v>
      </c>
    </row>
    <row r="107" spans="1:12" ht="31.5" customHeight="1" x14ac:dyDescent="0.2">
      <c r="A107" s="40"/>
      <c r="B107" s="57"/>
      <c r="C107" s="21"/>
      <c r="D107" s="7" t="s">
        <v>10</v>
      </c>
      <c r="E107" s="8">
        <f t="shared" si="56"/>
        <v>0</v>
      </c>
      <c r="F107" s="8">
        <v>0</v>
      </c>
      <c r="G107" s="8">
        <v>0</v>
      </c>
      <c r="H107" s="8">
        <v>0</v>
      </c>
      <c r="I107" s="8">
        <v>0</v>
      </c>
      <c r="J107" s="8">
        <v>0</v>
      </c>
      <c r="K107" s="76"/>
      <c r="L107" s="21"/>
    </row>
    <row r="108" spans="1:12" ht="33" customHeight="1" x14ac:dyDescent="0.2">
      <c r="A108" s="40"/>
      <c r="B108" s="57"/>
      <c r="C108" s="21"/>
      <c r="D108" s="7" t="s">
        <v>11</v>
      </c>
      <c r="E108" s="8">
        <f t="shared" si="56"/>
        <v>0</v>
      </c>
      <c r="F108" s="8">
        <v>0</v>
      </c>
      <c r="G108" s="8">
        <v>0</v>
      </c>
      <c r="H108" s="8">
        <v>0</v>
      </c>
      <c r="I108" s="8">
        <v>0</v>
      </c>
      <c r="J108" s="8">
        <v>0</v>
      </c>
      <c r="K108" s="76"/>
      <c r="L108" s="21"/>
    </row>
    <row r="109" spans="1:12" ht="43.5" customHeight="1" x14ac:dyDescent="0.2">
      <c r="A109" s="40"/>
      <c r="B109" s="57"/>
      <c r="C109" s="21"/>
      <c r="D109" s="7" t="s">
        <v>12</v>
      </c>
      <c r="E109" s="8">
        <f t="shared" si="56"/>
        <v>122.00484</v>
      </c>
      <c r="F109" s="8">
        <v>0</v>
      </c>
      <c r="G109" s="8">
        <v>122.00484</v>
      </c>
      <c r="H109" s="8">
        <v>0</v>
      </c>
      <c r="I109" s="8">
        <v>0</v>
      </c>
      <c r="J109" s="8">
        <v>0</v>
      </c>
      <c r="K109" s="76"/>
      <c r="L109" s="21"/>
    </row>
    <row r="110" spans="1:12" ht="28.5" customHeight="1" x14ac:dyDescent="0.2">
      <c r="A110" s="40"/>
      <c r="B110" s="57"/>
      <c r="C110" s="21"/>
      <c r="D110" s="7" t="s">
        <v>13</v>
      </c>
      <c r="E110" s="8">
        <f t="shared" si="56"/>
        <v>0</v>
      </c>
      <c r="F110" s="8">
        <v>0</v>
      </c>
      <c r="G110" s="8">
        <v>0</v>
      </c>
      <c r="H110" s="8">
        <v>0</v>
      </c>
      <c r="I110" s="8">
        <v>0</v>
      </c>
      <c r="J110" s="8">
        <v>0</v>
      </c>
      <c r="K110" s="77"/>
      <c r="L110" s="21"/>
    </row>
    <row r="111" spans="1:12" s="3" customFormat="1" ht="12.75" customHeight="1" x14ac:dyDescent="0.2">
      <c r="A111" s="26" t="s">
        <v>14</v>
      </c>
      <c r="B111" s="27"/>
      <c r="C111" s="28"/>
      <c r="D111" s="1" t="s">
        <v>8</v>
      </c>
      <c r="E111" s="2">
        <f t="shared" ref="E111:G111" si="59">SUM(E112:E115)</f>
        <v>3778.9248400000001</v>
      </c>
      <c r="F111" s="2">
        <f t="shared" si="59"/>
        <v>0</v>
      </c>
      <c r="G111" s="2">
        <f t="shared" si="59"/>
        <v>3778.9248400000001</v>
      </c>
      <c r="H111" s="2">
        <f t="shared" ref="H111:J111" si="60">SUM(H112:H115)</f>
        <v>0</v>
      </c>
      <c r="I111" s="2">
        <f t="shared" si="60"/>
        <v>0</v>
      </c>
      <c r="J111" s="2">
        <f t="shared" si="60"/>
        <v>0</v>
      </c>
      <c r="K111" s="49"/>
      <c r="L111" s="50"/>
    </row>
    <row r="112" spans="1:12" s="3" customFormat="1" ht="46.5" customHeight="1" x14ac:dyDescent="0.2">
      <c r="A112" s="41"/>
      <c r="B112" s="42"/>
      <c r="C112" s="43"/>
      <c r="D112" s="1" t="s">
        <v>10</v>
      </c>
      <c r="E112" s="2">
        <f t="shared" si="56"/>
        <v>0</v>
      </c>
      <c r="F112" s="2">
        <f>F102</f>
        <v>0</v>
      </c>
      <c r="G112" s="2">
        <f t="shared" ref="G112:J112" si="61">G102+G107</f>
        <v>0</v>
      </c>
      <c r="H112" s="2">
        <f t="shared" si="61"/>
        <v>0</v>
      </c>
      <c r="I112" s="2">
        <f t="shared" si="61"/>
        <v>0</v>
      </c>
      <c r="J112" s="2">
        <f t="shared" si="61"/>
        <v>0</v>
      </c>
      <c r="K112" s="49"/>
      <c r="L112" s="50"/>
    </row>
    <row r="113" spans="1:12" s="3" customFormat="1" ht="34.5" customHeight="1" x14ac:dyDescent="0.2">
      <c r="A113" s="41"/>
      <c r="B113" s="42"/>
      <c r="C113" s="43"/>
      <c r="D113" s="1" t="s">
        <v>11</v>
      </c>
      <c r="E113" s="2">
        <f t="shared" si="56"/>
        <v>2285.5700000000002</v>
      </c>
      <c r="F113" s="2">
        <f>F103</f>
        <v>0</v>
      </c>
      <c r="G113" s="2">
        <f t="shared" ref="G113:J113" si="62">G103+G108</f>
        <v>2285.5700000000002</v>
      </c>
      <c r="H113" s="2">
        <f t="shared" si="62"/>
        <v>0</v>
      </c>
      <c r="I113" s="2">
        <f t="shared" si="62"/>
        <v>0</v>
      </c>
      <c r="J113" s="2">
        <f t="shared" si="62"/>
        <v>0</v>
      </c>
      <c r="K113" s="49"/>
      <c r="L113" s="50"/>
    </row>
    <row r="114" spans="1:12" s="3" customFormat="1" ht="45" customHeight="1" x14ac:dyDescent="0.2">
      <c r="A114" s="41"/>
      <c r="B114" s="42"/>
      <c r="C114" s="43"/>
      <c r="D114" s="1" t="s">
        <v>12</v>
      </c>
      <c r="E114" s="2">
        <f t="shared" si="56"/>
        <v>1493.35484</v>
      </c>
      <c r="F114" s="2">
        <f>F104</f>
        <v>0</v>
      </c>
      <c r="G114" s="2">
        <f>G104+G109</f>
        <v>1493.35484</v>
      </c>
      <c r="H114" s="2">
        <f t="shared" ref="H114:J114" si="63">H104+H109</f>
        <v>0</v>
      </c>
      <c r="I114" s="2">
        <f t="shared" si="63"/>
        <v>0</v>
      </c>
      <c r="J114" s="2">
        <f t="shared" si="63"/>
        <v>0</v>
      </c>
      <c r="K114" s="49"/>
      <c r="L114" s="50"/>
    </row>
    <row r="115" spans="1:12" s="3" customFormat="1" ht="35.25" customHeight="1" x14ac:dyDescent="0.2">
      <c r="A115" s="44"/>
      <c r="B115" s="45"/>
      <c r="C115" s="46"/>
      <c r="D115" s="1" t="s">
        <v>13</v>
      </c>
      <c r="E115" s="2">
        <f t="shared" si="56"/>
        <v>0</v>
      </c>
      <c r="F115" s="2">
        <f>F105</f>
        <v>0</v>
      </c>
      <c r="G115" s="2">
        <f>G105+G110</f>
        <v>0</v>
      </c>
      <c r="H115" s="2">
        <f t="shared" ref="H115:J115" si="64">H105+H110</f>
        <v>0</v>
      </c>
      <c r="I115" s="2">
        <f t="shared" si="64"/>
        <v>0</v>
      </c>
      <c r="J115" s="2">
        <f t="shared" si="64"/>
        <v>0</v>
      </c>
      <c r="K115" s="49"/>
      <c r="L115" s="50"/>
    </row>
    <row r="116" spans="1:12" ht="25.5" customHeight="1" x14ac:dyDescent="0.2">
      <c r="A116" s="11">
        <v>7</v>
      </c>
      <c r="B116" s="51" t="s">
        <v>81</v>
      </c>
      <c r="C116" s="52"/>
      <c r="D116" s="52"/>
      <c r="E116" s="52"/>
      <c r="F116" s="52"/>
      <c r="G116" s="52"/>
      <c r="H116" s="52"/>
      <c r="I116" s="52"/>
      <c r="J116" s="52"/>
      <c r="K116" s="52"/>
      <c r="L116" s="52"/>
    </row>
    <row r="117" spans="1:12" ht="17.25" customHeight="1" x14ac:dyDescent="0.2">
      <c r="A117" s="30" t="s">
        <v>227</v>
      </c>
      <c r="B117" s="22" t="s">
        <v>97</v>
      </c>
      <c r="C117" s="21">
        <v>2021</v>
      </c>
      <c r="D117" s="7" t="s">
        <v>8</v>
      </c>
      <c r="E117" s="8">
        <f t="shared" ref="E117:G117" si="65">SUM(E118:E121)</f>
        <v>62200</v>
      </c>
      <c r="F117" s="8">
        <f t="shared" si="65"/>
        <v>0</v>
      </c>
      <c r="G117" s="8">
        <f t="shared" si="65"/>
        <v>62200</v>
      </c>
      <c r="H117" s="8">
        <f t="shared" ref="H117:J117" si="66">SUM(H118:H121)</f>
        <v>0</v>
      </c>
      <c r="I117" s="8">
        <f t="shared" si="66"/>
        <v>0</v>
      </c>
      <c r="J117" s="8">
        <f t="shared" si="66"/>
        <v>0</v>
      </c>
      <c r="K117" s="75" t="s">
        <v>9</v>
      </c>
      <c r="L117" s="21" t="s">
        <v>423</v>
      </c>
    </row>
    <row r="118" spans="1:12" ht="29.25" customHeight="1" x14ac:dyDescent="0.2">
      <c r="A118" s="92"/>
      <c r="B118" s="57"/>
      <c r="C118" s="21"/>
      <c r="D118" s="7" t="s">
        <v>10</v>
      </c>
      <c r="E118" s="8">
        <f>SUM(F118:J118)</f>
        <v>0</v>
      </c>
      <c r="F118" s="8">
        <v>0</v>
      </c>
      <c r="G118" s="8">
        <v>0</v>
      </c>
      <c r="H118" s="8">
        <v>0</v>
      </c>
      <c r="I118" s="8">
        <v>0</v>
      </c>
      <c r="J118" s="8">
        <v>0</v>
      </c>
      <c r="K118" s="76"/>
      <c r="L118" s="21"/>
    </row>
    <row r="119" spans="1:12" ht="32.25" customHeight="1" x14ac:dyDescent="0.2">
      <c r="A119" s="92"/>
      <c r="B119" s="57"/>
      <c r="C119" s="21"/>
      <c r="D119" s="7" t="s">
        <v>11</v>
      </c>
      <c r="E119" s="8">
        <f t="shared" ref="E119:E146" si="67">SUM(F119:J119)</f>
        <v>38875</v>
      </c>
      <c r="F119" s="8">
        <v>0</v>
      </c>
      <c r="G119" s="8">
        <v>38875</v>
      </c>
      <c r="H119" s="8">
        <v>0</v>
      </c>
      <c r="I119" s="8">
        <v>0</v>
      </c>
      <c r="J119" s="8">
        <v>0</v>
      </c>
      <c r="K119" s="76"/>
      <c r="L119" s="21"/>
    </row>
    <row r="120" spans="1:12" ht="45.75" customHeight="1" x14ac:dyDescent="0.2">
      <c r="A120" s="92"/>
      <c r="B120" s="57"/>
      <c r="C120" s="21"/>
      <c r="D120" s="7" t="s">
        <v>12</v>
      </c>
      <c r="E120" s="8">
        <f t="shared" si="67"/>
        <v>23325</v>
      </c>
      <c r="F120" s="8">
        <v>0</v>
      </c>
      <c r="G120" s="8">
        <v>23325</v>
      </c>
      <c r="H120" s="8">
        <v>0</v>
      </c>
      <c r="I120" s="8">
        <v>0</v>
      </c>
      <c r="J120" s="8">
        <v>0</v>
      </c>
      <c r="K120" s="76"/>
      <c r="L120" s="21"/>
    </row>
    <row r="121" spans="1:12" ht="27" customHeight="1" x14ac:dyDescent="0.2">
      <c r="A121" s="93"/>
      <c r="B121" s="57"/>
      <c r="C121" s="21"/>
      <c r="D121" s="7" t="s">
        <v>13</v>
      </c>
      <c r="E121" s="8">
        <f t="shared" si="67"/>
        <v>0</v>
      </c>
      <c r="F121" s="8">
        <v>0</v>
      </c>
      <c r="G121" s="8">
        <v>0</v>
      </c>
      <c r="H121" s="8">
        <v>0</v>
      </c>
      <c r="I121" s="8">
        <v>0</v>
      </c>
      <c r="J121" s="8">
        <v>0</v>
      </c>
      <c r="K121" s="77"/>
      <c r="L121" s="21"/>
    </row>
    <row r="122" spans="1:12" ht="17.25" customHeight="1" x14ac:dyDescent="0.2">
      <c r="A122" s="30" t="s">
        <v>241</v>
      </c>
      <c r="B122" s="22" t="s">
        <v>106</v>
      </c>
      <c r="C122" s="21">
        <v>2021</v>
      </c>
      <c r="D122" s="7" t="s">
        <v>8</v>
      </c>
      <c r="E122" s="8">
        <f t="shared" ref="E122:G122" si="68">SUM(E123:E126)</f>
        <v>600</v>
      </c>
      <c r="F122" s="8">
        <f t="shared" si="68"/>
        <v>0</v>
      </c>
      <c r="G122" s="8">
        <f t="shared" si="68"/>
        <v>600</v>
      </c>
      <c r="H122" s="8">
        <f t="shared" ref="H122:J122" si="69">SUM(H123:H126)</f>
        <v>0</v>
      </c>
      <c r="I122" s="8">
        <f t="shared" si="69"/>
        <v>0</v>
      </c>
      <c r="J122" s="8">
        <f t="shared" si="69"/>
        <v>0</v>
      </c>
      <c r="K122" s="75" t="s">
        <v>9</v>
      </c>
      <c r="L122" s="21" t="s">
        <v>423</v>
      </c>
    </row>
    <row r="123" spans="1:12" ht="32.25" customHeight="1" x14ac:dyDescent="0.2">
      <c r="A123" s="92"/>
      <c r="B123" s="57"/>
      <c r="C123" s="21"/>
      <c r="D123" s="7" t="s">
        <v>10</v>
      </c>
      <c r="E123" s="8">
        <f t="shared" si="67"/>
        <v>0</v>
      </c>
      <c r="F123" s="8">
        <v>0</v>
      </c>
      <c r="G123" s="8">
        <v>0</v>
      </c>
      <c r="H123" s="8">
        <v>0</v>
      </c>
      <c r="I123" s="8">
        <v>0</v>
      </c>
      <c r="J123" s="8">
        <v>0</v>
      </c>
      <c r="K123" s="76"/>
      <c r="L123" s="21"/>
    </row>
    <row r="124" spans="1:12" ht="30.75" customHeight="1" x14ac:dyDescent="0.2">
      <c r="A124" s="92"/>
      <c r="B124" s="57"/>
      <c r="C124" s="21"/>
      <c r="D124" s="7" t="s">
        <v>11</v>
      </c>
      <c r="E124" s="8">
        <f t="shared" si="67"/>
        <v>0</v>
      </c>
      <c r="F124" s="8">
        <v>0</v>
      </c>
      <c r="G124" s="8">
        <v>0</v>
      </c>
      <c r="H124" s="8">
        <v>0</v>
      </c>
      <c r="I124" s="8">
        <v>0</v>
      </c>
      <c r="J124" s="8">
        <v>0</v>
      </c>
      <c r="K124" s="76"/>
      <c r="L124" s="21"/>
    </row>
    <row r="125" spans="1:12" ht="45.75" customHeight="1" x14ac:dyDescent="0.2">
      <c r="A125" s="92"/>
      <c r="B125" s="57"/>
      <c r="C125" s="21"/>
      <c r="D125" s="7" t="s">
        <v>12</v>
      </c>
      <c r="E125" s="8">
        <f t="shared" si="67"/>
        <v>600</v>
      </c>
      <c r="F125" s="8">
        <v>0</v>
      </c>
      <c r="G125" s="8">
        <v>600</v>
      </c>
      <c r="H125" s="8">
        <v>0</v>
      </c>
      <c r="I125" s="8">
        <v>0</v>
      </c>
      <c r="J125" s="8">
        <v>0</v>
      </c>
      <c r="K125" s="76"/>
      <c r="L125" s="21"/>
    </row>
    <row r="126" spans="1:12" ht="27" customHeight="1" x14ac:dyDescent="0.2">
      <c r="A126" s="93"/>
      <c r="B126" s="57"/>
      <c r="C126" s="21"/>
      <c r="D126" s="7" t="s">
        <v>13</v>
      </c>
      <c r="E126" s="8">
        <f t="shared" si="67"/>
        <v>0</v>
      </c>
      <c r="F126" s="8">
        <v>0</v>
      </c>
      <c r="G126" s="8">
        <v>0</v>
      </c>
      <c r="H126" s="8">
        <v>0</v>
      </c>
      <c r="I126" s="8">
        <v>0</v>
      </c>
      <c r="J126" s="8">
        <v>0</v>
      </c>
      <c r="K126" s="77"/>
      <c r="L126" s="21"/>
    </row>
    <row r="127" spans="1:12" ht="18.75" customHeight="1" x14ac:dyDescent="0.2">
      <c r="A127" s="30" t="s">
        <v>242</v>
      </c>
      <c r="B127" s="22" t="s">
        <v>96</v>
      </c>
      <c r="C127" s="21">
        <v>2021</v>
      </c>
      <c r="D127" s="7" t="s">
        <v>8</v>
      </c>
      <c r="E127" s="8">
        <f t="shared" ref="E127:G127" si="70">SUM(E128:E131)</f>
        <v>3098.15299</v>
      </c>
      <c r="F127" s="8">
        <f t="shared" si="70"/>
        <v>0</v>
      </c>
      <c r="G127" s="8">
        <f t="shared" si="70"/>
        <v>3098.15299</v>
      </c>
      <c r="H127" s="8">
        <f t="shared" ref="H127:J127" si="71">SUM(H128:H131)</f>
        <v>0</v>
      </c>
      <c r="I127" s="8">
        <f t="shared" si="71"/>
        <v>0</v>
      </c>
      <c r="J127" s="8">
        <f t="shared" si="71"/>
        <v>0</v>
      </c>
      <c r="K127" s="75" t="s">
        <v>9</v>
      </c>
      <c r="L127" s="21" t="s">
        <v>423</v>
      </c>
    </row>
    <row r="128" spans="1:12" ht="31.5" customHeight="1" x14ac:dyDescent="0.2">
      <c r="A128" s="92"/>
      <c r="B128" s="57"/>
      <c r="C128" s="21"/>
      <c r="D128" s="7" t="s">
        <v>10</v>
      </c>
      <c r="E128" s="8">
        <f t="shared" si="67"/>
        <v>0</v>
      </c>
      <c r="F128" s="8">
        <v>0</v>
      </c>
      <c r="G128" s="8">
        <v>0</v>
      </c>
      <c r="H128" s="8">
        <v>0</v>
      </c>
      <c r="I128" s="8">
        <v>0</v>
      </c>
      <c r="J128" s="8">
        <v>0</v>
      </c>
      <c r="K128" s="76"/>
      <c r="L128" s="21"/>
    </row>
    <row r="129" spans="1:12" ht="30.75" customHeight="1" x14ac:dyDescent="0.2">
      <c r="A129" s="92"/>
      <c r="B129" s="57"/>
      <c r="C129" s="21"/>
      <c r="D129" s="7" t="s">
        <v>11</v>
      </c>
      <c r="E129" s="8">
        <f t="shared" si="67"/>
        <v>0</v>
      </c>
      <c r="F129" s="8">
        <v>0</v>
      </c>
      <c r="G129" s="8">
        <v>0</v>
      </c>
      <c r="H129" s="8">
        <v>0</v>
      </c>
      <c r="I129" s="8">
        <v>0</v>
      </c>
      <c r="J129" s="8">
        <v>0</v>
      </c>
      <c r="K129" s="76"/>
      <c r="L129" s="21"/>
    </row>
    <row r="130" spans="1:12" ht="48" customHeight="1" x14ac:dyDescent="0.2">
      <c r="A130" s="92"/>
      <c r="B130" s="57"/>
      <c r="C130" s="21"/>
      <c r="D130" s="7" t="s">
        <v>12</v>
      </c>
      <c r="E130" s="8">
        <f t="shared" si="67"/>
        <v>3098.15299</v>
      </c>
      <c r="F130" s="8">
        <v>0</v>
      </c>
      <c r="G130" s="8">
        <v>3098.15299</v>
      </c>
      <c r="H130" s="8">
        <v>0</v>
      </c>
      <c r="I130" s="8">
        <v>0</v>
      </c>
      <c r="J130" s="8">
        <v>0</v>
      </c>
      <c r="K130" s="76"/>
      <c r="L130" s="21"/>
    </row>
    <row r="131" spans="1:12" ht="27" customHeight="1" x14ac:dyDescent="0.2">
      <c r="A131" s="93"/>
      <c r="B131" s="57"/>
      <c r="C131" s="21"/>
      <c r="D131" s="7" t="s">
        <v>13</v>
      </c>
      <c r="E131" s="8">
        <f t="shared" si="67"/>
        <v>0</v>
      </c>
      <c r="F131" s="8">
        <v>0</v>
      </c>
      <c r="G131" s="8">
        <v>0</v>
      </c>
      <c r="H131" s="8">
        <v>0</v>
      </c>
      <c r="I131" s="8">
        <v>0</v>
      </c>
      <c r="J131" s="8">
        <v>0</v>
      </c>
      <c r="K131" s="77"/>
      <c r="L131" s="21"/>
    </row>
    <row r="132" spans="1:12" ht="18.75" customHeight="1" x14ac:dyDescent="0.2">
      <c r="A132" s="30" t="s">
        <v>243</v>
      </c>
      <c r="B132" s="22" t="s">
        <v>234</v>
      </c>
      <c r="C132" s="21">
        <v>2022</v>
      </c>
      <c r="D132" s="7" t="s">
        <v>8</v>
      </c>
      <c r="E132" s="8">
        <f t="shared" ref="E132:J132" si="72">SUM(E133:E136)</f>
        <v>490</v>
      </c>
      <c r="F132" s="8">
        <f t="shared" si="72"/>
        <v>0</v>
      </c>
      <c r="G132" s="8">
        <f t="shared" si="72"/>
        <v>0</v>
      </c>
      <c r="H132" s="8">
        <f t="shared" si="72"/>
        <v>490</v>
      </c>
      <c r="I132" s="8">
        <f t="shared" si="72"/>
        <v>0</v>
      </c>
      <c r="J132" s="8">
        <f t="shared" si="72"/>
        <v>0</v>
      </c>
      <c r="K132" s="75" t="s">
        <v>9</v>
      </c>
      <c r="L132" s="21" t="s">
        <v>423</v>
      </c>
    </row>
    <row r="133" spans="1:12" ht="27" customHeight="1" x14ac:dyDescent="0.2">
      <c r="A133" s="92"/>
      <c r="B133" s="57"/>
      <c r="C133" s="21"/>
      <c r="D133" s="7" t="s">
        <v>10</v>
      </c>
      <c r="E133" s="8">
        <f t="shared" si="67"/>
        <v>0</v>
      </c>
      <c r="F133" s="8">
        <v>0</v>
      </c>
      <c r="G133" s="8">
        <v>0</v>
      </c>
      <c r="H133" s="8">
        <v>0</v>
      </c>
      <c r="I133" s="8">
        <v>0</v>
      </c>
      <c r="J133" s="8">
        <v>0</v>
      </c>
      <c r="K133" s="76"/>
      <c r="L133" s="21"/>
    </row>
    <row r="134" spans="1:12" ht="30" customHeight="1" x14ac:dyDescent="0.2">
      <c r="A134" s="92"/>
      <c r="B134" s="57"/>
      <c r="C134" s="21"/>
      <c r="D134" s="7" t="s">
        <v>11</v>
      </c>
      <c r="E134" s="8">
        <f t="shared" si="67"/>
        <v>0</v>
      </c>
      <c r="F134" s="8">
        <v>0</v>
      </c>
      <c r="G134" s="8">
        <f>SUM(F140)</f>
        <v>0</v>
      </c>
      <c r="H134" s="8">
        <v>0</v>
      </c>
      <c r="I134" s="8">
        <v>0</v>
      </c>
      <c r="J134" s="8">
        <v>0</v>
      </c>
      <c r="K134" s="76"/>
      <c r="L134" s="21"/>
    </row>
    <row r="135" spans="1:12" ht="39" customHeight="1" x14ac:dyDescent="0.2">
      <c r="A135" s="92"/>
      <c r="B135" s="57"/>
      <c r="C135" s="21"/>
      <c r="D135" s="7" t="s">
        <v>12</v>
      </c>
      <c r="E135" s="8">
        <f t="shared" si="67"/>
        <v>490</v>
      </c>
      <c r="F135" s="8">
        <v>0</v>
      </c>
      <c r="G135" s="8">
        <v>0</v>
      </c>
      <c r="H135" s="8">
        <v>490</v>
      </c>
      <c r="I135" s="8">
        <v>0</v>
      </c>
      <c r="J135" s="8">
        <v>0</v>
      </c>
      <c r="K135" s="76"/>
      <c r="L135" s="21"/>
    </row>
    <row r="136" spans="1:12" ht="27" customHeight="1" x14ac:dyDescent="0.2">
      <c r="A136" s="93"/>
      <c r="B136" s="57"/>
      <c r="C136" s="21"/>
      <c r="D136" s="7" t="s">
        <v>13</v>
      </c>
      <c r="E136" s="8">
        <f t="shared" si="67"/>
        <v>0</v>
      </c>
      <c r="F136" s="8">
        <v>0</v>
      </c>
      <c r="G136" s="8">
        <v>0</v>
      </c>
      <c r="H136" s="8">
        <v>0</v>
      </c>
      <c r="I136" s="8">
        <v>0</v>
      </c>
      <c r="J136" s="8">
        <v>0</v>
      </c>
      <c r="K136" s="77"/>
      <c r="L136" s="21"/>
    </row>
    <row r="137" spans="1:12" ht="18.75" customHeight="1" x14ac:dyDescent="0.2">
      <c r="A137" s="30" t="s">
        <v>244</v>
      </c>
      <c r="B137" s="22" t="s">
        <v>130</v>
      </c>
      <c r="C137" s="21">
        <v>2022</v>
      </c>
      <c r="D137" s="7" t="s">
        <v>8</v>
      </c>
      <c r="E137" s="8">
        <f t="shared" ref="E137:J137" si="73">SUM(E138:E141)</f>
        <v>0</v>
      </c>
      <c r="F137" s="8">
        <f t="shared" si="73"/>
        <v>0</v>
      </c>
      <c r="G137" s="8">
        <f t="shared" si="73"/>
        <v>0</v>
      </c>
      <c r="H137" s="8">
        <f t="shared" si="73"/>
        <v>0</v>
      </c>
      <c r="I137" s="8">
        <f t="shared" si="73"/>
        <v>0</v>
      </c>
      <c r="J137" s="8">
        <f t="shared" si="73"/>
        <v>0</v>
      </c>
      <c r="K137" s="75" t="s">
        <v>9</v>
      </c>
      <c r="L137" s="21" t="s">
        <v>423</v>
      </c>
    </row>
    <row r="138" spans="1:12" ht="30.75" customHeight="1" x14ac:dyDescent="0.2">
      <c r="A138" s="92"/>
      <c r="B138" s="57"/>
      <c r="C138" s="21"/>
      <c r="D138" s="7" t="s">
        <v>10</v>
      </c>
      <c r="E138" s="8">
        <f t="shared" si="67"/>
        <v>0</v>
      </c>
      <c r="F138" s="8">
        <v>0</v>
      </c>
      <c r="G138" s="8">
        <v>0</v>
      </c>
      <c r="H138" s="8">
        <v>0</v>
      </c>
      <c r="I138" s="8">
        <v>0</v>
      </c>
      <c r="J138" s="8">
        <v>0</v>
      </c>
      <c r="K138" s="76"/>
      <c r="L138" s="21"/>
    </row>
    <row r="139" spans="1:12" ht="33" customHeight="1" x14ac:dyDescent="0.2">
      <c r="A139" s="92"/>
      <c r="B139" s="57"/>
      <c r="C139" s="21"/>
      <c r="D139" s="7" t="s">
        <v>11</v>
      </c>
      <c r="E139" s="8">
        <f t="shared" si="67"/>
        <v>0</v>
      </c>
      <c r="F139" s="8">
        <v>0</v>
      </c>
      <c r="G139" s="8">
        <v>0</v>
      </c>
      <c r="H139" s="8">
        <v>0</v>
      </c>
      <c r="I139" s="8">
        <v>0</v>
      </c>
      <c r="J139" s="8">
        <v>0</v>
      </c>
      <c r="K139" s="76"/>
      <c r="L139" s="21"/>
    </row>
    <row r="140" spans="1:12" ht="48" customHeight="1" x14ac:dyDescent="0.2">
      <c r="A140" s="92"/>
      <c r="B140" s="57"/>
      <c r="C140" s="21"/>
      <c r="D140" s="7" t="s">
        <v>12</v>
      </c>
      <c r="E140" s="8">
        <f t="shared" si="67"/>
        <v>0</v>
      </c>
      <c r="F140" s="8">
        <v>0</v>
      </c>
      <c r="G140" s="8">
        <v>0</v>
      </c>
      <c r="H140" s="8">
        <v>0</v>
      </c>
      <c r="I140" s="8">
        <v>0</v>
      </c>
      <c r="J140" s="8">
        <v>0</v>
      </c>
      <c r="K140" s="76"/>
      <c r="L140" s="21"/>
    </row>
    <row r="141" spans="1:12" ht="35.25" customHeight="1" x14ac:dyDescent="0.2">
      <c r="A141" s="93"/>
      <c r="B141" s="57"/>
      <c r="C141" s="21"/>
      <c r="D141" s="7" t="s">
        <v>13</v>
      </c>
      <c r="E141" s="8">
        <f t="shared" si="67"/>
        <v>0</v>
      </c>
      <c r="F141" s="8">
        <v>0</v>
      </c>
      <c r="G141" s="8">
        <v>0</v>
      </c>
      <c r="H141" s="8">
        <v>0</v>
      </c>
      <c r="I141" s="8">
        <v>0</v>
      </c>
      <c r="J141" s="8">
        <v>0</v>
      </c>
      <c r="K141" s="77"/>
      <c r="L141" s="21"/>
    </row>
    <row r="142" spans="1:12" s="3" customFormat="1" ht="12.75" customHeight="1" x14ac:dyDescent="0.2">
      <c r="A142" s="26" t="s">
        <v>14</v>
      </c>
      <c r="B142" s="27"/>
      <c r="C142" s="28"/>
      <c r="D142" s="1" t="s">
        <v>8</v>
      </c>
      <c r="E142" s="2">
        <f t="shared" ref="E142:G142" si="74">SUM(E143:E146)</f>
        <v>66388.152990000002</v>
      </c>
      <c r="F142" s="2">
        <f t="shared" si="74"/>
        <v>0</v>
      </c>
      <c r="G142" s="2">
        <f t="shared" si="74"/>
        <v>65898.152990000002</v>
      </c>
      <c r="H142" s="2">
        <f t="shared" ref="H142:J142" si="75">SUM(H143:H146)</f>
        <v>490</v>
      </c>
      <c r="I142" s="2">
        <f t="shared" si="75"/>
        <v>0</v>
      </c>
      <c r="J142" s="2">
        <f t="shared" si="75"/>
        <v>0</v>
      </c>
      <c r="K142" s="49"/>
      <c r="L142" s="50"/>
    </row>
    <row r="143" spans="1:12" s="3" customFormat="1" ht="46.5" customHeight="1" x14ac:dyDescent="0.2">
      <c r="A143" s="41"/>
      <c r="B143" s="42"/>
      <c r="C143" s="43"/>
      <c r="D143" s="1" t="s">
        <v>10</v>
      </c>
      <c r="E143" s="2">
        <f t="shared" si="67"/>
        <v>0</v>
      </c>
      <c r="F143" s="2">
        <f t="shared" ref="F143:J143" si="76">F118+F128+F123+F133</f>
        <v>0</v>
      </c>
      <c r="G143" s="2">
        <f t="shared" si="76"/>
        <v>0</v>
      </c>
      <c r="H143" s="2">
        <f t="shared" si="76"/>
        <v>0</v>
      </c>
      <c r="I143" s="2">
        <f t="shared" si="76"/>
        <v>0</v>
      </c>
      <c r="J143" s="2">
        <f t="shared" si="76"/>
        <v>0</v>
      </c>
      <c r="K143" s="49"/>
      <c r="L143" s="50"/>
    </row>
    <row r="144" spans="1:12" s="3" customFormat="1" ht="36.75" customHeight="1" x14ac:dyDescent="0.2">
      <c r="A144" s="41"/>
      <c r="B144" s="42"/>
      <c r="C144" s="43"/>
      <c r="D144" s="1" t="s">
        <v>11</v>
      </c>
      <c r="E144" s="2">
        <f t="shared" si="67"/>
        <v>38875</v>
      </c>
      <c r="F144" s="2">
        <f t="shared" ref="F144:J144" si="77">F119+F129+F124+F134</f>
        <v>0</v>
      </c>
      <c r="G144" s="2">
        <f t="shared" si="77"/>
        <v>38875</v>
      </c>
      <c r="H144" s="2">
        <f t="shared" si="77"/>
        <v>0</v>
      </c>
      <c r="I144" s="2">
        <f t="shared" si="77"/>
        <v>0</v>
      </c>
      <c r="J144" s="2">
        <f t="shared" si="77"/>
        <v>0</v>
      </c>
      <c r="K144" s="49"/>
      <c r="L144" s="50"/>
    </row>
    <row r="145" spans="1:12" s="3" customFormat="1" ht="44.25" customHeight="1" x14ac:dyDescent="0.2">
      <c r="A145" s="41"/>
      <c r="B145" s="42"/>
      <c r="C145" s="43"/>
      <c r="D145" s="1" t="s">
        <v>12</v>
      </c>
      <c r="E145" s="2">
        <f t="shared" si="67"/>
        <v>27513.152989999999</v>
      </c>
      <c r="F145" s="2">
        <f>F120+F130+F125+F135</f>
        <v>0</v>
      </c>
      <c r="G145" s="2">
        <f>G120+G130+G125+G135</f>
        <v>27023.152989999999</v>
      </c>
      <c r="H145" s="2">
        <f t="shared" ref="H145:J146" si="78">H120+H130+H125+H135</f>
        <v>490</v>
      </c>
      <c r="I145" s="2">
        <f t="shared" si="78"/>
        <v>0</v>
      </c>
      <c r="J145" s="2">
        <f t="shared" si="78"/>
        <v>0</v>
      </c>
      <c r="K145" s="49"/>
      <c r="L145" s="50"/>
    </row>
    <row r="146" spans="1:12" s="3" customFormat="1" ht="35.25" customHeight="1" x14ac:dyDescent="0.2">
      <c r="A146" s="44"/>
      <c r="B146" s="45"/>
      <c r="C146" s="46"/>
      <c r="D146" s="1" t="s">
        <v>13</v>
      </c>
      <c r="E146" s="2">
        <f t="shared" si="67"/>
        <v>0</v>
      </c>
      <c r="F146" s="2">
        <f>F121+F131+F126+F136</f>
        <v>0</v>
      </c>
      <c r="G146" s="2">
        <f>G121+G131+G126+G136</f>
        <v>0</v>
      </c>
      <c r="H146" s="2">
        <f t="shared" si="78"/>
        <v>0</v>
      </c>
      <c r="I146" s="2">
        <f t="shared" si="78"/>
        <v>0</v>
      </c>
      <c r="J146" s="2">
        <f t="shared" si="78"/>
        <v>0</v>
      </c>
      <c r="K146" s="49"/>
      <c r="L146" s="50"/>
    </row>
    <row r="147" spans="1:12" ht="21.75" customHeight="1" x14ac:dyDescent="0.2">
      <c r="A147" s="11">
        <v>8</v>
      </c>
      <c r="B147" s="54" t="s">
        <v>82</v>
      </c>
      <c r="C147" s="55"/>
      <c r="D147" s="55"/>
      <c r="E147" s="55"/>
      <c r="F147" s="55"/>
      <c r="G147" s="55"/>
      <c r="H147" s="55"/>
      <c r="I147" s="55"/>
      <c r="J147" s="55"/>
      <c r="K147" s="55"/>
      <c r="L147" s="56"/>
    </row>
    <row r="148" spans="1:12" ht="51.75" customHeight="1" x14ac:dyDescent="0.2">
      <c r="A148" s="39" t="s">
        <v>228</v>
      </c>
      <c r="B148" s="22" t="s">
        <v>83</v>
      </c>
      <c r="C148" s="21">
        <v>2021</v>
      </c>
      <c r="D148" s="7" t="s">
        <v>8</v>
      </c>
      <c r="E148" s="8">
        <f t="shared" ref="E148:G148" si="79">SUM(E149:E152)</f>
        <v>23559.65</v>
      </c>
      <c r="F148" s="8">
        <f t="shared" si="79"/>
        <v>0</v>
      </c>
      <c r="G148" s="8">
        <f t="shared" si="79"/>
        <v>23559.65</v>
      </c>
      <c r="H148" s="8">
        <f t="shared" ref="H148:J148" si="80">SUM(H149:H152)</f>
        <v>0</v>
      </c>
      <c r="I148" s="8">
        <f t="shared" si="80"/>
        <v>0</v>
      </c>
      <c r="J148" s="8">
        <f t="shared" si="80"/>
        <v>0</v>
      </c>
      <c r="K148" s="75" t="s">
        <v>9</v>
      </c>
      <c r="L148" s="21" t="s">
        <v>98</v>
      </c>
    </row>
    <row r="149" spans="1:12" ht="108.75" customHeight="1" x14ac:dyDescent="0.2">
      <c r="A149" s="40"/>
      <c r="B149" s="57"/>
      <c r="C149" s="21"/>
      <c r="D149" s="7" t="s">
        <v>10</v>
      </c>
      <c r="E149" s="8">
        <f>SUM(F149:J149)</f>
        <v>0</v>
      </c>
      <c r="F149" s="8">
        <v>0</v>
      </c>
      <c r="G149" s="8">
        <v>0</v>
      </c>
      <c r="H149" s="8">
        <v>0</v>
      </c>
      <c r="I149" s="8">
        <v>0</v>
      </c>
      <c r="J149" s="8">
        <v>0</v>
      </c>
      <c r="K149" s="76"/>
      <c r="L149" s="21"/>
    </row>
    <row r="150" spans="1:12" ht="108.75" customHeight="1" x14ac:dyDescent="0.2">
      <c r="A150" s="40"/>
      <c r="B150" s="57"/>
      <c r="C150" s="21"/>
      <c r="D150" s="7" t="s">
        <v>11</v>
      </c>
      <c r="E150" s="8">
        <f t="shared" ref="E150:E157" si="81">SUM(F150:J150)</f>
        <v>14724.78</v>
      </c>
      <c r="F150" s="8">
        <v>0</v>
      </c>
      <c r="G150" s="8">
        <v>14724.78</v>
      </c>
      <c r="H150" s="8">
        <v>0</v>
      </c>
      <c r="I150" s="8">
        <v>0</v>
      </c>
      <c r="J150" s="8">
        <v>0</v>
      </c>
      <c r="K150" s="76"/>
      <c r="L150" s="21"/>
    </row>
    <row r="151" spans="1:12" ht="108.75" customHeight="1" x14ac:dyDescent="0.2">
      <c r="A151" s="40"/>
      <c r="B151" s="57"/>
      <c r="C151" s="21"/>
      <c r="D151" s="7" t="s">
        <v>12</v>
      </c>
      <c r="E151" s="8">
        <f t="shared" si="81"/>
        <v>8834.8700000000008</v>
      </c>
      <c r="F151" s="8">
        <v>0</v>
      </c>
      <c r="G151" s="8">
        <v>8834.8700000000008</v>
      </c>
      <c r="H151" s="8">
        <v>0</v>
      </c>
      <c r="I151" s="8">
        <v>0</v>
      </c>
      <c r="J151" s="8">
        <v>0</v>
      </c>
      <c r="K151" s="76"/>
      <c r="L151" s="21"/>
    </row>
    <row r="152" spans="1:12" ht="190.5" customHeight="1" x14ac:dyDescent="0.2">
      <c r="A152" s="40"/>
      <c r="B152" s="57"/>
      <c r="C152" s="21"/>
      <c r="D152" s="7" t="s">
        <v>13</v>
      </c>
      <c r="E152" s="8">
        <f t="shared" si="81"/>
        <v>0</v>
      </c>
      <c r="F152" s="8">
        <v>0</v>
      </c>
      <c r="G152" s="8">
        <v>0</v>
      </c>
      <c r="H152" s="8">
        <v>0</v>
      </c>
      <c r="I152" s="8">
        <v>0</v>
      </c>
      <c r="J152" s="8">
        <v>0</v>
      </c>
      <c r="K152" s="77"/>
      <c r="L152" s="21"/>
    </row>
    <row r="153" spans="1:12" s="3" customFormat="1" ht="12.75" customHeight="1" x14ac:dyDescent="0.2">
      <c r="A153" s="26" t="s">
        <v>14</v>
      </c>
      <c r="B153" s="27"/>
      <c r="C153" s="28"/>
      <c r="D153" s="1" t="s">
        <v>8</v>
      </c>
      <c r="E153" s="2">
        <f t="shared" ref="E153:G153" si="82">SUM(E154:E157)</f>
        <v>23559.65</v>
      </c>
      <c r="F153" s="2">
        <f t="shared" si="82"/>
        <v>0</v>
      </c>
      <c r="G153" s="2">
        <f t="shared" si="82"/>
        <v>23559.65</v>
      </c>
      <c r="H153" s="2">
        <f t="shared" ref="H153:J153" si="83">SUM(H154:H157)</f>
        <v>0</v>
      </c>
      <c r="I153" s="2">
        <f t="shared" si="83"/>
        <v>0</v>
      </c>
      <c r="J153" s="2">
        <f t="shared" si="83"/>
        <v>0</v>
      </c>
      <c r="K153" s="49"/>
      <c r="L153" s="50"/>
    </row>
    <row r="154" spans="1:12" s="3" customFormat="1" ht="46.5" customHeight="1" x14ac:dyDescent="0.2">
      <c r="A154" s="41"/>
      <c r="B154" s="42"/>
      <c r="C154" s="43"/>
      <c r="D154" s="1" t="s">
        <v>10</v>
      </c>
      <c r="E154" s="2">
        <f t="shared" si="81"/>
        <v>0</v>
      </c>
      <c r="F154" s="2">
        <f>F149</f>
        <v>0</v>
      </c>
      <c r="G154" s="2">
        <f>G149</f>
        <v>0</v>
      </c>
      <c r="H154" s="2">
        <f t="shared" ref="H154:J154" si="84">H149</f>
        <v>0</v>
      </c>
      <c r="I154" s="2">
        <f t="shared" si="84"/>
        <v>0</v>
      </c>
      <c r="J154" s="2">
        <f t="shared" si="84"/>
        <v>0</v>
      </c>
      <c r="K154" s="49"/>
      <c r="L154" s="50"/>
    </row>
    <row r="155" spans="1:12" s="3" customFormat="1" ht="54.75" customHeight="1" x14ac:dyDescent="0.2">
      <c r="A155" s="41"/>
      <c r="B155" s="42"/>
      <c r="C155" s="43"/>
      <c r="D155" s="1" t="s">
        <v>11</v>
      </c>
      <c r="E155" s="2">
        <f t="shared" si="81"/>
        <v>14724.78</v>
      </c>
      <c r="F155" s="2">
        <f t="shared" ref="F155:G155" si="85">F150</f>
        <v>0</v>
      </c>
      <c r="G155" s="2">
        <f t="shared" si="85"/>
        <v>14724.78</v>
      </c>
      <c r="H155" s="2">
        <f t="shared" ref="H155:J155" si="86">H150</f>
        <v>0</v>
      </c>
      <c r="I155" s="2">
        <f t="shared" si="86"/>
        <v>0</v>
      </c>
      <c r="J155" s="2">
        <f t="shared" si="86"/>
        <v>0</v>
      </c>
      <c r="K155" s="49"/>
      <c r="L155" s="50"/>
    </row>
    <row r="156" spans="1:12" s="3" customFormat="1" ht="68.25" customHeight="1" x14ac:dyDescent="0.2">
      <c r="A156" s="41"/>
      <c r="B156" s="42"/>
      <c r="C156" s="43"/>
      <c r="D156" s="1" t="s">
        <v>12</v>
      </c>
      <c r="E156" s="2">
        <f t="shared" si="81"/>
        <v>8834.8700000000008</v>
      </c>
      <c r="F156" s="2">
        <f t="shared" ref="F156:G156" si="87">F151</f>
        <v>0</v>
      </c>
      <c r="G156" s="2">
        <f t="shared" si="87"/>
        <v>8834.8700000000008</v>
      </c>
      <c r="H156" s="2">
        <f t="shared" ref="H156:J156" si="88">H151</f>
        <v>0</v>
      </c>
      <c r="I156" s="2">
        <f t="shared" si="88"/>
        <v>0</v>
      </c>
      <c r="J156" s="2">
        <f t="shared" si="88"/>
        <v>0</v>
      </c>
      <c r="K156" s="49"/>
      <c r="L156" s="50"/>
    </row>
    <row r="157" spans="1:12" s="3" customFormat="1" ht="35.25" customHeight="1" x14ac:dyDescent="0.2">
      <c r="A157" s="44"/>
      <c r="B157" s="45"/>
      <c r="C157" s="46"/>
      <c r="D157" s="1" t="s">
        <v>13</v>
      </c>
      <c r="E157" s="2">
        <f t="shared" si="81"/>
        <v>0</v>
      </c>
      <c r="F157" s="2">
        <f t="shared" ref="F157:G157" si="89">F152</f>
        <v>0</v>
      </c>
      <c r="G157" s="2">
        <f t="shared" si="89"/>
        <v>0</v>
      </c>
      <c r="H157" s="2">
        <f t="shared" ref="H157:J157" si="90">H152</f>
        <v>0</v>
      </c>
      <c r="I157" s="2">
        <f t="shared" si="90"/>
        <v>0</v>
      </c>
      <c r="J157" s="2">
        <f t="shared" si="90"/>
        <v>0</v>
      </c>
      <c r="K157" s="49"/>
      <c r="L157" s="50"/>
    </row>
    <row r="158" spans="1:12" ht="25.5" customHeight="1" x14ac:dyDescent="0.2">
      <c r="A158" s="11">
        <v>9</v>
      </c>
      <c r="B158" s="51" t="s">
        <v>111</v>
      </c>
      <c r="C158" s="52"/>
      <c r="D158" s="52"/>
      <c r="E158" s="52"/>
      <c r="F158" s="52"/>
      <c r="G158" s="52"/>
      <c r="H158" s="52"/>
      <c r="I158" s="52"/>
      <c r="J158" s="52"/>
      <c r="K158" s="52"/>
      <c r="L158" s="52"/>
    </row>
    <row r="159" spans="1:12" ht="17.25" customHeight="1" x14ac:dyDescent="0.2">
      <c r="A159" s="39" t="s">
        <v>181</v>
      </c>
      <c r="B159" s="22" t="s">
        <v>113</v>
      </c>
      <c r="C159" s="21">
        <v>2021</v>
      </c>
      <c r="D159" s="7" t="s">
        <v>8</v>
      </c>
      <c r="E159" s="8">
        <f t="shared" ref="E159:G159" si="91">SUM(E160:E163)</f>
        <v>2400</v>
      </c>
      <c r="F159" s="8">
        <f t="shared" si="91"/>
        <v>0</v>
      </c>
      <c r="G159" s="8">
        <f t="shared" si="91"/>
        <v>2400</v>
      </c>
      <c r="H159" s="8">
        <f t="shared" ref="H159:J159" si="92">SUM(H160:H163)</f>
        <v>0</v>
      </c>
      <c r="I159" s="8">
        <f t="shared" si="92"/>
        <v>0</v>
      </c>
      <c r="J159" s="8">
        <f t="shared" si="92"/>
        <v>0</v>
      </c>
      <c r="K159" s="75" t="s">
        <v>29</v>
      </c>
      <c r="L159" s="89" t="s">
        <v>419</v>
      </c>
    </row>
    <row r="160" spans="1:12" ht="39" customHeight="1" x14ac:dyDescent="0.2">
      <c r="A160" s="40"/>
      <c r="B160" s="57"/>
      <c r="C160" s="21"/>
      <c r="D160" s="7" t="s">
        <v>10</v>
      </c>
      <c r="E160" s="8">
        <f>SUM(F160:J160)</f>
        <v>0</v>
      </c>
      <c r="F160" s="8">
        <v>0</v>
      </c>
      <c r="G160" s="8">
        <v>0</v>
      </c>
      <c r="H160" s="8">
        <v>0</v>
      </c>
      <c r="I160" s="8">
        <v>0</v>
      </c>
      <c r="J160" s="8">
        <v>0</v>
      </c>
      <c r="K160" s="76"/>
      <c r="L160" s="89"/>
    </row>
    <row r="161" spans="1:12" ht="40.5" customHeight="1" x14ac:dyDescent="0.2">
      <c r="A161" s="40"/>
      <c r="B161" s="57"/>
      <c r="C161" s="21"/>
      <c r="D161" s="7" t="s">
        <v>11</v>
      </c>
      <c r="E161" s="8">
        <f t="shared" ref="E161:E163" si="93">SUM(F161:J161)</f>
        <v>1500</v>
      </c>
      <c r="F161" s="8">
        <v>0</v>
      </c>
      <c r="G161" s="8">
        <v>1500</v>
      </c>
      <c r="H161" s="8">
        <v>0</v>
      </c>
      <c r="I161" s="8">
        <v>0</v>
      </c>
      <c r="J161" s="8">
        <v>0</v>
      </c>
      <c r="K161" s="76"/>
      <c r="L161" s="89"/>
    </row>
    <row r="162" spans="1:12" ht="45.75" customHeight="1" x14ac:dyDescent="0.2">
      <c r="A162" s="40"/>
      <c r="B162" s="57"/>
      <c r="C162" s="21"/>
      <c r="D162" s="7" t="s">
        <v>12</v>
      </c>
      <c r="E162" s="8">
        <f t="shared" si="93"/>
        <v>900</v>
      </c>
      <c r="F162" s="8">
        <v>0</v>
      </c>
      <c r="G162" s="8">
        <v>900</v>
      </c>
      <c r="H162" s="8">
        <v>0</v>
      </c>
      <c r="I162" s="8">
        <v>0</v>
      </c>
      <c r="J162" s="8">
        <v>0</v>
      </c>
      <c r="K162" s="76"/>
      <c r="L162" s="89"/>
    </row>
    <row r="163" spans="1:12" ht="27" customHeight="1" x14ac:dyDescent="0.2">
      <c r="A163" s="40"/>
      <c r="B163" s="57"/>
      <c r="C163" s="21"/>
      <c r="D163" s="7" t="s">
        <v>13</v>
      </c>
      <c r="E163" s="8">
        <f t="shared" si="93"/>
        <v>0</v>
      </c>
      <c r="F163" s="8">
        <v>0</v>
      </c>
      <c r="G163" s="8">
        <v>0</v>
      </c>
      <c r="H163" s="8">
        <v>0</v>
      </c>
      <c r="I163" s="8">
        <v>0</v>
      </c>
      <c r="J163" s="8">
        <v>0</v>
      </c>
      <c r="K163" s="77"/>
      <c r="L163" s="89"/>
    </row>
    <row r="164" spans="1:12" ht="17.25" customHeight="1" x14ac:dyDescent="0.2">
      <c r="A164" s="39" t="s">
        <v>245</v>
      </c>
      <c r="B164" s="22" t="s">
        <v>114</v>
      </c>
      <c r="C164" s="21">
        <v>2021</v>
      </c>
      <c r="D164" s="7" t="s">
        <v>8</v>
      </c>
      <c r="E164" s="8">
        <f t="shared" ref="E164:G164" si="94">SUM(E165:E168)</f>
        <v>2400</v>
      </c>
      <c r="F164" s="8">
        <f t="shared" si="94"/>
        <v>0</v>
      </c>
      <c r="G164" s="8">
        <f t="shared" si="94"/>
        <v>2400</v>
      </c>
      <c r="H164" s="8">
        <f t="shared" ref="H164:J164" si="95">SUM(H165:H168)</f>
        <v>0</v>
      </c>
      <c r="I164" s="8">
        <f t="shared" si="95"/>
        <v>0</v>
      </c>
      <c r="J164" s="8">
        <f t="shared" si="95"/>
        <v>0</v>
      </c>
      <c r="K164" s="75" t="s">
        <v>29</v>
      </c>
      <c r="L164" s="89" t="s">
        <v>419</v>
      </c>
    </row>
    <row r="165" spans="1:12" ht="39" customHeight="1" x14ac:dyDescent="0.2">
      <c r="A165" s="40"/>
      <c r="B165" s="57"/>
      <c r="C165" s="21"/>
      <c r="D165" s="7" t="s">
        <v>10</v>
      </c>
      <c r="E165" s="8">
        <f t="shared" ref="E165:E168" si="96">SUM(F165:J165)</f>
        <v>0</v>
      </c>
      <c r="F165" s="8">
        <v>0</v>
      </c>
      <c r="G165" s="8">
        <v>0</v>
      </c>
      <c r="H165" s="8">
        <v>0</v>
      </c>
      <c r="I165" s="8">
        <v>0</v>
      </c>
      <c r="J165" s="8">
        <v>0</v>
      </c>
      <c r="K165" s="76"/>
      <c r="L165" s="89"/>
    </row>
    <row r="166" spans="1:12" ht="40.5" customHeight="1" x14ac:dyDescent="0.2">
      <c r="A166" s="40"/>
      <c r="B166" s="57"/>
      <c r="C166" s="21"/>
      <c r="D166" s="7" t="s">
        <v>11</v>
      </c>
      <c r="E166" s="8">
        <f t="shared" si="96"/>
        <v>1500</v>
      </c>
      <c r="F166" s="8">
        <v>0</v>
      </c>
      <c r="G166" s="8">
        <v>1500</v>
      </c>
      <c r="H166" s="8">
        <v>0</v>
      </c>
      <c r="I166" s="8">
        <v>0</v>
      </c>
      <c r="J166" s="8">
        <v>0</v>
      </c>
      <c r="K166" s="76"/>
      <c r="L166" s="89"/>
    </row>
    <row r="167" spans="1:12" ht="45.75" customHeight="1" x14ac:dyDescent="0.2">
      <c r="A167" s="40"/>
      <c r="B167" s="57"/>
      <c r="C167" s="21"/>
      <c r="D167" s="7" t="s">
        <v>12</v>
      </c>
      <c r="E167" s="8">
        <f t="shared" si="96"/>
        <v>900</v>
      </c>
      <c r="F167" s="8">
        <v>0</v>
      </c>
      <c r="G167" s="8">
        <v>900</v>
      </c>
      <c r="H167" s="8">
        <v>0</v>
      </c>
      <c r="I167" s="8">
        <v>0</v>
      </c>
      <c r="J167" s="8">
        <v>0</v>
      </c>
      <c r="K167" s="76"/>
      <c r="L167" s="89"/>
    </row>
    <row r="168" spans="1:12" ht="27" customHeight="1" x14ac:dyDescent="0.2">
      <c r="A168" s="40"/>
      <c r="B168" s="57"/>
      <c r="C168" s="21"/>
      <c r="D168" s="7" t="s">
        <v>13</v>
      </c>
      <c r="E168" s="8">
        <f t="shared" si="96"/>
        <v>0</v>
      </c>
      <c r="F168" s="8">
        <v>0</v>
      </c>
      <c r="G168" s="8">
        <v>0</v>
      </c>
      <c r="H168" s="8">
        <v>0</v>
      </c>
      <c r="I168" s="8">
        <v>0</v>
      </c>
      <c r="J168" s="8">
        <v>0</v>
      </c>
      <c r="K168" s="77"/>
      <c r="L168" s="89"/>
    </row>
    <row r="169" spans="1:12" ht="18.75" customHeight="1" x14ac:dyDescent="0.2">
      <c r="A169" s="39" t="s">
        <v>246</v>
      </c>
      <c r="B169" s="22" t="s">
        <v>115</v>
      </c>
      <c r="C169" s="21">
        <v>2021</v>
      </c>
      <c r="D169" s="7" t="s">
        <v>8</v>
      </c>
      <c r="E169" s="8">
        <f t="shared" ref="E169:G169" si="97">SUM(E170:E173)</f>
        <v>2400</v>
      </c>
      <c r="F169" s="8">
        <f t="shared" si="97"/>
        <v>0</v>
      </c>
      <c r="G169" s="8">
        <f t="shared" si="97"/>
        <v>2400</v>
      </c>
      <c r="H169" s="8">
        <f t="shared" ref="H169:J169" si="98">SUM(H170:H173)</f>
        <v>0</v>
      </c>
      <c r="I169" s="8">
        <f t="shared" si="98"/>
        <v>0</v>
      </c>
      <c r="J169" s="8">
        <f t="shared" si="98"/>
        <v>0</v>
      </c>
      <c r="K169" s="75" t="s">
        <v>29</v>
      </c>
      <c r="L169" s="89" t="s">
        <v>419</v>
      </c>
    </row>
    <row r="170" spans="1:12" ht="42.75" customHeight="1" x14ac:dyDescent="0.2">
      <c r="A170" s="40"/>
      <c r="B170" s="57"/>
      <c r="C170" s="21"/>
      <c r="D170" s="7" t="s">
        <v>10</v>
      </c>
      <c r="E170" s="8">
        <f t="shared" ref="E170:E173" si="99">SUM(F170:J170)</f>
        <v>0</v>
      </c>
      <c r="F170" s="8">
        <v>0</v>
      </c>
      <c r="G170" s="8">
        <v>0</v>
      </c>
      <c r="H170" s="8">
        <v>0</v>
      </c>
      <c r="I170" s="8">
        <v>0</v>
      </c>
      <c r="J170" s="8">
        <v>0</v>
      </c>
      <c r="K170" s="76"/>
      <c r="L170" s="89"/>
    </row>
    <row r="171" spans="1:12" ht="45" customHeight="1" x14ac:dyDescent="0.2">
      <c r="A171" s="40"/>
      <c r="B171" s="57"/>
      <c r="C171" s="21"/>
      <c r="D171" s="7" t="s">
        <v>11</v>
      </c>
      <c r="E171" s="8">
        <f t="shared" si="99"/>
        <v>1500</v>
      </c>
      <c r="F171" s="8">
        <v>0</v>
      </c>
      <c r="G171" s="8">
        <v>1500</v>
      </c>
      <c r="H171" s="8">
        <v>0</v>
      </c>
      <c r="I171" s="8">
        <v>0</v>
      </c>
      <c r="J171" s="8">
        <v>0</v>
      </c>
      <c r="K171" s="76"/>
      <c r="L171" s="89"/>
    </row>
    <row r="172" spans="1:12" ht="48" customHeight="1" x14ac:dyDescent="0.2">
      <c r="A172" s="40"/>
      <c r="B172" s="57"/>
      <c r="C172" s="21"/>
      <c r="D172" s="7" t="s">
        <v>12</v>
      </c>
      <c r="E172" s="8">
        <f t="shared" si="99"/>
        <v>900</v>
      </c>
      <c r="F172" s="8">
        <v>0</v>
      </c>
      <c r="G172" s="8">
        <v>900</v>
      </c>
      <c r="H172" s="8">
        <v>0</v>
      </c>
      <c r="I172" s="8">
        <v>0</v>
      </c>
      <c r="J172" s="8">
        <v>0</v>
      </c>
      <c r="K172" s="76"/>
      <c r="L172" s="89"/>
    </row>
    <row r="173" spans="1:12" ht="35.25" customHeight="1" x14ac:dyDescent="0.2">
      <c r="A173" s="40"/>
      <c r="B173" s="57"/>
      <c r="C173" s="21"/>
      <c r="D173" s="7" t="s">
        <v>13</v>
      </c>
      <c r="E173" s="8">
        <f t="shared" si="99"/>
        <v>0</v>
      </c>
      <c r="F173" s="8">
        <v>0</v>
      </c>
      <c r="G173" s="8">
        <v>0</v>
      </c>
      <c r="H173" s="8">
        <v>0</v>
      </c>
      <c r="I173" s="8">
        <v>0</v>
      </c>
      <c r="J173" s="8">
        <v>0</v>
      </c>
      <c r="K173" s="77"/>
      <c r="L173" s="89"/>
    </row>
    <row r="174" spans="1:12" s="3" customFormat="1" ht="12.75" customHeight="1" x14ac:dyDescent="0.2">
      <c r="A174" s="26" t="s">
        <v>14</v>
      </c>
      <c r="B174" s="27"/>
      <c r="C174" s="28"/>
      <c r="D174" s="1" t="s">
        <v>8</v>
      </c>
      <c r="E174" s="2">
        <f t="shared" ref="E174:G174" si="100">SUM(E175:E178)</f>
        <v>7200</v>
      </c>
      <c r="F174" s="2">
        <f t="shared" si="100"/>
        <v>0</v>
      </c>
      <c r="G174" s="2">
        <f t="shared" si="100"/>
        <v>7200</v>
      </c>
      <c r="H174" s="2">
        <f t="shared" ref="H174:J174" si="101">SUM(H175:H178)</f>
        <v>0</v>
      </c>
      <c r="I174" s="2">
        <f t="shared" si="101"/>
        <v>0</v>
      </c>
      <c r="J174" s="2">
        <f t="shared" si="101"/>
        <v>0</v>
      </c>
      <c r="K174" s="49"/>
      <c r="L174" s="50"/>
    </row>
    <row r="175" spans="1:12" s="3" customFormat="1" ht="46.5" customHeight="1" x14ac:dyDescent="0.2">
      <c r="A175" s="41"/>
      <c r="B175" s="42"/>
      <c r="C175" s="43"/>
      <c r="D175" s="1" t="s">
        <v>10</v>
      </c>
      <c r="E175" s="2">
        <f t="shared" ref="E175:E178" si="102">SUM(F175:J175)</f>
        <v>0</v>
      </c>
      <c r="F175" s="2">
        <f t="shared" ref="F175:G175" si="103">F160+F165+F170</f>
        <v>0</v>
      </c>
      <c r="G175" s="2">
        <f t="shared" si="103"/>
        <v>0</v>
      </c>
      <c r="H175" s="2">
        <f t="shared" ref="H175:J175" si="104">H160+H165+H170</f>
        <v>0</v>
      </c>
      <c r="I175" s="2">
        <f t="shared" si="104"/>
        <v>0</v>
      </c>
      <c r="J175" s="2">
        <f t="shared" si="104"/>
        <v>0</v>
      </c>
      <c r="K175" s="49"/>
      <c r="L175" s="50"/>
    </row>
    <row r="176" spans="1:12" s="3" customFormat="1" ht="36.75" customHeight="1" x14ac:dyDescent="0.2">
      <c r="A176" s="41"/>
      <c r="B176" s="42"/>
      <c r="C176" s="43"/>
      <c r="D176" s="1" t="s">
        <v>11</v>
      </c>
      <c r="E176" s="2">
        <f t="shared" si="102"/>
        <v>4500</v>
      </c>
      <c r="F176" s="2">
        <f t="shared" ref="F176" si="105">F161+F166+F171</f>
        <v>0</v>
      </c>
      <c r="G176" s="2">
        <f>G161+G166+G171</f>
        <v>4500</v>
      </c>
      <c r="H176" s="2">
        <f t="shared" ref="H176:J176" si="106">H161+H166+H171</f>
        <v>0</v>
      </c>
      <c r="I176" s="2">
        <f t="shared" si="106"/>
        <v>0</v>
      </c>
      <c r="J176" s="2">
        <f t="shared" si="106"/>
        <v>0</v>
      </c>
      <c r="K176" s="49"/>
      <c r="L176" s="50"/>
    </row>
    <row r="177" spans="1:12" s="3" customFormat="1" ht="50.25" customHeight="1" x14ac:dyDescent="0.2">
      <c r="A177" s="41"/>
      <c r="B177" s="42"/>
      <c r="C177" s="43"/>
      <c r="D177" s="1" t="s">
        <v>12</v>
      </c>
      <c r="E177" s="2">
        <f t="shared" si="102"/>
        <v>2700</v>
      </c>
      <c r="F177" s="2">
        <f>F162+F167+F172</f>
        <v>0</v>
      </c>
      <c r="G177" s="2">
        <f>G162+G167+G172</f>
        <v>2700</v>
      </c>
      <c r="H177" s="2">
        <f t="shared" ref="H177:J177" si="107">H162+H167+H172</f>
        <v>0</v>
      </c>
      <c r="I177" s="2">
        <f t="shared" si="107"/>
        <v>0</v>
      </c>
      <c r="J177" s="2">
        <f t="shared" si="107"/>
        <v>0</v>
      </c>
      <c r="K177" s="49"/>
      <c r="L177" s="50"/>
    </row>
    <row r="178" spans="1:12" s="3" customFormat="1" ht="35.25" customHeight="1" x14ac:dyDescent="0.2">
      <c r="A178" s="44"/>
      <c r="B178" s="45"/>
      <c r="C178" s="46"/>
      <c r="D178" s="1" t="s">
        <v>13</v>
      </c>
      <c r="E178" s="2">
        <f t="shared" si="102"/>
        <v>0</v>
      </c>
      <c r="F178" s="2">
        <f>F163</f>
        <v>0</v>
      </c>
      <c r="G178" s="2">
        <f>G163</f>
        <v>0</v>
      </c>
      <c r="H178" s="2">
        <f t="shared" ref="H178:J178" si="108">H163</f>
        <v>0</v>
      </c>
      <c r="I178" s="2">
        <f t="shared" si="108"/>
        <v>0</v>
      </c>
      <c r="J178" s="2">
        <f t="shared" si="108"/>
        <v>0</v>
      </c>
      <c r="K178" s="49"/>
      <c r="L178" s="50"/>
    </row>
    <row r="179" spans="1:12" ht="35.25" customHeight="1" x14ac:dyDescent="0.2">
      <c r="A179" s="11">
        <v>10</v>
      </c>
      <c r="B179" s="54" t="s">
        <v>121</v>
      </c>
      <c r="C179" s="55"/>
      <c r="D179" s="55"/>
      <c r="E179" s="55"/>
      <c r="F179" s="55"/>
      <c r="G179" s="55"/>
      <c r="H179" s="55"/>
      <c r="I179" s="55"/>
      <c r="J179" s="55"/>
      <c r="K179" s="55"/>
      <c r="L179" s="56"/>
    </row>
    <row r="180" spans="1:12" ht="30.75" customHeight="1" x14ac:dyDescent="0.2">
      <c r="A180" s="39" t="s">
        <v>190</v>
      </c>
      <c r="B180" s="22" t="s">
        <v>122</v>
      </c>
      <c r="C180" s="21">
        <v>2021</v>
      </c>
      <c r="D180" s="7" t="s">
        <v>8</v>
      </c>
      <c r="E180" s="8">
        <f t="shared" ref="E180:G180" si="109">SUM(E181:E184)</f>
        <v>60000</v>
      </c>
      <c r="F180" s="8">
        <f t="shared" si="109"/>
        <v>0</v>
      </c>
      <c r="G180" s="8">
        <f t="shared" si="109"/>
        <v>60000</v>
      </c>
      <c r="H180" s="8">
        <f t="shared" ref="H180:J180" si="110">SUM(H181:H184)</f>
        <v>0</v>
      </c>
      <c r="I180" s="8">
        <f t="shared" si="110"/>
        <v>0</v>
      </c>
      <c r="J180" s="8">
        <f t="shared" si="110"/>
        <v>0</v>
      </c>
      <c r="K180" s="75" t="s">
        <v>29</v>
      </c>
      <c r="L180" s="21" t="s">
        <v>123</v>
      </c>
    </row>
    <row r="181" spans="1:12" ht="40.5" customHeight="1" x14ac:dyDescent="0.2">
      <c r="A181" s="40"/>
      <c r="B181" s="57"/>
      <c r="C181" s="21"/>
      <c r="D181" s="7" t="s">
        <v>10</v>
      </c>
      <c r="E181" s="8">
        <f>SUM(F181:J181)</f>
        <v>0</v>
      </c>
      <c r="F181" s="8">
        <v>0</v>
      </c>
      <c r="G181" s="8">
        <v>0</v>
      </c>
      <c r="H181" s="8">
        <v>0</v>
      </c>
      <c r="I181" s="8">
        <v>0</v>
      </c>
      <c r="J181" s="8">
        <v>0</v>
      </c>
      <c r="K181" s="76"/>
      <c r="L181" s="21"/>
    </row>
    <row r="182" spans="1:12" ht="56.25" customHeight="1" x14ac:dyDescent="0.2">
      <c r="A182" s="40"/>
      <c r="B182" s="57"/>
      <c r="C182" s="21"/>
      <c r="D182" s="7" t="s">
        <v>11</v>
      </c>
      <c r="E182" s="8">
        <f t="shared" ref="E182:E184" si="111">SUM(F182:J182)</f>
        <v>57000</v>
      </c>
      <c r="F182" s="8">
        <v>0</v>
      </c>
      <c r="G182" s="8">
        <v>57000</v>
      </c>
      <c r="H182" s="8">
        <v>0</v>
      </c>
      <c r="I182" s="8">
        <v>0</v>
      </c>
      <c r="J182" s="8">
        <v>0</v>
      </c>
      <c r="K182" s="76"/>
      <c r="L182" s="21"/>
    </row>
    <row r="183" spans="1:12" ht="56.25" customHeight="1" x14ac:dyDescent="0.2">
      <c r="A183" s="40"/>
      <c r="B183" s="57"/>
      <c r="C183" s="21"/>
      <c r="D183" s="7" t="s">
        <v>12</v>
      </c>
      <c r="E183" s="8">
        <f t="shared" si="111"/>
        <v>3000</v>
      </c>
      <c r="F183" s="8">
        <v>0</v>
      </c>
      <c r="G183" s="8">
        <v>3000</v>
      </c>
      <c r="H183" s="8">
        <v>0</v>
      </c>
      <c r="I183" s="8">
        <v>0</v>
      </c>
      <c r="J183" s="8">
        <v>0</v>
      </c>
      <c r="K183" s="76"/>
      <c r="L183" s="21"/>
    </row>
    <row r="184" spans="1:12" ht="55.5" customHeight="1" x14ac:dyDescent="0.2">
      <c r="A184" s="40"/>
      <c r="B184" s="57"/>
      <c r="C184" s="21"/>
      <c r="D184" s="7" t="s">
        <v>13</v>
      </c>
      <c r="E184" s="8">
        <f t="shared" si="111"/>
        <v>0</v>
      </c>
      <c r="F184" s="8">
        <v>0</v>
      </c>
      <c r="G184" s="8">
        <v>0</v>
      </c>
      <c r="H184" s="8">
        <v>0</v>
      </c>
      <c r="I184" s="8">
        <v>0</v>
      </c>
      <c r="J184" s="8">
        <v>0</v>
      </c>
      <c r="K184" s="77"/>
      <c r="L184" s="21"/>
    </row>
    <row r="185" spans="1:12" s="3" customFormat="1" ht="17.25" customHeight="1" x14ac:dyDescent="0.2">
      <c r="A185" s="26" t="s">
        <v>14</v>
      </c>
      <c r="B185" s="27"/>
      <c r="C185" s="28"/>
      <c r="D185" s="1" t="s">
        <v>8</v>
      </c>
      <c r="E185" s="2">
        <f t="shared" ref="E185:G185" si="112">SUM(E186:E189)</f>
        <v>60000</v>
      </c>
      <c r="F185" s="2">
        <f t="shared" si="112"/>
        <v>0</v>
      </c>
      <c r="G185" s="2">
        <f t="shared" si="112"/>
        <v>60000</v>
      </c>
      <c r="H185" s="2">
        <f t="shared" ref="H185:J185" si="113">SUM(H186:H189)</f>
        <v>0</v>
      </c>
      <c r="I185" s="2">
        <f t="shared" si="113"/>
        <v>0</v>
      </c>
      <c r="J185" s="2">
        <f t="shared" si="113"/>
        <v>0</v>
      </c>
      <c r="K185" s="49"/>
      <c r="L185" s="50"/>
    </row>
    <row r="186" spans="1:12" s="3" customFormat="1" ht="46.5" customHeight="1" x14ac:dyDescent="0.2">
      <c r="A186" s="41"/>
      <c r="B186" s="42"/>
      <c r="C186" s="43"/>
      <c r="D186" s="1" t="s">
        <v>10</v>
      </c>
      <c r="E186" s="2">
        <f t="shared" ref="E186:E189" si="114">SUM(F186:J186)</f>
        <v>0</v>
      </c>
      <c r="F186" s="2">
        <f>F181</f>
        <v>0</v>
      </c>
      <c r="G186" s="2">
        <f>G181</f>
        <v>0</v>
      </c>
      <c r="H186" s="2">
        <f t="shared" ref="H186:J186" si="115">H181</f>
        <v>0</v>
      </c>
      <c r="I186" s="2">
        <f t="shared" si="115"/>
        <v>0</v>
      </c>
      <c r="J186" s="2">
        <f t="shared" si="115"/>
        <v>0</v>
      </c>
      <c r="K186" s="49"/>
      <c r="L186" s="50"/>
    </row>
    <row r="187" spans="1:12" s="3" customFormat="1" ht="41.25" customHeight="1" x14ac:dyDescent="0.2">
      <c r="A187" s="41"/>
      <c r="B187" s="42"/>
      <c r="C187" s="43"/>
      <c r="D187" s="1" t="s">
        <v>11</v>
      </c>
      <c r="E187" s="2">
        <f t="shared" si="114"/>
        <v>57000</v>
      </c>
      <c r="F187" s="2">
        <f t="shared" ref="F187:G189" si="116">F182</f>
        <v>0</v>
      </c>
      <c r="G187" s="2">
        <f t="shared" si="116"/>
        <v>57000</v>
      </c>
      <c r="H187" s="2">
        <f t="shared" ref="H187:J187" si="117">H182</f>
        <v>0</v>
      </c>
      <c r="I187" s="2">
        <f t="shared" si="117"/>
        <v>0</v>
      </c>
      <c r="J187" s="2">
        <f t="shared" si="117"/>
        <v>0</v>
      </c>
      <c r="K187" s="49"/>
      <c r="L187" s="50"/>
    </row>
    <row r="188" spans="1:12" s="3" customFormat="1" ht="52.5" customHeight="1" x14ac:dyDescent="0.2">
      <c r="A188" s="41"/>
      <c r="B188" s="42"/>
      <c r="C188" s="43"/>
      <c r="D188" s="1" t="s">
        <v>12</v>
      </c>
      <c r="E188" s="2">
        <f t="shared" si="114"/>
        <v>3000</v>
      </c>
      <c r="F188" s="2">
        <f t="shared" si="116"/>
        <v>0</v>
      </c>
      <c r="G188" s="2">
        <f t="shared" si="116"/>
        <v>3000</v>
      </c>
      <c r="H188" s="2">
        <f t="shared" ref="H188:J188" si="118">H183</f>
        <v>0</v>
      </c>
      <c r="I188" s="2">
        <f t="shared" si="118"/>
        <v>0</v>
      </c>
      <c r="J188" s="2">
        <f t="shared" si="118"/>
        <v>0</v>
      </c>
      <c r="K188" s="49"/>
      <c r="L188" s="50"/>
    </row>
    <row r="189" spans="1:12" s="3" customFormat="1" ht="35.25" customHeight="1" x14ac:dyDescent="0.2">
      <c r="A189" s="44"/>
      <c r="B189" s="45"/>
      <c r="C189" s="46"/>
      <c r="D189" s="1" t="s">
        <v>13</v>
      </c>
      <c r="E189" s="2">
        <f t="shared" si="114"/>
        <v>0</v>
      </c>
      <c r="F189" s="2">
        <f t="shared" si="116"/>
        <v>0</v>
      </c>
      <c r="G189" s="2">
        <f t="shared" si="116"/>
        <v>0</v>
      </c>
      <c r="H189" s="2">
        <f t="shared" ref="H189:J189" si="119">H184</f>
        <v>0</v>
      </c>
      <c r="I189" s="2">
        <f t="shared" si="119"/>
        <v>0</v>
      </c>
      <c r="J189" s="2">
        <f t="shared" si="119"/>
        <v>0</v>
      </c>
      <c r="K189" s="49"/>
      <c r="L189" s="50"/>
    </row>
    <row r="190" spans="1:12" ht="21.75" customHeight="1" x14ac:dyDescent="0.25">
      <c r="A190" s="11">
        <v>11</v>
      </c>
      <c r="B190" s="54" t="s">
        <v>180</v>
      </c>
      <c r="C190" s="55"/>
      <c r="D190" s="55"/>
      <c r="E190" s="55"/>
      <c r="F190" s="55"/>
      <c r="G190" s="55"/>
      <c r="H190" s="55"/>
      <c r="I190" s="55"/>
      <c r="J190" s="55"/>
      <c r="K190" s="55"/>
      <c r="L190" s="94"/>
    </row>
    <row r="191" spans="1:12" ht="18.75" customHeight="1" x14ac:dyDescent="0.2">
      <c r="A191" s="39" t="s">
        <v>229</v>
      </c>
      <c r="B191" s="22" t="s">
        <v>162</v>
      </c>
      <c r="C191" s="21">
        <v>2022</v>
      </c>
      <c r="D191" s="7" t="s">
        <v>8</v>
      </c>
      <c r="E191" s="8">
        <f t="shared" ref="E191:E251" si="120">SUM(E192:E195)</f>
        <v>8188.48</v>
      </c>
      <c r="F191" s="8">
        <f t="shared" ref="F191:J191" si="121">SUM(F192:F195)</f>
        <v>0</v>
      </c>
      <c r="G191" s="8">
        <f t="shared" si="121"/>
        <v>0</v>
      </c>
      <c r="H191" s="8">
        <f t="shared" si="121"/>
        <v>8188.48</v>
      </c>
      <c r="I191" s="8">
        <f t="shared" si="121"/>
        <v>0</v>
      </c>
      <c r="J191" s="8">
        <f t="shared" si="121"/>
        <v>0</v>
      </c>
      <c r="K191" s="29" t="s">
        <v>9</v>
      </c>
      <c r="L191" s="21" t="s">
        <v>418</v>
      </c>
    </row>
    <row r="192" spans="1:12" ht="30.75" customHeight="1" x14ac:dyDescent="0.2">
      <c r="A192" s="40"/>
      <c r="B192" s="57"/>
      <c r="C192" s="21"/>
      <c r="D192" s="7" t="s">
        <v>10</v>
      </c>
      <c r="E192" s="8">
        <f t="shared" ref="E192:E195" si="122">SUM(F192:J192)</f>
        <v>0</v>
      </c>
      <c r="F192" s="8">
        <v>0</v>
      </c>
      <c r="G192" s="8">
        <v>0</v>
      </c>
      <c r="H192" s="8">
        <v>0</v>
      </c>
      <c r="I192" s="8">
        <v>0</v>
      </c>
      <c r="J192" s="8">
        <v>0</v>
      </c>
      <c r="K192" s="29"/>
      <c r="L192" s="21"/>
    </row>
    <row r="193" spans="1:12" ht="33" customHeight="1" x14ac:dyDescent="0.2">
      <c r="A193" s="40"/>
      <c r="B193" s="57"/>
      <c r="C193" s="21"/>
      <c r="D193" s="7" t="s">
        <v>11</v>
      </c>
      <c r="E193" s="8">
        <f t="shared" si="122"/>
        <v>6438.48</v>
      </c>
      <c r="F193" s="8">
        <v>0</v>
      </c>
      <c r="G193" s="8">
        <v>0</v>
      </c>
      <c r="H193" s="8">
        <v>6438.48</v>
      </c>
      <c r="I193" s="8">
        <v>0</v>
      </c>
      <c r="J193" s="8">
        <v>0</v>
      </c>
      <c r="K193" s="29"/>
      <c r="L193" s="21"/>
    </row>
    <row r="194" spans="1:12" ht="48" customHeight="1" x14ac:dyDescent="0.2">
      <c r="A194" s="40"/>
      <c r="B194" s="57"/>
      <c r="C194" s="21"/>
      <c r="D194" s="7" t="s">
        <v>12</v>
      </c>
      <c r="E194" s="8">
        <f t="shared" si="122"/>
        <v>1750</v>
      </c>
      <c r="F194" s="8">
        <v>0</v>
      </c>
      <c r="G194" s="8">
        <v>0</v>
      </c>
      <c r="H194" s="8">
        <v>1750</v>
      </c>
      <c r="I194" s="8">
        <v>0</v>
      </c>
      <c r="J194" s="8">
        <v>0</v>
      </c>
      <c r="K194" s="29"/>
      <c r="L194" s="21"/>
    </row>
    <row r="195" spans="1:12" ht="35.25" customHeight="1" x14ac:dyDescent="0.2">
      <c r="A195" s="40"/>
      <c r="B195" s="57"/>
      <c r="C195" s="21"/>
      <c r="D195" s="7" t="s">
        <v>13</v>
      </c>
      <c r="E195" s="8">
        <f t="shared" si="122"/>
        <v>0</v>
      </c>
      <c r="F195" s="8">
        <v>0</v>
      </c>
      <c r="G195" s="8">
        <v>0</v>
      </c>
      <c r="H195" s="8">
        <v>0</v>
      </c>
      <c r="I195" s="8">
        <v>0</v>
      </c>
      <c r="J195" s="8">
        <v>0</v>
      </c>
      <c r="K195" s="29"/>
      <c r="L195" s="21"/>
    </row>
    <row r="196" spans="1:12" ht="18.75" customHeight="1" x14ac:dyDescent="0.2">
      <c r="A196" s="39" t="s">
        <v>247</v>
      </c>
      <c r="B196" s="22" t="s">
        <v>163</v>
      </c>
      <c r="C196" s="21">
        <v>2022</v>
      </c>
      <c r="D196" s="7" t="s">
        <v>8</v>
      </c>
      <c r="E196" s="8">
        <f t="shared" si="120"/>
        <v>1631.96</v>
      </c>
      <c r="F196" s="8">
        <f t="shared" ref="F196:J196" si="123">SUM(F197:F200)</f>
        <v>0</v>
      </c>
      <c r="G196" s="8">
        <f t="shared" si="123"/>
        <v>0</v>
      </c>
      <c r="H196" s="8">
        <f t="shared" si="123"/>
        <v>1631.96</v>
      </c>
      <c r="I196" s="8">
        <f t="shared" si="123"/>
        <v>0</v>
      </c>
      <c r="J196" s="8">
        <f t="shared" si="123"/>
        <v>0</v>
      </c>
      <c r="K196" s="29" t="s">
        <v>9</v>
      </c>
      <c r="L196" s="21" t="s">
        <v>418</v>
      </c>
    </row>
    <row r="197" spans="1:12" ht="34.5" customHeight="1" x14ac:dyDescent="0.2">
      <c r="A197" s="40"/>
      <c r="B197" s="57"/>
      <c r="C197" s="21"/>
      <c r="D197" s="7" t="s">
        <v>10</v>
      </c>
      <c r="E197" s="8">
        <f t="shared" ref="E197:E200" si="124">SUM(F197:J197)</f>
        <v>0</v>
      </c>
      <c r="F197" s="8">
        <v>0</v>
      </c>
      <c r="G197" s="8">
        <v>0</v>
      </c>
      <c r="H197" s="8">
        <v>0</v>
      </c>
      <c r="I197" s="8">
        <v>0</v>
      </c>
      <c r="J197" s="8">
        <v>0</v>
      </c>
      <c r="K197" s="29"/>
      <c r="L197" s="21"/>
    </row>
    <row r="198" spans="1:12" ht="32.25" customHeight="1" x14ac:dyDescent="0.2">
      <c r="A198" s="40"/>
      <c r="B198" s="57"/>
      <c r="C198" s="21"/>
      <c r="D198" s="7" t="s">
        <v>11</v>
      </c>
      <c r="E198" s="8">
        <f t="shared" si="124"/>
        <v>863.5</v>
      </c>
      <c r="F198" s="8">
        <v>0</v>
      </c>
      <c r="G198" s="8">
        <v>0</v>
      </c>
      <c r="H198" s="8">
        <v>863.5</v>
      </c>
      <c r="I198" s="8">
        <v>0</v>
      </c>
      <c r="J198" s="8">
        <v>0</v>
      </c>
      <c r="K198" s="29"/>
      <c r="L198" s="21"/>
    </row>
    <row r="199" spans="1:12" ht="48" customHeight="1" x14ac:dyDescent="0.2">
      <c r="A199" s="40"/>
      <c r="B199" s="57"/>
      <c r="C199" s="21"/>
      <c r="D199" s="7" t="s">
        <v>12</v>
      </c>
      <c r="E199" s="8">
        <f t="shared" si="124"/>
        <v>768.46</v>
      </c>
      <c r="F199" s="8">
        <v>0</v>
      </c>
      <c r="G199" s="8">
        <v>0</v>
      </c>
      <c r="H199" s="8">
        <v>768.46</v>
      </c>
      <c r="I199" s="8">
        <v>0</v>
      </c>
      <c r="J199" s="8">
        <v>0</v>
      </c>
      <c r="K199" s="29"/>
      <c r="L199" s="21"/>
    </row>
    <row r="200" spans="1:12" ht="35.25" customHeight="1" x14ac:dyDescent="0.2">
      <c r="A200" s="40"/>
      <c r="B200" s="57"/>
      <c r="C200" s="21"/>
      <c r="D200" s="7" t="s">
        <v>13</v>
      </c>
      <c r="E200" s="8">
        <f t="shared" si="124"/>
        <v>0</v>
      </c>
      <c r="F200" s="8">
        <v>0</v>
      </c>
      <c r="G200" s="8">
        <v>0</v>
      </c>
      <c r="H200" s="8">
        <v>0</v>
      </c>
      <c r="I200" s="8">
        <v>0</v>
      </c>
      <c r="J200" s="8">
        <v>0</v>
      </c>
      <c r="K200" s="29"/>
      <c r="L200" s="21"/>
    </row>
    <row r="201" spans="1:12" ht="18.75" customHeight="1" x14ac:dyDescent="0.2">
      <c r="A201" s="39" t="s">
        <v>248</v>
      </c>
      <c r="B201" s="22" t="s">
        <v>164</v>
      </c>
      <c r="C201" s="21">
        <v>2024</v>
      </c>
      <c r="D201" s="7" t="s">
        <v>8</v>
      </c>
      <c r="E201" s="8">
        <f t="shared" si="120"/>
        <v>3900</v>
      </c>
      <c r="F201" s="8">
        <v>0</v>
      </c>
      <c r="G201" s="8">
        <v>0</v>
      </c>
      <c r="H201" s="8">
        <f t="shared" ref="H201:J201" si="125">SUM(H202:H205)</f>
        <v>0</v>
      </c>
      <c r="I201" s="8">
        <f t="shared" si="125"/>
        <v>0</v>
      </c>
      <c r="J201" s="8">
        <f t="shared" si="125"/>
        <v>3900</v>
      </c>
      <c r="K201" s="29" t="s">
        <v>9</v>
      </c>
      <c r="L201" s="21" t="s">
        <v>418</v>
      </c>
    </row>
    <row r="202" spans="1:12" ht="30" customHeight="1" x14ac:dyDescent="0.2">
      <c r="A202" s="40"/>
      <c r="B202" s="57"/>
      <c r="C202" s="21"/>
      <c r="D202" s="7" t="s">
        <v>10</v>
      </c>
      <c r="E202" s="8">
        <f t="shared" ref="E202:E205" si="126">SUM(F202:J202)</f>
        <v>0</v>
      </c>
      <c r="F202" s="8">
        <v>0</v>
      </c>
      <c r="G202" s="8">
        <v>0</v>
      </c>
      <c r="H202" s="8">
        <v>0</v>
      </c>
      <c r="I202" s="8">
        <v>0</v>
      </c>
      <c r="J202" s="8">
        <v>0</v>
      </c>
      <c r="K202" s="29"/>
      <c r="L202" s="21"/>
    </row>
    <row r="203" spans="1:12" ht="27" customHeight="1" x14ac:dyDescent="0.2">
      <c r="A203" s="40"/>
      <c r="B203" s="57"/>
      <c r="C203" s="21"/>
      <c r="D203" s="7" t="s">
        <v>11</v>
      </c>
      <c r="E203" s="8">
        <f t="shared" si="126"/>
        <v>1170</v>
      </c>
      <c r="F203" s="8">
        <v>0</v>
      </c>
      <c r="G203" s="8">
        <v>0</v>
      </c>
      <c r="H203" s="8">
        <v>0</v>
      </c>
      <c r="I203" s="8">
        <v>0</v>
      </c>
      <c r="J203" s="8">
        <v>1170</v>
      </c>
      <c r="K203" s="29"/>
      <c r="L203" s="21"/>
    </row>
    <row r="204" spans="1:12" ht="42" customHeight="1" x14ac:dyDescent="0.2">
      <c r="A204" s="40"/>
      <c r="B204" s="57"/>
      <c r="C204" s="21"/>
      <c r="D204" s="7" t="s">
        <v>12</v>
      </c>
      <c r="E204" s="8">
        <f t="shared" si="126"/>
        <v>2730</v>
      </c>
      <c r="F204" s="8">
        <v>0</v>
      </c>
      <c r="G204" s="8">
        <v>0</v>
      </c>
      <c r="H204" s="8">
        <v>0</v>
      </c>
      <c r="I204" s="8">
        <v>0</v>
      </c>
      <c r="J204" s="8">
        <v>2730</v>
      </c>
      <c r="K204" s="29"/>
      <c r="L204" s="21"/>
    </row>
    <row r="205" spans="1:12" ht="35.25" customHeight="1" x14ac:dyDescent="0.2">
      <c r="A205" s="40"/>
      <c r="B205" s="57"/>
      <c r="C205" s="21"/>
      <c r="D205" s="7" t="s">
        <v>13</v>
      </c>
      <c r="E205" s="8">
        <f t="shared" si="126"/>
        <v>0</v>
      </c>
      <c r="F205" s="8">
        <v>0</v>
      </c>
      <c r="G205" s="8">
        <v>0</v>
      </c>
      <c r="H205" s="8">
        <v>0</v>
      </c>
      <c r="I205" s="8">
        <v>0</v>
      </c>
      <c r="J205" s="8">
        <v>0</v>
      </c>
      <c r="K205" s="29"/>
      <c r="L205" s="21"/>
    </row>
    <row r="206" spans="1:12" ht="18.75" customHeight="1" x14ac:dyDescent="0.2">
      <c r="A206" s="39" t="s">
        <v>249</v>
      </c>
      <c r="B206" s="33" t="s">
        <v>165</v>
      </c>
      <c r="C206" s="21">
        <v>2024</v>
      </c>
      <c r="D206" s="7" t="s">
        <v>8</v>
      </c>
      <c r="E206" s="8">
        <f t="shared" si="120"/>
        <v>504.48</v>
      </c>
      <c r="F206" s="8">
        <v>0</v>
      </c>
      <c r="G206" s="8">
        <v>0</v>
      </c>
      <c r="H206" s="8">
        <f t="shared" ref="H206:J206" si="127">SUM(H207:H210)</f>
        <v>0</v>
      </c>
      <c r="I206" s="8">
        <f t="shared" si="127"/>
        <v>0</v>
      </c>
      <c r="J206" s="8">
        <f t="shared" si="127"/>
        <v>504.48</v>
      </c>
      <c r="K206" s="29" t="s">
        <v>9</v>
      </c>
      <c r="L206" s="21" t="s">
        <v>418</v>
      </c>
    </row>
    <row r="207" spans="1:12" ht="27.75" customHeight="1" x14ac:dyDescent="0.2">
      <c r="A207" s="40"/>
      <c r="B207" s="34"/>
      <c r="C207" s="21"/>
      <c r="D207" s="7" t="s">
        <v>10</v>
      </c>
      <c r="E207" s="8">
        <f t="shared" ref="E207:E210" si="128">SUM(F207:J207)</f>
        <v>0</v>
      </c>
      <c r="F207" s="8">
        <v>0</v>
      </c>
      <c r="G207" s="8">
        <v>0</v>
      </c>
      <c r="H207" s="8">
        <v>0</v>
      </c>
      <c r="I207" s="8">
        <v>0</v>
      </c>
      <c r="J207" s="8">
        <v>0</v>
      </c>
      <c r="K207" s="29"/>
      <c r="L207" s="21"/>
    </row>
    <row r="208" spans="1:12" ht="36" customHeight="1" x14ac:dyDescent="0.2">
      <c r="A208" s="40"/>
      <c r="B208" s="34"/>
      <c r="C208" s="21"/>
      <c r="D208" s="7" t="s">
        <v>11</v>
      </c>
      <c r="E208" s="8">
        <f t="shared" si="128"/>
        <v>151.34</v>
      </c>
      <c r="F208" s="8">
        <v>0</v>
      </c>
      <c r="G208" s="8">
        <v>0</v>
      </c>
      <c r="H208" s="8">
        <v>0</v>
      </c>
      <c r="I208" s="8">
        <v>0</v>
      </c>
      <c r="J208" s="8">
        <v>151.34</v>
      </c>
      <c r="K208" s="29"/>
      <c r="L208" s="21"/>
    </row>
    <row r="209" spans="1:12" ht="48" customHeight="1" x14ac:dyDescent="0.2">
      <c r="A209" s="40"/>
      <c r="B209" s="34"/>
      <c r="C209" s="21"/>
      <c r="D209" s="7" t="s">
        <v>12</v>
      </c>
      <c r="E209" s="8">
        <f t="shared" si="128"/>
        <v>353.14</v>
      </c>
      <c r="F209" s="8">
        <v>0</v>
      </c>
      <c r="G209" s="8">
        <v>0</v>
      </c>
      <c r="H209" s="8">
        <v>0</v>
      </c>
      <c r="I209" s="8">
        <v>0</v>
      </c>
      <c r="J209" s="8">
        <v>353.14</v>
      </c>
      <c r="K209" s="29"/>
      <c r="L209" s="21"/>
    </row>
    <row r="210" spans="1:12" ht="35.25" customHeight="1" x14ac:dyDescent="0.2">
      <c r="A210" s="40"/>
      <c r="B210" s="35"/>
      <c r="C210" s="21"/>
      <c r="D210" s="7" t="s">
        <v>13</v>
      </c>
      <c r="E210" s="8">
        <f t="shared" si="128"/>
        <v>0</v>
      </c>
      <c r="F210" s="8">
        <v>0</v>
      </c>
      <c r="G210" s="8">
        <v>0</v>
      </c>
      <c r="H210" s="8">
        <v>0</v>
      </c>
      <c r="I210" s="8">
        <v>0</v>
      </c>
      <c r="J210" s="8">
        <v>0</v>
      </c>
      <c r="K210" s="29"/>
      <c r="L210" s="21"/>
    </row>
    <row r="211" spans="1:12" ht="18.75" customHeight="1" x14ac:dyDescent="0.2">
      <c r="A211" s="39" t="s">
        <v>250</v>
      </c>
      <c r="B211" s="33" t="s">
        <v>166</v>
      </c>
      <c r="C211" s="21">
        <v>2024</v>
      </c>
      <c r="D211" s="7" t="s">
        <v>8</v>
      </c>
      <c r="E211" s="8">
        <f t="shared" si="120"/>
        <v>650</v>
      </c>
      <c r="F211" s="8">
        <v>0</v>
      </c>
      <c r="G211" s="8">
        <v>0</v>
      </c>
      <c r="H211" s="8">
        <f t="shared" ref="H211:J211" si="129">SUM(H212:H215)</f>
        <v>0</v>
      </c>
      <c r="I211" s="8">
        <f t="shared" si="129"/>
        <v>0</v>
      </c>
      <c r="J211" s="8">
        <f t="shared" si="129"/>
        <v>650</v>
      </c>
      <c r="K211" s="29" t="s">
        <v>9</v>
      </c>
      <c r="L211" s="21" t="s">
        <v>418</v>
      </c>
    </row>
    <row r="212" spans="1:12" ht="30.75" customHeight="1" x14ac:dyDescent="0.2">
      <c r="A212" s="40"/>
      <c r="B212" s="34"/>
      <c r="C212" s="21"/>
      <c r="D212" s="7" t="s">
        <v>10</v>
      </c>
      <c r="E212" s="8">
        <f t="shared" ref="E212:E215" si="130">SUM(F212:J212)</f>
        <v>0</v>
      </c>
      <c r="F212" s="8">
        <v>0</v>
      </c>
      <c r="G212" s="8">
        <v>0</v>
      </c>
      <c r="H212" s="8">
        <v>0</v>
      </c>
      <c r="I212" s="8">
        <v>0</v>
      </c>
      <c r="J212" s="8">
        <v>0</v>
      </c>
      <c r="K212" s="29"/>
      <c r="L212" s="21"/>
    </row>
    <row r="213" spans="1:12" ht="33" customHeight="1" x14ac:dyDescent="0.2">
      <c r="A213" s="40"/>
      <c r="B213" s="34"/>
      <c r="C213" s="21"/>
      <c r="D213" s="7" t="s">
        <v>11</v>
      </c>
      <c r="E213" s="8">
        <f t="shared" si="130"/>
        <v>195</v>
      </c>
      <c r="F213" s="8">
        <v>0</v>
      </c>
      <c r="G213" s="8">
        <v>0</v>
      </c>
      <c r="H213" s="8">
        <v>0</v>
      </c>
      <c r="I213" s="8">
        <v>0</v>
      </c>
      <c r="J213" s="8">
        <v>195</v>
      </c>
      <c r="K213" s="29"/>
      <c r="L213" s="21"/>
    </row>
    <row r="214" spans="1:12" ht="48" customHeight="1" x14ac:dyDescent="0.2">
      <c r="A214" s="40"/>
      <c r="B214" s="34"/>
      <c r="C214" s="21"/>
      <c r="D214" s="7" t="s">
        <v>12</v>
      </c>
      <c r="E214" s="8">
        <f t="shared" si="130"/>
        <v>455</v>
      </c>
      <c r="F214" s="8">
        <v>0</v>
      </c>
      <c r="G214" s="8">
        <v>0</v>
      </c>
      <c r="H214" s="8">
        <v>0</v>
      </c>
      <c r="I214" s="8">
        <v>0</v>
      </c>
      <c r="J214" s="8">
        <v>455</v>
      </c>
      <c r="K214" s="29"/>
      <c r="L214" s="21"/>
    </row>
    <row r="215" spans="1:12" ht="35.25" customHeight="1" x14ac:dyDescent="0.2">
      <c r="A215" s="40"/>
      <c r="B215" s="35"/>
      <c r="C215" s="21"/>
      <c r="D215" s="7" t="s">
        <v>13</v>
      </c>
      <c r="E215" s="8">
        <f t="shared" si="130"/>
        <v>0</v>
      </c>
      <c r="F215" s="8">
        <v>0</v>
      </c>
      <c r="G215" s="8">
        <v>0</v>
      </c>
      <c r="H215" s="8">
        <v>0</v>
      </c>
      <c r="I215" s="8">
        <v>0</v>
      </c>
      <c r="J215" s="8">
        <v>0</v>
      </c>
      <c r="K215" s="29"/>
      <c r="L215" s="21"/>
    </row>
    <row r="216" spans="1:12" ht="18.75" customHeight="1" x14ac:dyDescent="0.2">
      <c r="A216" s="39" t="s">
        <v>251</v>
      </c>
      <c r="B216" s="33" t="s">
        <v>167</v>
      </c>
      <c r="C216" s="21">
        <v>2024</v>
      </c>
      <c r="D216" s="7" t="s">
        <v>8</v>
      </c>
      <c r="E216" s="8">
        <f t="shared" si="120"/>
        <v>3550</v>
      </c>
      <c r="F216" s="8">
        <v>0</v>
      </c>
      <c r="G216" s="8">
        <v>0</v>
      </c>
      <c r="H216" s="8">
        <f t="shared" ref="H216:J216" si="131">SUM(H217:H220)</f>
        <v>0</v>
      </c>
      <c r="I216" s="8">
        <f t="shared" si="131"/>
        <v>0</v>
      </c>
      <c r="J216" s="8">
        <f t="shared" si="131"/>
        <v>3550</v>
      </c>
      <c r="K216" s="29" t="s">
        <v>9</v>
      </c>
      <c r="L216" s="21" t="s">
        <v>418</v>
      </c>
    </row>
    <row r="217" spans="1:12" ht="30" customHeight="1" x14ac:dyDescent="0.2">
      <c r="A217" s="40"/>
      <c r="B217" s="34"/>
      <c r="C217" s="21"/>
      <c r="D217" s="7" t="s">
        <v>10</v>
      </c>
      <c r="E217" s="8">
        <f t="shared" ref="E217:E220" si="132">SUM(F217:J217)</f>
        <v>0</v>
      </c>
      <c r="F217" s="8">
        <v>0</v>
      </c>
      <c r="G217" s="8">
        <v>0</v>
      </c>
      <c r="H217" s="8">
        <v>0</v>
      </c>
      <c r="I217" s="8">
        <v>0</v>
      </c>
      <c r="J217" s="8">
        <v>0</v>
      </c>
      <c r="K217" s="29"/>
      <c r="L217" s="21"/>
    </row>
    <row r="218" spans="1:12" ht="30.75" customHeight="1" x14ac:dyDescent="0.2">
      <c r="A218" s="40"/>
      <c r="B218" s="34"/>
      <c r="C218" s="21"/>
      <c r="D218" s="7" t="s">
        <v>11</v>
      </c>
      <c r="E218" s="8">
        <f t="shared" si="132"/>
        <v>1065</v>
      </c>
      <c r="F218" s="8">
        <v>0</v>
      </c>
      <c r="G218" s="8">
        <v>0</v>
      </c>
      <c r="H218" s="8">
        <v>0</v>
      </c>
      <c r="I218" s="8">
        <v>0</v>
      </c>
      <c r="J218" s="8">
        <v>1065</v>
      </c>
      <c r="K218" s="29"/>
      <c r="L218" s="21"/>
    </row>
    <row r="219" spans="1:12" ht="48" customHeight="1" x14ac:dyDescent="0.2">
      <c r="A219" s="40"/>
      <c r="B219" s="34"/>
      <c r="C219" s="21"/>
      <c r="D219" s="7" t="s">
        <v>12</v>
      </c>
      <c r="E219" s="8">
        <f t="shared" si="132"/>
        <v>2485</v>
      </c>
      <c r="F219" s="8">
        <v>0</v>
      </c>
      <c r="G219" s="8">
        <v>0</v>
      </c>
      <c r="H219" s="8">
        <v>0</v>
      </c>
      <c r="I219" s="8">
        <v>0</v>
      </c>
      <c r="J219" s="8">
        <v>2485</v>
      </c>
      <c r="K219" s="29"/>
      <c r="L219" s="21"/>
    </row>
    <row r="220" spans="1:12" ht="35.25" customHeight="1" x14ac:dyDescent="0.2">
      <c r="A220" s="40"/>
      <c r="B220" s="35"/>
      <c r="C220" s="21"/>
      <c r="D220" s="7" t="s">
        <v>13</v>
      </c>
      <c r="E220" s="8">
        <f t="shared" si="132"/>
        <v>0</v>
      </c>
      <c r="F220" s="8">
        <v>0</v>
      </c>
      <c r="G220" s="8">
        <v>0</v>
      </c>
      <c r="H220" s="8">
        <v>0</v>
      </c>
      <c r="I220" s="8">
        <v>0</v>
      </c>
      <c r="J220" s="8">
        <v>0</v>
      </c>
      <c r="K220" s="29"/>
      <c r="L220" s="21"/>
    </row>
    <row r="221" spans="1:12" ht="18.75" customHeight="1" x14ac:dyDescent="0.2">
      <c r="A221" s="39" t="s">
        <v>252</v>
      </c>
      <c r="B221" s="33" t="s">
        <v>168</v>
      </c>
      <c r="C221" s="21">
        <v>2024</v>
      </c>
      <c r="D221" s="7" t="s">
        <v>8</v>
      </c>
      <c r="E221" s="8">
        <f t="shared" si="120"/>
        <v>556.59</v>
      </c>
      <c r="F221" s="8">
        <v>0</v>
      </c>
      <c r="G221" s="8">
        <v>0</v>
      </c>
      <c r="H221" s="8">
        <f t="shared" ref="H221:J221" si="133">SUM(H222:H225)</f>
        <v>0</v>
      </c>
      <c r="I221" s="8">
        <f t="shared" si="133"/>
        <v>0</v>
      </c>
      <c r="J221" s="8">
        <f t="shared" si="133"/>
        <v>556.59</v>
      </c>
      <c r="K221" s="29" t="s">
        <v>9</v>
      </c>
      <c r="L221" s="21" t="s">
        <v>418</v>
      </c>
    </row>
    <row r="222" spans="1:12" ht="30" customHeight="1" x14ac:dyDescent="0.2">
      <c r="A222" s="40"/>
      <c r="B222" s="34"/>
      <c r="C222" s="21"/>
      <c r="D222" s="7" t="s">
        <v>10</v>
      </c>
      <c r="E222" s="8">
        <f t="shared" ref="E222:E225" si="134">SUM(F222:J222)</f>
        <v>0</v>
      </c>
      <c r="F222" s="8">
        <v>0</v>
      </c>
      <c r="G222" s="8">
        <v>0</v>
      </c>
      <c r="H222" s="8">
        <v>0</v>
      </c>
      <c r="I222" s="8">
        <v>0</v>
      </c>
      <c r="J222" s="8">
        <v>0</v>
      </c>
      <c r="K222" s="29"/>
      <c r="L222" s="21"/>
    </row>
    <row r="223" spans="1:12" ht="32.25" customHeight="1" x14ac:dyDescent="0.2">
      <c r="A223" s="40"/>
      <c r="B223" s="34"/>
      <c r="C223" s="21"/>
      <c r="D223" s="7" t="s">
        <v>11</v>
      </c>
      <c r="E223" s="8">
        <f t="shared" si="134"/>
        <v>166.97</v>
      </c>
      <c r="F223" s="8">
        <v>0</v>
      </c>
      <c r="G223" s="8">
        <v>0</v>
      </c>
      <c r="H223" s="8">
        <v>0</v>
      </c>
      <c r="I223" s="8">
        <v>0</v>
      </c>
      <c r="J223" s="8">
        <v>166.97</v>
      </c>
      <c r="K223" s="29"/>
      <c r="L223" s="21"/>
    </row>
    <row r="224" spans="1:12" ht="48" customHeight="1" x14ac:dyDescent="0.2">
      <c r="A224" s="40"/>
      <c r="B224" s="34"/>
      <c r="C224" s="21"/>
      <c r="D224" s="7" t="s">
        <v>12</v>
      </c>
      <c r="E224" s="8">
        <f t="shared" si="134"/>
        <v>389.62</v>
      </c>
      <c r="F224" s="8">
        <v>0</v>
      </c>
      <c r="G224" s="8">
        <v>0</v>
      </c>
      <c r="H224" s="8">
        <v>0</v>
      </c>
      <c r="I224" s="8">
        <v>0</v>
      </c>
      <c r="J224" s="8">
        <v>389.62</v>
      </c>
      <c r="K224" s="29"/>
      <c r="L224" s="21"/>
    </row>
    <row r="225" spans="1:12" ht="35.25" customHeight="1" x14ac:dyDescent="0.2">
      <c r="A225" s="40"/>
      <c r="B225" s="35"/>
      <c r="C225" s="21"/>
      <c r="D225" s="7" t="s">
        <v>13</v>
      </c>
      <c r="E225" s="8">
        <f t="shared" si="134"/>
        <v>0</v>
      </c>
      <c r="F225" s="8">
        <v>0</v>
      </c>
      <c r="G225" s="8">
        <v>0</v>
      </c>
      <c r="H225" s="8">
        <v>0</v>
      </c>
      <c r="I225" s="8">
        <v>0</v>
      </c>
      <c r="J225" s="8">
        <v>0</v>
      </c>
      <c r="K225" s="29"/>
      <c r="L225" s="21"/>
    </row>
    <row r="226" spans="1:12" ht="18.75" customHeight="1" x14ac:dyDescent="0.2">
      <c r="A226" s="39" t="s">
        <v>253</v>
      </c>
      <c r="B226" s="33" t="s">
        <v>169</v>
      </c>
      <c r="C226" s="21">
        <v>2024</v>
      </c>
      <c r="D226" s="7" t="s">
        <v>8</v>
      </c>
      <c r="E226" s="8">
        <f t="shared" si="120"/>
        <v>11600</v>
      </c>
      <c r="F226" s="8">
        <v>0</v>
      </c>
      <c r="G226" s="8">
        <v>0</v>
      </c>
      <c r="H226" s="8">
        <f t="shared" ref="H226:J226" si="135">SUM(H227:H230)</f>
        <v>0</v>
      </c>
      <c r="I226" s="8">
        <f t="shared" si="135"/>
        <v>0</v>
      </c>
      <c r="J226" s="8">
        <f t="shared" si="135"/>
        <v>11600</v>
      </c>
      <c r="K226" s="29" t="s">
        <v>9</v>
      </c>
      <c r="L226" s="21" t="s">
        <v>418</v>
      </c>
    </row>
    <row r="227" spans="1:12" ht="27" customHeight="1" x14ac:dyDescent="0.2">
      <c r="A227" s="40"/>
      <c r="B227" s="34"/>
      <c r="C227" s="21"/>
      <c r="D227" s="7" t="s">
        <v>10</v>
      </c>
      <c r="E227" s="8">
        <f t="shared" ref="E227:E230" si="136">SUM(F227:J227)</f>
        <v>0</v>
      </c>
      <c r="F227" s="8">
        <v>0</v>
      </c>
      <c r="G227" s="8">
        <v>0</v>
      </c>
      <c r="H227" s="8">
        <v>0</v>
      </c>
      <c r="I227" s="8">
        <v>0</v>
      </c>
      <c r="J227" s="8">
        <v>0</v>
      </c>
      <c r="K227" s="29"/>
      <c r="L227" s="21"/>
    </row>
    <row r="228" spans="1:12" ht="32.25" customHeight="1" x14ac:dyDescent="0.2">
      <c r="A228" s="40"/>
      <c r="B228" s="34"/>
      <c r="C228" s="21"/>
      <c r="D228" s="7" t="s">
        <v>11</v>
      </c>
      <c r="E228" s="8">
        <f t="shared" si="136"/>
        <v>3480</v>
      </c>
      <c r="F228" s="8">
        <v>0</v>
      </c>
      <c r="G228" s="8">
        <v>0</v>
      </c>
      <c r="H228" s="8">
        <v>0</v>
      </c>
      <c r="I228" s="8">
        <v>0</v>
      </c>
      <c r="J228" s="8">
        <v>3480</v>
      </c>
      <c r="K228" s="29"/>
      <c r="L228" s="21"/>
    </row>
    <row r="229" spans="1:12" ht="42.75" customHeight="1" x14ac:dyDescent="0.2">
      <c r="A229" s="40"/>
      <c r="B229" s="34"/>
      <c r="C229" s="21"/>
      <c r="D229" s="7" t="s">
        <v>12</v>
      </c>
      <c r="E229" s="8">
        <f t="shared" si="136"/>
        <v>8120</v>
      </c>
      <c r="F229" s="8">
        <v>0</v>
      </c>
      <c r="G229" s="8">
        <v>0</v>
      </c>
      <c r="H229" s="8">
        <v>0</v>
      </c>
      <c r="I229" s="8">
        <v>0</v>
      </c>
      <c r="J229" s="8">
        <v>8120</v>
      </c>
      <c r="K229" s="29"/>
      <c r="L229" s="21"/>
    </row>
    <row r="230" spans="1:12" ht="35.25" customHeight="1" x14ac:dyDescent="0.2">
      <c r="A230" s="40"/>
      <c r="B230" s="35"/>
      <c r="C230" s="21"/>
      <c r="D230" s="7" t="s">
        <v>13</v>
      </c>
      <c r="E230" s="8">
        <f t="shared" si="136"/>
        <v>0</v>
      </c>
      <c r="F230" s="8">
        <v>0</v>
      </c>
      <c r="G230" s="8">
        <v>0</v>
      </c>
      <c r="H230" s="8">
        <v>0</v>
      </c>
      <c r="I230" s="8">
        <v>0</v>
      </c>
      <c r="J230" s="8">
        <v>0</v>
      </c>
      <c r="K230" s="29"/>
      <c r="L230" s="21"/>
    </row>
    <row r="231" spans="1:12" ht="18.75" customHeight="1" x14ac:dyDescent="0.2">
      <c r="A231" s="39" t="s">
        <v>254</v>
      </c>
      <c r="B231" s="33" t="s">
        <v>170</v>
      </c>
      <c r="C231" s="21">
        <v>2024</v>
      </c>
      <c r="D231" s="7" t="s">
        <v>8</v>
      </c>
      <c r="E231" s="8">
        <f t="shared" si="120"/>
        <v>5960</v>
      </c>
      <c r="F231" s="8">
        <v>0</v>
      </c>
      <c r="G231" s="8">
        <v>0</v>
      </c>
      <c r="H231" s="8">
        <f t="shared" ref="H231:J231" si="137">SUM(H232:H235)</f>
        <v>0</v>
      </c>
      <c r="I231" s="8">
        <f t="shared" si="137"/>
        <v>0</v>
      </c>
      <c r="J231" s="8">
        <f t="shared" si="137"/>
        <v>5960</v>
      </c>
      <c r="K231" s="29" t="s">
        <v>9</v>
      </c>
      <c r="L231" s="21" t="s">
        <v>418</v>
      </c>
    </row>
    <row r="232" spans="1:12" ht="28.5" customHeight="1" x14ac:dyDescent="0.2">
      <c r="A232" s="40"/>
      <c r="B232" s="34"/>
      <c r="C232" s="21"/>
      <c r="D232" s="7" t="s">
        <v>10</v>
      </c>
      <c r="E232" s="8">
        <f t="shared" ref="E232:E235" si="138">SUM(F232:J232)</f>
        <v>0</v>
      </c>
      <c r="F232" s="8">
        <v>0</v>
      </c>
      <c r="G232" s="8">
        <v>0</v>
      </c>
      <c r="H232" s="8">
        <v>0</v>
      </c>
      <c r="I232" s="8">
        <v>0</v>
      </c>
      <c r="J232" s="8">
        <v>0</v>
      </c>
      <c r="K232" s="29"/>
      <c r="L232" s="21"/>
    </row>
    <row r="233" spans="1:12" ht="33" customHeight="1" x14ac:dyDescent="0.2">
      <c r="A233" s="40"/>
      <c r="B233" s="34"/>
      <c r="C233" s="21"/>
      <c r="D233" s="7" t="s">
        <v>11</v>
      </c>
      <c r="E233" s="8">
        <f t="shared" si="138"/>
        <v>1788</v>
      </c>
      <c r="F233" s="8">
        <v>0</v>
      </c>
      <c r="G233" s="8">
        <v>0</v>
      </c>
      <c r="H233" s="8">
        <v>0</v>
      </c>
      <c r="I233" s="8">
        <v>0</v>
      </c>
      <c r="J233" s="8">
        <v>1788</v>
      </c>
      <c r="K233" s="29"/>
      <c r="L233" s="21"/>
    </row>
    <row r="234" spans="1:12" ht="48" customHeight="1" x14ac:dyDescent="0.2">
      <c r="A234" s="40"/>
      <c r="B234" s="34"/>
      <c r="C234" s="21"/>
      <c r="D234" s="7" t="s">
        <v>12</v>
      </c>
      <c r="E234" s="8">
        <f t="shared" si="138"/>
        <v>4172</v>
      </c>
      <c r="F234" s="8">
        <v>0</v>
      </c>
      <c r="G234" s="8">
        <v>0</v>
      </c>
      <c r="H234" s="8">
        <v>0</v>
      </c>
      <c r="I234" s="8">
        <v>0</v>
      </c>
      <c r="J234" s="8">
        <v>4172</v>
      </c>
      <c r="K234" s="29"/>
      <c r="L234" s="21"/>
    </row>
    <row r="235" spans="1:12" ht="35.25" customHeight="1" x14ac:dyDescent="0.2">
      <c r="A235" s="40"/>
      <c r="B235" s="35"/>
      <c r="C235" s="21"/>
      <c r="D235" s="7" t="s">
        <v>13</v>
      </c>
      <c r="E235" s="8">
        <f t="shared" si="138"/>
        <v>0</v>
      </c>
      <c r="F235" s="8">
        <v>0</v>
      </c>
      <c r="G235" s="8">
        <v>0</v>
      </c>
      <c r="H235" s="8">
        <v>0</v>
      </c>
      <c r="I235" s="8">
        <v>0</v>
      </c>
      <c r="J235" s="8">
        <v>0</v>
      </c>
      <c r="K235" s="29"/>
      <c r="L235" s="21"/>
    </row>
    <row r="236" spans="1:12" ht="18.75" customHeight="1" x14ac:dyDescent="0.2">
      <c r="A236" s="39" t="s">
        <v>255</v>
      </c>
      <c r="B236" s="33" t="s">
        <v>171</v>
      </c>
      <c r="C236" s="21">
        <v>2024</v>
      </c>
      <c r="D236" s="7" t="s">
        <v>8</v>
      </c>
      <c r="E236" s="8">
        <f t="shared" si="120"/>
        <v>1914.23</v>
      </c>
      <c r="F236" s="8">
        <v>0</v>
      </c>
      <c r="G236" s="8">
        <v>0</v>
      </c>
      <c r="H236" s="8">
        <f t="shared" ref="H236:J236" si="139">SUM(H237:H240)</f>
        <v>0</v>
      </c>
      <c r="I236" s="8">
        <f t="shared" si="139"/>
        <v>0</v>
      </c>
      <c r="J236" s="8">
        <f t="shared" si="139"/>
        <v>1914.23</v>
      </c>
      <c r="K236" s="29" t="s">
        <v>9</v>
      </c>
      <c r="L236" s="21" t="s">
        <v>418</v>
      </c>
    </row>
    <row r="237" spans="1:12" ht="42.75" customHeight="1" x14ac:dyDescent="0.2">
      <c r="A237" s="40"/>
      <c r="B237" s="34"/>
      <c r="C237" s="21"/>
      <c r="D237" s="7" t="s">
        <v>10</v>
      </c>
      <c r="E237" s="8">
        <f t="shared" ref="E237:E240" si="140">SUM(F237:J237)</f>
        <v>0</v>
      </c>
      <c r="F237" s="8">
        <v>0</v>
      </c>
      <c r="G237" s="8">
        <v>0</v>
      </c>
      <c r="H237" s="8">
        <v>0</v>
      </c>
      <c r="I237" s="8">
        <v>0</v>
      </c>
      <c r="J237" s="8">
        <v>0</v>
      </c>
      <c r="K237" s="29"/>
      <c r="L237" s="21"/>
    </row>
    <row r="238" spans="1:12" ht="45" customHeight="1" x14ac:dyDescent="0.2">
      <c r="A238" s="40"/>
      <c r="B238" s="34"/>
      <c r="C238" s="21"/>
      <c r="D238" s="7" t="s">
        <v>11</v>
      </c>
      <c r="E238" s="8">
        <f t="shared" si="140"/>
        <v>574.26</v>
      </c>
      <c r="F238" s="8">
        <v>0</v>
      </c>
      <c r="G238" s="8">
        <v>0</v>
      </c>
      <c r="H238" s="8">
        <v>0</v>
      </c>
      <c r="I238" s="8">
        <v>0</v>
      </c>
      <c r="J238" s="8">
        <v>574.26</v>
      </c>
      <c r="K238" s="29"/>
      <c r="L238" s="21"/>
    </row>
    <row r="239" spans="1:12" ht="48" customHeight="1" x14ac:dyDescent="0.2">
      <c r="A239" s="40"/>
      <c r="B239" s="34"/>
      <c r="C239" s="21"/>
      <c r="D239" s="7" t="s">
        <v>12</v>
      </c>
      <c r="E239" s="8">
        <f t="shared" si="140"/>
        <v>1339.97</v>
      </c>
      <c r="F239" s="8">
        <v>0</v>
      </c>
      <c r="G239" s="8">
        <v>0</v>
      </c>
      <c r="H239" s="8">
        <v>0</v>
      </c>
      <c r="I239" s="8">
        <v>0</v>
      </c>
      <c r="J239" s="8">
        <v>1339.97</v>
      </c>
      <c r="K239" s="29"/>
      <c r="L239" s="21"/>
    </row>
    <row r="240" spans="1:12" ht="35.25" customHeight="1" x14ac:dyDescent="0.2">
      <c r="A240" s="40"/>
      <c r="B240" s="35"/>
      <c r="C240" s="21"/>
      <c r="D240" s="7" t="s">
        <v>13</v>
      </c>
      <c r="E240" s="8">
        <f t="shared" si="140"/>
        <v>0</v>
      </c>
      <c r="F240" s="8">
        <v>0</v>
      </c>
      <c r="G240" s="8">
        <v>0</v>
      </c>
      <c r="H240" s="8">
        <v>0</v>
      </c>
      <c r="I240" s="8">
        <v>0</v>
      </c>
      <c r="J240" s="8">
        <v>0</v>
      </c>
      <c r="K240" s="29"/>
      <c r="L240" s="21"/>
    </row>
    <row r="241" spans="1:12" ht="18.75" customHeight="1" x14ac:dyDescent="0.2">
      <c r="A241" s="39" t="s">
        <v>256</v>
      </c>
      <c r="B241" s="33" t="s">
        <v>172</v>
      </c>
      <c r="C241" s="21">
        <v>2024</v>
      </c>
      <c r="D241" s="7" t="s">
        <v>8</v>
      </c>
      <c r="E241" s="8">
        <f t="shared" si="120"/>
        <v>1261.72</v>
      </c>
      <c r="F241" s="8">
        <v>0</v>
      </c>
      <c r="G241" s="8">
        <v>0</v>
      </c>
      <c r="H241" s="8">
        <f t="shared" ref="H241:J241" si="141">SUM(H242:H245)</f>
        <v>0</v>
      </c>
      <c r="I241" s="8">
        <f t="shared" si="141"/>
        <v>0</v>
      </c>
      <c r="J241" s="8">
        <f t="shared" si="141"/>
        <v>1261.72</v>
      </c>
      <c r="K241" s="29" t="s">
        <v>9</v>
      </c>
      <c r="L241" s="21" t="s">
        <v>418</v>
      </c>
    </row>
    <row r="242" spans="1:12" ht="42.75" customHeight="1" x14ac:dyDescent="0.2">
      <c r="A242" s="40"/>
      <c r="B242" s="34"/>
      <c r="C242" s="21"/>
      <c r="D242" s="7" t="s">
        <v>10</v>
      </c>
      <c r="E242" s="8">
        <f t="shared" ref="E242:E245" si="142">SUM(F242:J242)</f>
        <v>0</v>
      </c>
      <c r="F242" s="8">
        <v>0</v>
      </c>
      <c r="G242" s="8">
        <v>0</v>
      </c>
      <c r="H242" s="8">
        <v>0</v>
      </c>
      <c r="I242" s="8">
        <v>0</v>
      </c>
      <c r="J242" s="8">
        <v>0</v>
      </c>
      <c r="K242" s="29"/>
      <c r="L242" s="21"/>
    </row>
    <row r="243" spans="1:12" ht="45" customHeight="1" x14ac:dyDescent="0.2">
      <c r="A243" s="40"/>
      <c r="B243" s="34"/>
      <c r="C243" s="21"/>
      <c r="D243" s="7" t="s">
        <v>11</v>
      </c>
      <c r="E243" s="8">
        <f t="shared" si="142"/>
        <v>378.51</v>
      </c>
      <c r="F243" s="8">
        <v>0</v>
      </c>
      <c r="G243" s="8">
        <v>0</v>
      </c>
      <c r="H243" s="8">
        <v>0</v>
      </c>
      <c r="I243" s="8">
        <v>0</v>
      </c>
      <c r="J243" s="8">
        <v>378.51</v>
      </c>
      <c r="K243" s="29"/>
      <c r="L243" s="21"/>
    </row>
    <row r="244" spans="1:12" ht="48" customHeight="1" x14ac:dyDescent="0.2">
      <c r="A244" s="40"/>
      <c r="B244" s="34"/>
      <c r="C244" s="21"/>
      <c r="D244" s="7" t="s">
        <v>12</v>
      </c>
      <c r="E244" s="8">
        <f t="shared" si="142"/>
        <v>883.21</v>
      </c>
      <c r="F244" s="8">
        <v>0</v>
      </c>
      <c r="G244" s="8">
        <v>0</v>
      </c>
      <c r="H244" s="8">
        <v>0</v>
      </c>
      <c r="I244" s="8">
        <v>0</v>
      </c>
      <c r="J244" s="8">
        <v>883.21</v>
      </c>
      <c r="K244" s="29"/>
      <c r="L244" s="21"/>
    </row>
    <row r="245" spans="1:12" ht="35.25" customHeight="1" x14ac:dyDescent="0.2">
      <c r="A245" s="40"/>
      <c r="B245" s="35"/>
      <c r="C245" s="21"/>
      <c r="D245" s="7" t="s">
        <v>13</v>
      </c>
      <c r="E245" s="8">
        <f t="shared" si="142"/>
        <v>0</v>
      </c>
      <c r="F245" s="8">
        <v>0</v>
      </c>
      <c r="G245" s="8">
        <v>0</v>
      </c>
      <c r="H245" s="8">
        <v>0</v>
      </c>
      <c r="I245" s="8">
        <v>0</v>
      </c>
      <c r="J245" s="8">
        <v>0</v>
      </c>
      <c r="K245" s="29"/>
      <c r="L245" s="21"/>
    </row>
    <row r="246" spans="1:12" ht="18.75" customHeight="1" x14ac:dyDescent="0.2">
      <c r="A246" s="39" t="s">
        <v>257</v>
      </c>
      <c r="B246" s="33" t="s">
        <v>173</v>
      </c>
      <c r="C246" s="21">
        <v>2024</v>
      </c>
      <c r="D246" s="7" t="s">
        <v>8</v>
      </c>
      <c r="E246" s="8">
        <f t="shared" si="120"/>
        <v>2700.58</v>
      </c>
      <c r="F246" s="8">
        <v>0</v>
      </c>
      <c r="G246" s="8">
        <v>0</v>
      </c>
      <c r="H246" s="8">
        <f t="shared" ref="H246:J246" si="143">SUM(H247:H250)</f>
        <v>0</v>
      </c>
      <c r="I246" s="8">
        <f t="shared" si="143"/>
        <v>0</v>
      </c>
      <c r="J246" s="8">
        <f t="shared" si="143"/>
        <v>2700.58</v>
      </c>
      <c r="K246" s="29" t="s">
        <v>9</v>
      </c>
      <c r="L246" s="21" t="s">
        <v>418</v>
      </c>
    </row>
    <row r="247" spans="1:12" ht="25.5" customHeight="1" x14ac:dyDescent="0.2">
      <c r="A247" s="40"/>
      <c r="B247" s="34"/>
      <c r="C247" s="21"/>
      <c r="D247" s="7" t="s">
        <v>10</v>
      </c>
      <c r="E247" s="8">
        <f t="shared" ref="E247:E250" si="144">SUM(F247:J247)</f>
        <v>0</v>
      </c>
      <c r="F247" s="8">
        <v>0</v>
      </c>
      <c r="G247" s="8">
        <v>0</v>
      </c>
      <c r="H247" s="8">
        <v>0</v>
      </c>
      <c r="I247" s="8">
        <v>0</v>
      </c>
      <c r="J247" s="8">
        <v>0</v>
      </c>
      <c r="K247" s="29"/>
      <c r="L247" s="21"/>
    </row>
    <row r="248" spans="1:12" ht="32.25" customHeight="1" x14ac:dyDescent="0.2">
      <c r="A248" s="40"/>
      <c r="B248" s="34"/>
      <c r="C248" s="21"/>
      <c r="D248" s="7" t="s">
        <v>11</v>
      </c>
      <c r="E248" s="8">
        <f t="shared" si="144"/>
        <v>810.17</v>
      </c>
      <c r="F248" s="8">
        <v>0</v>
      </c>
      <c r="G248" s="8">
        <v>0</v>
      </c>
      <c r="H248" s="8">
        <v>0</v>
      </c>
      <c r="I248" s="8">
        <v>0</v>
      </c>
      <c r="J248" s="8">
        <v>810.17</v>
      </c>
      <c r="K248" s="29"/>
      <c r="L248" s="21"/>
    </row>
    <row r="249" spans="1:12" ht="48" customHeight="1" x14ac:dyDescent="0.2">
      <c r="A249" s="40"/>
      <c r="B249" s="34"/>
      <c r="C249" s="21"/>
      <c r="D249" s="7" t="s">
        <v>12</v>
      </c>
      <c r="E249" s="8">
        <f t="shared" si="144"/>
        <v>1890.41</v>
      </c>
      <c r="F249" s="8">
        <v>0</v>
      </c>
      <c r="G249" s="8">
        <v>0</v>
      </c>
      <c r="H249" s="8">
        <v>0</v>
      </c>
      <c r="I249" s="8">
        <v>0</v>
      </c>
      <c r="J249" s="8">
        <v>1890.41</v>
      </c>
      <c r="K249" s="29"/>
      <c r="L249" s="21"/>
    </row>
    <row r="250" spans="1:12" ht="35.25" customHeight="1" x14ac:dyDescent="0.2">
      <c r="A250" s="40"/>
      <c r="B250" s="35"/>
      <c r="C250" s="21"/>
      <c r="D250" s="7" t="s">
        <v>13</v>
      </c>
      <c r="E250" s="8">
        <f t="shared" si="144"/>
        <v>0</v>
      </c>
      <c r="F250" s="8">
        <v>0</v>
      </c>
      <c r="G250" s="8">
        <v>0</v>
      </c>
      <c r="H250" s="8">
        <v>0</v>
      </c>
      <c r="I250" s="8">
        <v>0</v>
      </c>
      <c r="J250" s="8">
        <v>0</v>
      </c>
      <c r="K250" s="29"/>
      <c r="L250" s="21"/>
    </row>
    <row r="251" spans="1:12" ht="18.75" customHeight="1" x14ac:dyDescent="0.2">
      <c r="A251" s="39" t="s">
        <v>258</v>
      </c>
      <c r="B251" s="33" t="s">
        <v>174</v>
      </c>
      <c r="C251" s="21">
        <v>2024</v>
      </c>
      <c r="D251" s="7" t="s">
        <v>8</v>
      </c>
      <c r="E251" s="8">
        <f t="shared" si="120"/>
        <v>1637.79</v>
      </c>
      <c r="F251" s="8">
        <v>0</v>
      </c>
      <c r="G251" s="8">
        <v>0</v>
      </c>
      <c r="H251" s="8">
        <f t="shared" ref="H251:J251" si="145">SUM(H252:H255)</f>
        <v>0</v>
      </c>
      <c r="I251" s="8">
        <f t="shared" si="145"/>
        <v>0</v>
      </c>
      <c r="J251" s="8">
        <f t="shared" si="145"/>
        <v>1637.79</v>
      </c>
      <c r="K251" s="29" t="s">
        <v>9</v>
      </c>
      <c r="L251" s="21" t="s">
        <v>418</v>
      </c>
    </row>
    <row r="252" spans="1:12" ht="28.5" customHeight="1" x14ac:dyDescent="0.2">
      <c r="A252" s="40"/>
      <c r="B252" s="34"/>
      <c r="C252" s="21"/>
      <c r="D252" s="7" t="s">
        <v>10</v>
      </c>
      <c r="E252" s="8">
        <f t="shared" ref="E252:E255" si="146">SUM(F252:J252)</f>
        <v>0</v>
      </c>
      <c r="F252" s="8">
        <v>0</v>
      </c>
      <c r="G252" s="8">
        <v>0</v>
      </c>
      <c r="H252" s="8">
        <v>0</v>
      </c>
      <c r="I252" s="8">
        <v>0</v>
      </c>
      <c r="J252" s="8">
        <v>0</v>
      </c>
      <c r="K252" s="29"/>
      <c r="L252" s="21"/>
    </row>
    <row r="253" spans="1:12" ht="27.75" customHeight="1" x14ac:dyDescent="0.2">
      <c r="A253" s="40"/>
      <c r="B253" s="34"/>
      <c r="C253" s="21"/>
      <c r="D253" s="7" t="s">
        <v>11</v>
      </c>
      <c r="E253" s="8">
        <f t="shared" si="146"/>
        <v>491.33</v>
      </c>
      <c r="F253" s="8">
        <v>0</v>
      </c>
      <c r="G253" s="8">
        <v>0</v>
      </c>
      <c r="H253" s="8">
        <v>0</v>
      </c>
      <c r="I253" s="8">
        <v>0</v>
      </c>
      <c r="J253" s="8">
        <v>491.33</v>
      </c>
      <c r="K253" s="29"/>
      <c r="L253" s="21"/>
    </row>
    <row r="254" spans="1:12" ht="48" customHeight="1" x14ac:dyDescent="0.2">
      <c r="A254" s="40"/>
      <c r="B254" s="34"/>
      <c r="C254" s="21"/>
      <c r="D254" s="7" t="s">
        <v>12</v>
      </c>
      <c r="E254" s="8">
        <f t="shared" si="146"/>
        <v>1146.46</v>
      </c>
      <c r="F254" s="8">
        <v>0</v>
      </c>
      <c r="G254" s="8">
        <v>0</v>
      </c>
      <c r="H254" s="8">
        <v>0</v>
      </c>
      <c r="I254" s="8">
        <v>0</v>
      </c>
      <c r="J254" s="8">
        <v>1146.46</v>
      </c>
      <c r="K254" s="29"/>
      <c r="L254" s="21"/>
    </row>
    <row r="255" spans="1:12" ht="35.25" customHeight="1" x14ac:dyDescent="0.2">
      <c r="A255" s="40"/>
      <c r="B255" s="35"/>
      <c r="C255" s="21"/>
      <c r="D255" s="7" t="s">
        <v>13</v>
      </c>
      <c r="E255" s="8">
        <f t="shared" si="146"/>
        <v>0</v>
      </c>
      <c r="F255" s="8">
        <v>0</v>
      </c>
      <c r="G255" s="8">
        <v>0</v>
      </c>
      <c r="H255" s="8">
        <v>0</v>
      </c>
      <c r="I255" s="8">
        <v>0</v>
      </c>
      <c r="J255" s="8">
        <v>0</v>
      </c>
      <c r="K255" s="29"/>
      <c r="L255" s="21"/>
    </row>
    <row r="256" spans="1:12" ht="18.75" customHeight="1" x14ac:dyDescent="0.2">
      <c r="A256" s="39" t="s">
        <v>259</v>
      </c>
      <c r="B256" s="33" t="s">
        <v>175</v>
      </c>
      <c r="C256" s="21">
        <v>2024</v>
      </c>
      <c r="D256" s="7" t="s">
        <v>8</v>
      </c>
      <c r="E256" s="8">
        <f t="shared" ref="E256:E276" si="147">SUM(E257:E260)</f>
        <v>4620</v>
      </c>
      <c r="F256" s="8">
        <v>0</v>
      </c>
      <c r="G256" s="8">
        <v>0</v>
      </c>
      <c r="H256" s="8">
        <f t="shared" ref="H256:J256" si="148">SUM(H257:H260)</f>
        <v>0</v>
      </c>
      <c r="I256" s="8">
        <f t="shared" si="148"/>
        <v>0</v>
      </c>
      <c r="J256" s="8">
        <f t="shared" si="148"/>
        <v>4620</v>
      </c>
      <c r="K256" s="29" t="s">
        <v>9</v>
      </c>
      <c r="L256" s="21" t="s">
        <v>418</v>
      </c>
    </row>
    <row r="257" spans="1:12" ht="27.75" customHeight="1" x14ac:dyDescent="0.2">
      <c r="A257" s="40"/>
      <c r="B257" s="34"/>
      <c r="C257" s="21"/>
      <c r="D257" s="7" t="s">
        <v>10</v>
      </c>
      <c r="E257" s="8">
        <f t="shared" ref="E257:E260" si="149">SUM(F257:J257)</f>
        <v>0</v>
      </c>
      <c r="F257" s="8">
        <v>0</v>
      </c>
      <c r="G257" s="8">
        <v>0</v>
      </c>
      <c r="H257" s="8">
        <v>0</v>
      </c>
      <c r="I257" s="8">
        <v>0</v>
      </c>
      <c r="J257" s="8">
        <v>0</v>
      </c>
      <c r="K257" s="29"/>
      <c r="L257" s="21"/>
    </row>
    <row r="258" spans="1:12" ht="36" customHeight="1" x14ac:dyDescent="0.2">
      <c r="A258" s="40"/>
      <c r="B258" s="34"/>
      <c r="C258" s="21"/>
      <c r="D258" s="7" t="s">
        <v>11</v>
      </c>
      <c r="E258" s="8">
        <f t="shared" si="149"/>
        <v>1386</v>
      </c>
      <c r="F258" s="8">
        <v>0</v>
      </c>
      <c r="G258" s="8">
        <v>0</v>
      </c>
      <c r="H258" s="8">
        <v>0</v>
      </c>
      <c r="I258" s="8">
        <v>0</v>
      </c>
      <c r="J258" s="8">
        <v>1386</v>
      </c>
      <c r="K258" s="29"/>
      <c r="L258" s="21"/>
    </row>
    <row r="259" spans="1:12" ht="48" customHeight="1" x14ac:dyDescent="0.2">
      <c r="A259" s="40"/>
      <c r="B259" s="34"/>
      <c r="C259" s="21"/>
      <c r="D259" s="7" t="s">
        <v>12</v>
      </c>
      <c r="E259" s="8">
        <f t="shared" si="149"/>
        <v>3234</v>
      </c>
      <c r="F259" s="8">
        <v>0</v>
      </c>
      <c r="G259" s="8">
        <v>0</v>
      </c>
      <c r="H259" s="8">
        <v>0</v>
      </c>
      <c r="I259" s="8">
        <v>0</v>
      </c>
      <c r="J259" s="8">
        <v>3234</v>
      </c>
      <c r="K259" s="29"/>
      <c r="L259" s="21"/>
    </row>
    <row r="260" spans="1:12" ht="35.25" customHeight="1" x14ac:dyDescent="0.2">
      <c r="A260" s="40"/>
      <c r="B260" s="35"/>
      <c r="C260" s="21"/>
      <c r="D260" s="7" t="s">
        <v>13</v>
      </c>
      <c r="E260" s="8">
        <f t="shared" si="149"/>
        <v>0</v>
      </c>
      <c r="F260" s="8">
        <v>0</v>
      </c>
      <c r="G260" s="8">
        <v>0</v>
      </c>
      <c r="H260" s="8">
        <v>0</v>
      </c>
      <c r="I260" s="8">
        <v>0</v>
      </c>
      <c r="J260" s="8">
        <v>0</v>
      </c>
      <c r="K260" s="29"/>
      <c r="L260" s="21"/>
    </row>
    <row r="261" spans="1:12" ht="18.75" customHeight="1" x14ac:dyDescent="0.2">
      <c r="A261" s="39" t="s">
        <v>260</v>
      </c>
      <c r="B261" s="33" t="s">
        <v>176</v>
      </c>
      <c r="C261" s="21">
        <v>2024</v>
      </c>
      <c r="D261" s="7" t="s">
        <v>8</v>
      </c>
      <c r="E261" s="8">
        <f t="shared" si="147"/>
        <v>767.34999999999991</v>
      </c>
      <c r="F261" s="8">
        <v>0</v>
      </c>
      <c r="G261" s="8">
        <v>0</v>
      </c>
      <c r="H261" s="8">
        <f t="shared" ref="H261:J261" si="150">SUM(H262:H265)</f>
        <v>0</v>
      </c>
      <c r="I261" s="8">
        <f t="shared" si="150"/>
        <v>0</v>
      </c>
      <c r="J261" s="8">
        <f t="shared" si="150"/>
        <v>767.34999999999991</v>
      </c>
      <c r="K261" s="29" t="s">
        <v>9</v>
      </c>
      <c r="L261" s="21" t="s">
        <v>418</v>
      </c>
    </row>
    <row r="262" spans="1:12" ht="33" customHeight="1" x14ac:dyDescent="0.2">
      <c r="A262" s="40"/>
      <c r="B262" s="34"/>
      <c r="C262" s="21"/>
      <c r="D262" s="7" t="s">
        <v>10</v>
      </c>
      <c r="E262" s="8">
        <f t="shared" ref="E262:E265" si="151">SUM(F262:J262)</f>
        <v>0</v>
      </c>
      <c r="F262" s="8">
        <v>0</v>
      </c>
      <c r="G262" s="8">
        <v>0</v>
      </c>
      <c r="H262" s="8">
        <v>0</v>
      </c>
      <c r="I262" s="8">
        <v>0</v>
      </c>
      <c r="J262" s="8">
        <v>0</v>
      </c>
      <c r="K262" s="29"/>
      <c r="L262" s="21"/>
    </row>
    <row r="263" spans="1:12" ht="30" customHeight="1" x14ac:dyDescent="0.2">
      <c r="A263" s="40"/>
      <c r="B263" s="34"/>
      <c r="C263" s="21"/>
      <c r="D263" s="7" t="s">
        <v>11</v>
      </c>
      <c r="E263" s="8">
        <f t="shared" si="151"/>
        <v>230.2</v>
      </c>
      <c r="F263" s="8">
        <v>0</v>
      </c>
      <c r="G263" s="8">
        <v>0</v>
      </c>
      <c r="H263" s="8">
        <v>0</v>
      </c>
      <c r="I263" s="8">
        <v>0</v>
      </c>
      <c r="J263" s="8">
        <v>230.2</v>
      </c>
      <c r="K263" s="29"/>
      <c r="L263" s="21"/>
    </row>
    <row r="264" spans="1:12" ht="48" customHeight="1" x14ac:dyDescent="0.2">
      <c r="A264" s="40"/>
      <c r="B264" s="34"/>
      <c r="C264" s="21"/>
      <c r="D264" s="7" t="s">
        <v>12</v>
      </c>
      <c r="E264" s="8">
        <f t="shared" si="151"/>
        <v>537.15</v>
      </c>
      <c r="F264" s="8">
        <v>0</v>
      </c>
      <c r="G264" s="8">
        <v>0</v>
      </c>
      <c r="H264" s="8">
        <v>0</v>
      </c>
      <c r="I264" s="8">
        <v>0</v>
      </c>
      <c r="J264" s="8">
        <v>537.15</v>
      </c>
      <c r="K264" s="29"/>
      <c r="L264" s="21"/>
    </row>
    <row r="265" spans="1:12" ht="35.25" customHeight="1" x14ac:dyDescent="0.2">
      <c r="A265" s="40"/>
      <c r="B265" s="35"/>
      <c r="C265" s="21"/>
      <c r="D265" s="7" t="s">
        <v>13</v>
      </c>
      <c r="E265" s="8">
        <f t="shared" si="151"/>
        <v>0</v>
      </c>
      <c r="F265" s="8">
        <v>0</v>
      </c>
      <c r="G265" s="8">
        <v>0</v>
      </c>
      <c r="H265" s="8">
        <v>0</v>
      </c>
      <c r="I265" s="8">
        <v>0</v>
      </c>
      <c r="J265" s="8">
        <v>0</v>
      </c>
      <c r="K265" s="29"/>
      <c r="L265" s="21"/>
    </row>
    <row r="266" spans="1:12" ht="18.75" customHeight="1" x14ac:dyDescent="0.2">
      <c r="A266" s="39" t="s">
        <v>261</v>
      </c>
      <c r="B266" s="33" t="s">
        <v>177</v>
      </c>
      <c r="C266" s="21">
        <v>2024</v>
      </c>
      <c r="D266" s="7" t="s">
        <v>8</v>
      </c>
      <c r="E266" s="8">
        <f t="shared" si="147"/>
        <v>1500</v>
      </c>
      <c r="F266" s="8">
        <v>0</v>
      </c>
      <c r="G266" s="8">
        <v>0</v>
      </c>
      <c r="H266" s="8">
        <f t="shared" ref="H266:J266" si="152">SUM(H267:H270)</f>
        <v>0</v>
      </c>
      <c r="I266" s="8">
        <f t="shared" si="152"/>
        <v>0</v>
      </c>
      <c r="J266" s="8">
        <f t="shared" si="152"/>
        <v>1500</v>
      </c>
      <c r="K266" s="29" t="s">
        <v>9</v>
      </c>
      <c r="L266" s="21" t="s">
        <v>418</v>
      </c>
    </row>
    <row r="267" spans="1:12" ht="30.75" customHeight="1" x14ac:dyDescent="0.2">
      <c r="A267" s="40"/>
      <c r="B267" s="34"/>
      <c r="C267" s="21"/>
      <c r="D267" s="7" t="s">
        <v>10</v>
      </c>
      <c r="E267" s="8">
        <f t="shared" ref="E267:E270" si="153">SUM(F267:J267)</f>
        <v>0</v>
      </c>
      <c r="F267" s="8">
        <v>0</v>
      </c>
      <c r="G267" s="8">
        <v>0</v>
      </c>
      <c r="H267" s="8">
        <v>0</v>
      </c>
      <c r="I267" s="8">
        <v>0</v>
      </c>
      <c r="J267" s="8">
        <v>0</v>
      </c>
      <c r="K267" s="29"/>
      <c r="L267" s="21"/>
    </row>
    <row r="268" spans="1:12" ht="30.75" customHeight="1" x14ac:dyDescent="0.2">
      <c r="A268" s="40"/>
      <c r="B268" s="34"/>
      <c r="C268" s="21"/>
      <c r="D268" s="7" t="s">
        <v>11</v>
      </c>
      <c r="E268" s="8">
        <f t="shared" si="153"/>
        <v>450</v>
      </c>
      <c r="F268" s="8">
        <v>0</v>
      </c>
      <c r="G268" s="8">
        <v>0</v>
      </c>
      <c r="H268" s="8">
        <v>0</v>
      </c>
      <c r="I268" s="8">
        <v>0</v>
      </c>
      <c r="J268" s="8">
        <v>450</v>
      </c>
      <c r="K268" s="29"/>
      <c r="L268" s="21"/>
    </row>
    <row r="269" spans="1:12" ht="48" customHeight="1" x14ac:dyDescent="0.2">
      <c r="A269" s="40"/>
      <c r="B269" s="34"/>
      <c r="C269" s="21"/>
      <c r="D269" s="7" t="s">
        <v>12</v>
      </c>
      <c r="E269" s="8">
        <f t="shared" si="153"/>
        <v>1050</v>
      </c>
      <c r="F269" s="8">
        <v>0</v>
      </c>
      <c r="G269" s="8">
        <v>0</v>
      </c>
      <c r="H269" s="8">
        <v>0</v>
      </c>
      <c r="I269" s="8">
        <v>0</v>
      </c>
      <c r="J269" s="8">
        <v>1050</v>
      </c>
      <c r="K269" s="29"/>
      <c r="L269" s="21"/>
    </row>
    <row r="270" spans="1:12" ht="35.25" customHeight="1" x14ac:dyDescent="0.2">
      <c r="A270" s="40"/>
      <c r="B270" s="35"/>
      <c r="C270" s="21"/>
      <c r="D270" s="7" t="s">
        <v>13</v>
      </c>
      <c r="E270" s="8">
        <f t="shared" si="153"/>
        <v>0</v>
      </c>
      <c r="F270" s="8">
        <v>0</v>
      </c>
      <c r="G270" s="8">
        <v>0</v>
      </c>
      <c r="H270" s="8">
        <v>0</v>
      </c>
      <c r="I270" s="8">
        <v>0</v>
      </c>
      <c r="J270" s="8">
        <v>0</v>
      </c>
      <c r="K270" s="29"/>
      <c r="L270" s="21"/>
    </row>
    <row r="271" spans="1:12" ht="18.75" customHeight="1" x14ac:dyDescent="0.2">
      <c r="A271" s="39" t="s">
        <v>262</v>
      </c>
      <c r="B271" s="33" t="s">
        <v>178</v>
      </c>
      <c r="C271" s="21">
        <v>2024</v>
      </c>
      <c r="D271" s="7" t="s">
        <v>8</v>
      </c>
      <c r="E271" s="8">
        <f t="shared" si="147"/>
        <v>4420</v>
      </c>
      <c r="F271" s="8">
        <v>0</v>
      </c>
      <c r="G271" s="8">
        <v>0</v>
      </c>
      <c r="H271" s="8">
        <f t="shared" ref="H271:J271" si="154">SUM(H272:H275)</f>
        <v>0</v>
      </c>
      <c r="I271" s="8">
        <f t="shared" si="154"/>
        <v>0</v>
      </c>
      <c r="J271" s="8">
        <f t="shared" si="154"/>
        <v>4420</v>
      </c>
      <c r="K271" s="29" t="s">
        <v>9</v>
      </c>
      <c r="L271" s="21" t="s">
        <v>418</v>
      </c>
    </row>
    <row r="272" spans="1:12" ht="30.75" customHeight="1" x14ac:dyDescent="0.2">
      <c r="A272" s="40"/>
      <c r="B272" s="34"/>
      <c r="C272" s="21"/>
      <c r="D272" s="7" t="s">
        <v>10</v>
      </c>
      <c r="E272" s="8">
        <f t="shared" ref="E272:E275" si="155">SUM(F272:J272)</f>
        <v>0</v>
      </c>
      <c r="F272" s="8">
        <v>0</v>
      </c>
      <c r="G272" s="8">
        <v>0</v>
      </c>
      <c r="H272" s="8">
        <v>0</v>
      </c>
      <c r="I272" s="8">
        <v>0</v>
      </c>
      <c r="J272" s="8">
        <v>0</v>
      </c>
      <c r="K272" s="29"/>
      <c r="L272" s="21"/>
    </row>
    <row r="273" spans="1:12" ht="32.25" customHeight="1" x14ac:dyDescent="0.2">
      <c r="A273" s="40"/>
      <c r="B273" s="34"/>
      <c r="C273" s="21"/>
      <c r="D273" s="7" t="s">
        <v>11</v>
      </c>
      <c r="E273" s="8">
        <f t="shared" si="155"/>
        <v>1326</v>
      </c>
      <c r="F273" s="8">
        <v>0</v>
      </c>
      <c r="G273" s="8">
        <v>0</v>
      </c>
      <c r="H273" s="8">
        <v>0</v>
      </c>
      <c r="I273" s="8">
        <v>0</v>
      </c>
      <c r="J273" s="8">
        <v>1326</v>
      </c>
      <c r="K273" s="29"/>
      <c r="L273" s="21"/>
    </row>
    <row r="274" spans="1:12" ht="48" customHeight="1" x14ac:dyDescent="0.2">
      <c r="A274" s="40"/>
      <c r="B274" s="34"/>
      <c r="C274" s="21"/>
      <c r="D274" s="7" t="s">
        <v>12</v>
      </c>
      <c r="E274" s="8">
        <f t="shared" si="155"/>
        <v>3094</v>
      </c>
      <c r="F274" s="8">
        <v>0</v>
      </c>
      <c r="G274" s="8">
        <v>0</v>
      </c>
      <c r="H274" s="8">
        <v>0</v>
      </c>
      <c r="I274" s="8">
        <v>0</v>
      </c>
      <c r="J274" s="8">
        <v>3094</v>
      </c>
      <c r="K274" s="29"/>
      <c r="L274" s="21"/>
    </row>
    <row r="275" spans="1:12" ht="35.25" customHeight="1" x14ac:dyDescent="0.2">
      <c r="A275" s="40"/>
      <c r="B275" s="35"/>
      <c r="C275" s="21"/>
      <c r="D275" s="7" t="s">
        <v>13</v>
      </c>
      <c r="E275" s="8">
        <f t="shared" si="155"/>
        <v>0</v>
      </c>
      <c r="F275" s="8">
        <v>0</v>
      </c>
      <c r="G275" s="8">
        <v>0</v>
      </c>
      <c r="H275" s="8">
        <v>0</v>
      </c>
      <c r="I275" s="8">
        <v>0</v>
      </c>
      <c r="J275" s="8">
        <v>0</v>
      </c>
      <c r="K275" s="29"/>
      <c r="L275" s="21"/>
    </row>
    <row r="276" spans="1:12" ht="18.75" customHeight="1" x14ac:dyDescent="0.2">
      <c r="A276" s="39" t="s">
        <v>263</v>
      </c>
      <c r="B276" s="33" t="s">
        <v>179</v>
      </c>
      <c r="C276" s="21">
        <v>2024</v>
      </c>
      <c r="D276" s="7" t="s">
        <v>8</v>
      </c>
      <c r="E276" s="8">
        <f t="shared" si="147"/>
        <v>880</v>
      </c>
      <c r="F276" s="8">
        <v>0</v>
      </c>
      <c r="G276" s="8">
        <v>0</v>
      </c>
      <c r="H276" s="8">
        <f t="shared" ref="H276:J276" si="156">SUM(H277:H280)</f>
        <v>0</v>
      </c>
      <c r="I276" s="8">
        <f t="shared" si="156"/>
        <v>0</v>
      </c>
      <c r="J276" s="8">
        <f t="shared" si="156"/>
        <v>880</v>
      </c>
      <c r="K276" s="29" t="s">
        <v>9</v>
      </c>
      <c r="L276" s="21" t="s">
        <v>418</v>
      </c>
    </row>
    <row r="277" spans="1:12" ht="27.75" customHeight="1" x14ac:dyDescent="0.2">
      <c r="A277" s="40"/>
      <c r="B277" s="34"/>
      <c r="C277" s="21"/>
      <c r="D277" s="7" t="s">
        <v>10</v>
      </c>
      <c r="E277" s="8">
        <f t="shared" ref="E277:E280" si="157">SUM(F277:J277)</f>
        <v>0</v>
      </c>
      <c r="F277" s="8">
        <v>0</v>
      </c>
      <c r="G277" s="8">
        <v>0</v>
      </c>
      <c r="H277" s="8">
        <v>0</v>
      </c>
      <c r="I277" s="8">
        <v>0</v>
      </c>
      <c r="J277" s="8">
        <v>0</v>
      </c>
      <c r="K277" s="29"/>
      <c r="L277" s="21"/>
    </row>
    <row r="278" spans="1:12" ht="29.25" customHeight="1" x14ac:dyDescent="0.2">
      <c r="A278" s="40"/>
      <c r="B278" s="34"/>
      <c r="C278" s="21"/>
      <c r="D278" s="7" t="s">
        <v>11</v>
      </c>
      <c r="E278" s="8">
        <f t="shared" si="157"/>
        <v>264</v>
      </c>
      <c r="F278" s="8">
        <v>0</v>
      </c>
      <c r="G278" s="8">
        <v>0</v>
      </c>
      <c r="H278" s="8">
        <v>0</v>
      </c>
      <c r="I278" s="8">
        <v>0</v>
      </c>
      <c r="J278" s="8">
        <v>264</v>
      </c>
      <c r="K278" s="29"/>
      <c r="L278" s="21"/>
    </row>
    <row r="279" spans="1:12" ht="48" customHeight="1" x14ac:dyDescent="0.2">
      <c r="A279" s="40"/>
      <c r="B279" s="34"/>
      <c r="C279" s="21"/>
      <c r="D279" s="7" t="s">
        <v>12</v>
      </c>
      <c r="E279" s="8">
        <f t="shared" si="157"/>
        <v>616</v>
      </c>
      <c r="F279" s="8">
        <v>0</v>
      </c>
      <c r="G279" s="8">
        <v>0</v>
      </c>
      <c r="H279" s="8">
        <v>0</v>
      </c>
      <c r="I279" s="8">
        <v>0</v>
      </c>
      <c r="J279" s="8">
        <v>616</v>
      </c>
      <c r="K279" s="29"/>
      <c r="L279" s="21"/>
    </row>
    <row r="280" spans="1:12" ht="35.25" customHeight="1" x14ac:dyDescent="0.2">
      <c r="A280" s="40"/>
      <c r="B280" s="35"/>
      <c r="C280" s="21"/>
      <c r="D280" s="7" t="s">
        <v>13</v>
      </c>
      <c r="E280" s="8">
        <f t="shared" si="157"/>
        <v>0</v>
      </c>
      <c r="F280" s="8">
        <v>0</v>
      </c>
      <c r="G280" s="8">
        <v>0</v>
      </c>
      <c r="H280" s="8">
        <v>0</v>
      </c>
      <c r="I280" s="8">
        <v>0</v>
      </c>
      <c r="J280" s="8">
        <v>0</v>
      </c>
      <c r="K280" s="29"/>
      <c r="L280" s="21"/>
    </row>
    <row r="281" spans="1:12" s="3" customFormat="1" ht="18" customHeight="1" x14ac:dyDescent="0.2">
      <c r="A281" s="26" t="s">
        <v>14</v>
      </c>
      <c r="B281" s="27"/>
      <c r="C281" s="28"/>
      <c r="D281" s="1" t="s">
        <v>8</v>
      </c>
      <c r="E281" s="2">
        <f t="shared" ref="E281:J281" si="158">SUM(E282:E285)</f>
        <v>56243.18</v>
      </c>
      <c r="F281" s="2">
        <f t="shared" si="158"/>
        <v>0</v>
      </c>
      <c r="G281" s="2">
        <f t="shared" si="158"/>
        <v>0</v>
      </c>
      <c r="H281" s="2">
        <f t="shared" si="158"/>
        <v>9820.4399999999987</v>
      </c>
      <c r="I281" s="2">
        <f t="shared" si="158"/>
        <v>0</v>
      </c>
      <c r="J281" s="2">
        <f t="shared" si="158"/>
        <v>46422.74</v>
      </c>
      <c r="K281" s="49"/>
      <c r="L281" s="50"/>
    </row>
    <row r="282" spans="1:12" s="3" customFormat="1" ht="42" customHeight="1" x14ac:dyDescent="0.2">
      <c r="A282" s="47"/>
      <c r="B282" s="42"/>
      <c r="C282" s="43"/>
      <c r="D282" s="1" t="s">
        <v>10</v>
      </c>
      <c r="E282" s="2">
        <f>SUM(F282:J282)</f>
        <v>0</v>
      </c>
      <c r="F282" s="2">
        <f t="shared" ref="F282:J282" si="159">F277+F272+F267+F262+F257+F252+F247+F242+F237+F232+F227+F222+F217+F212+F207+F202+F197+F192</f>
        <v>0</v>
      </c>
      <c r="G282" s="2">
        <f t="shared" si="159"/>
        <v>0</v>
      </c>
      <c r="H282" s="2">
        <f t="shared" si="159"/>
        <v>0</v>
      </c>
      <c r="I282" s="2">
        <f t="shared" si="159"/>
        <v>0</v>
      </c>
      <c r="J282" s="2">
        <f t="shared" si="159"/>
        <v>0</v>
      </c>
      <c r="K282" s="49"/>
      <c r="L282" s="50"/>
    </row>
    <row r="283" spans="1:12" s="3" customFormat="1" ht="33" customHeight="1" x14ac:dyDescent="0.2">
      <c r="A283" s="47"/>
      <c r="B283" s="42"/>
      <c r="C283" s="43"/>
      <c r="D283" s="1" t="s">
        <v>11</v>
      </c>
      <c r="E283" s="2">
        <f t="shared" ref="E283:E285" si="160">SUM(F283:J283)</f>
        <v>21228.760000000002</v>
      </c>
      <c r="F283" s="2">
        <f t="shared" ref="F283:J283" si="161">F278+F273+F268+F263+F258+F253+F248+F243+F238+F233+F228+F223+F218+F213+F208+F203+F198+F193</f>
        <v>0</v>
      </c>
      <c r="G283" s="2">
        <f t="shared" si="161"/>
        <v>0</v>
      </c>
      <c r="H283" s="2">
        <f t="shared" si="161"/>
        <v>7301.98</v>
      </c>
      <c r="I283" s="2">
        <f t="shared" si="161"/>
        <v>0</v>
      </c>
      <c r="J283" s="2">
        <f t="shared" si="161"/>
        <v>13926.78</v>
      </c>
      <c r="K283" s="49"/>
      <c r="L283" s="50"/>
    </row>
    <row r="284" spans="1:12" s="3" customFormat="1" ht="51" customHeight="1" x14ac:dyDescent="0.2">
      <c r="A284" s="47"/>
      <c r="B284" s="42"/>
      <c r="C284" s="43"/>
      <c r="D284" s="1" t="s">
        <v>12</v>
      </c>
      <c r="E284" s="2">
        <f t="shared" si="160"/>
        <v>35014.42</v>
      </c>
      <c r="F284" s="2">
        <f t="shared" ref="F284:J284" si="162">F279+F274+F269+F264+F259+F254+F249+F244+F239+F234+F229+F224+F219+F214+F209+F204+F199+F194</f>
        <v>0</v>
      </c>
      <c r="G284" s="2">
        <f t="shared" si="162"/>
        <v>0</v>
      </c>
      <c r="H284" s="2">
        <f t="shared" si="162"/>
        <v>2518.46</v>
      </c>
      <c r="I284" s="2">
        <f t="shared" si="162"/>
        <v>0</v>
      </c>
      <c r="J284" s="2">
        <f t="shared" si="162"/>
        <v>32495.959999999995</v>
      </c>
      <c r="K284" s="49"/>
      <c r="L284" s="50"/>
    </row>
    <row r="285" spans="1:12" s="3" customFormat="1" ht="30" customHeight="1" x14ac:dyDescent="0.2">
      <c r="A285" s="48"/>
      <c r="B285" s="45"/>
      <c r="C285" s="46"/>
      <c r="D285" s="1" t="s">
        <v>13</v>
      </c>
      <c r="E285" s="2">
        <f t="shared" si="160"/>
        <v>0</v>
      </c>
      <c r="F285" s="2">
        <f>F280+F275+F270+F265+F260+F255+F250+F245+F240+F235+F230+F225+F220+F215+F210+F205+F200+F195</f>
        <v>0</v>
      </c>
      <c r="G285" s="2">
        <f t="shared" ref="G285:J285" si="163">G280+G275+G270+G265+G260+G255+G250+G245+G240+G235+G230+G225+G220+G215+G210+G205+G200+G195</f>
        <v>0</v>
      </c>
      <c r="H285" s="2">
        <f t="shared" si="163"/>
        <v>0</v>
      </c>
      <c r="I285" s="2">
        <f t="shared" si="163"/>
        <v>0</v>
      </c>
      <c r="J285" s="2">
        <f t="shared" si="163"/>
        <v>0</v>
      </c>
      <c r="K285" s="49"/>
      <c r="L285" s="50"/>
    </row>
    <row r="286" spans="1:12" ht="35.25" customHeight="1" x14ac:dyDescent="0.2">
      <c r="A286" s="11">
        <v>12</v>
      </c>
      <c r="B286" s="54" t="s">
        <v>274</v>
      </c>
      <c r="C286" s="55"/>
      <c r="D286" s="55"/>
      <c r="E286" s="55"/>
      <c r="F286" s="55"/>
      <c r="G286" s="55"/>
      <c r="H286" s="55"/>
      <c r="I286" s="55"/>
      <c r="J286" s="55"/>
      <c r="K286" s="55"/>
      <c r="L286" s="56"/>
    </row>
    <row r="287" spans="1:12" ht="30.75" customHeight="1" x14ac:dyDescent="0.2">
      <c r="A287" s="39" t="s">
        <v>191</v>
      </c>
      <c r="B287" s="22" t="s">
        <v>324</v>
      </c>
      <c r="C287" s="21">
        <v>2022</v>
      </c>
      <c r="D287" s="7" t="s">
        <v>8</v>
      </c>
      <c r="E287" s="8">
        <f>SUM(E288:E289)</f>
        <v>2302.0730800000006</v>
      </c>
      <c r="F287" s="8">
        <f t="shared" ref="F287:J287" si="164">SUM(F288:F289)</f>
        <v>0</v>
      </c>
      <c r="G287" s="8">
        <f t="shared" si="164"/>
        <v>0</v>
      </c>
      <c r="H287" s="8">
        <f t="shared" si="164"/>
        <v>2302.0730800000006</v>
      </c>
      <c r="I287" s="8">
        <f t="shared" si="164"/>
        <v>0</v>
      </c>
      <c r="J287" s="8">
        <f t="shared" si="164"/>
        <v>0</v>
      </c>
      <c r="K287" s="29" t="s">
        <v>9</v>
      </c>
      <c r="L287" s="21" t="s">
        <v>86</v>
      </c>
    </row>
    <row r="288" spans="1:12" ht="56.25" customHeight="1" x14ac:dyDescent="0.2">
      <c r="A288" s="40"/>
      <c r="B288" s="57"/>
      <c r="C288" s="21"/>
      <c r="D288" s="7" t="s">
        <v>12</v>
      </c>
      <c r="E288" s="8">
        <f>SUM(F288:J288)</f>
        <v>2302.0730800000006</v>
      </c>
      <c r="F288" s="8">
        <v>0</v>
      </c>
      <c r="G288" s="8">
        <v>0</v>
      </c>
      <c r="H288" s="8">
        <f>1080.93285+1035.53121+354.48624-168.87722</f>
        <v>2302.0730800000006</v>
      </c>
      <c r="I288" s="8">
        <v>0</v>
      </c>
      <c r="J288" s="8">
        <v>0</v>
      </c>
      <c r="K288" s="29"/>
      <c r="L288" s="21"/>
    </row>
    <row r="289" spans="1:12" ht="35.25" customHeight="1" x14ac:dyDescent="0.2">
      <c r="A289" s="40"/>
      <c r="B289" s="57"/>
      <c r="C289" s="21"/>
      <c r="D289" s="7" t="s">
        <v>13</v>
      </c>
      <c r="E289" s="8">
        <f t="shared" ref="E289" si="165">SUM(F289:J289)</f>
        <v>0</v>
      </c>
      <c r="F289" s="8">
        <v>0</v>
      </c>
      <c r="G289" s="8">
        <v>0</v>
      </c>
      <c r="H289" s="8">
        <v>0</v>
      </c>
      <c r="I289" s="8">
        <v>0</v>
      </c>
      <c r="J289" s="8">
        <v>0</v>
      </c>
      <c r="K289" s="29"/>
      <c r="L289" s="21"/>
    </row>
    <row r="290" spans="1:12" ht="30.75" customHeight="1" x14ac:dyDescent="0.2">
      <c r="A290" s="39" t="s">
        <v>320</v>
      </c>
      <c r="B290" s="22" t="s">
        <v>323</v>
      </c>
      <c r="C290" s="21">
        <v>2022</v>
      </c>
      <c r="D290" s="7" t="s">
        <v>8</v>
      </c>
      <c r="E290" s="8">
        <f>SUM(E291:E292)</f>
        <v>4685.7052700000004</v>
      </c>
      <c r="F290" s="8">
        <f t="shared" ref="F290:J290" si="166">SUM(F291:F292)</f>
        <v>0</v>
      </c>
      <c r="G290" s="8">
        <f t="shared" si="166"/>
        <v>0</v>
      </c>
      <c r="H290" s="8">
        <f t="shared" si="166"/>
        <v>4685.7052700000004</v>
      </c>
      <c r="I290" s="8">
        <f t="shared" si="166"/>
        <v>0</v>
      </c>
      <c r="J290" s="8">
        <f t="shared" si="166"/>
        <v>0</v>
      </c>
      <c r="K290" s="29" t="s">
        <v>9</v>
      </c>
      <c r="L290" s="21" t="s">
        <v>86</v>
      </c>
    </row>
    <row r="291" spans="1:12" ht="56.25" customHeight="1" x14ac:dyDescent="0.2">
      <c r="A291" s="40"/>
      <c r="B291" s="57"/>
      <c r="C291" s="21"/>
      <c r="D291" s="7" t="s">
        <v>12</v>
      </c>
      <c r="E291" s="8">
        <f>SUM(F291:J291)</f>
        <v>4685.7052700000004</v>
      </c>
      <c r="F291" s="8">
        <v>0</v>
      </c>
      <c r="G291" s="8">
        <v>0</v>
      </c>
      <c r="H291" s="8">
        <v>4685.7052700000004</v>
      </c>
      <c r="I291" s="8">
        <v>0</v>
      </c>
      <c r="J291" s="8">
        <v>0</v>
      </c>
      <c r="K291" s="29"/>
      <c r="L291" s="21"/>
    </row>
    <row r="292" spans="1:12" ht="35.25" customHeight="1" x14ac:dyDescent="0.2">
      <c r="A292" s="40"/>
      <c r="B292" s="57"/>
      <c r="C292" s="21"/>
      <c r="D292" s="7" t="s">
        <v>13</v>
      </c>
      <c r="E292" s="8">
        <f t="shared" ref="E292" si="167">SUM(F292:J292)</f>
        <v>0</v>
      </c>
      <c r="F292" s="8">
        <v>0</v>
      </c>
      <c r="G292" s="8">
        <v>0</v>
      </c>
      <c r="H292" s="8">
        <v>0</v>
      </c>
      <c r="I292" s="8">
        <v>0</v>
      </c>
      <c r="J292" s="8">
        <v>0</v>
      </c>
      <c r="K292" s="29"/>
      <c r="L292" s="21"/>
    </row>
    <row r="293" spans="1:12" ht="30.75" customHeight="1" x14ac:dyDescent="0.2">
      <c r="A293" s="39" t="s">
        <v>321</v>
      </c>
      <c r="B293" s="22" t="s">
        <v>322</v>
      </c>
      <c r="C293" s="21">
        <v>2022</v>
      </c>
      <c r="D293" s="7" t="s">
        <v>8</v>
      </c>
      <c r="E293" s="8">
        <f>SUM(E294:E295)</f>
        <v>4160.0862999999999</v>
      </c>
      <c r="F293" s="8">
        <f t="shared" ref="F293:J293" si="168">SUM(F294:F295)</f>
        <v>0</v>
      </c>
      <c r="G293" s="8">
        <f t="shared" si="168"/>
        <v>0</v>
      </c>
      <c r="H293" s="8">
        <f t="shared" si="168"/>
        <v>4160.0862999999999</v>
      </c>
      <c r="I293" s="8">
        <f t="shared" si="168"/>
        <v>0</v>
      </c>
      <c r="J293" s="8">
        <f t="shared" si="168"/>
        <v>0</v>
      </c>
      <c r="K293" s="29" t="s">
        <v>9</v>
      </c>
      <c r="L293" s="21" t="s">
        <v>86</v>
      </c>
    </row>
    <row r="294" spans="1:12" ht="56.25" customHeight="1" x14ac:dyDescent="0.2">
      <c r="A294" s="40"/>
      <c r="B294" s="57"/>
      <c r="C294" s="21"/>
      <c r="D294" s="7" t="s">
        <v>12</v>
      </c>
      <c r="E294" s="8">
        <f>SUM(F294:J294)</f>
        <v>4160.0862999999999</v>
      </c>
      <c r="F294" s="8">
        <v>0</v>
      </c>
      <c r="G294" s="8">
        <v>0</v>
      </c>
      <c r="H294" s="8">
        <v>4160.0862999999999</v>
      </c>
      <c r="I294" s="8">
        <v>0</v>
      </c>
      <c r="J294" s="8">
        <v>0</v>
      </c>
      <c r="K294" s="29"/>
      <c r="L294" s="21"/>
    </row>
    <row r="295" spans="1:12" ht="35.25" customHeight="1" x14ac:dyDescent="0.2">
      <c r="A295" s="40"/>
      <c r="B295" s="57"/>
      <c r="C295" s="21"/>
      <c r="D295" s="7" t="s">
        <v>13</v>
      </c>
      <c r="E295" s="8">
        <f t="shared" ref="E295" si="169">SUM(F295:J295)</f>
        <v>0</v>
      </c>
      <c r="F295" s="8">
        <v>0</v>
      </c>
      <c r="G295" s="8">
        <v>0</v>
      </c>
      <c r="H295" s="8">
        <v>0</v>
      </c>
      <c r="I295" s="8">
        <v>0</v>
      </c>
      <c r="J295" s="8">
        <v>0</v>
      </c>
      <c r="K295" s="29"/>
      <c r="L295" s="21"/>
    </row>
    <row r="296" spans="1:12" s="3" customFormat="1" ht="35.25" customHeight="1" x14ac:dyDescent="0.2">
      <c r="A296" s="26" t="s">
        <v>14</v>
      </c>
      <c r="B296" s="27"/>
      <c r="C296" s="28"/>
      <c r="D296" s="1" t="s">
        <v>8</v>
      </c>
      <c r="E296" s="2">
        <f>SUM(E297:E298)</f>
        <v>11147.86465</v>
      </c>
      <c r="F296" s="2">
        <f t="shared" ref="F296:J296" si="170">SUM(F297:F298)</f>
        <v>0</v>
      </c>
      <c r="G296" s="2">
        <f t="shared" si="170"/>
        <v>0</v>
      </c>
      <c r="H296" s="2">
        <f t="shared" si="170"/>
        <v>11147.86465</v>
      </c>
      <c r="I296" s="2">
        <f t="shared" si="170"/>
        <v>0</v>
      </c>
      <c r="J296" s="2">
        <f t="shared" si="170"/>
        <v>0</v>
      </c>
      <c r="K296" s="49"/>
      <c r="L296" s="50"/>
    </row>
    <row r="297" spans="1:12" s="3" customFormat="1" ht="63" customHeight="1" x14ac:dyDescent="0.2">
      <c r="A297" s="41"/>
      <c r="B297" s="42"/>
      <c r="C297" s="43"/>
      <c r="D297" s="1" t="s">
        <v>12</v>
      </c>
      <c r="E297" s="2">
        <f t="shared" ref="E297:E298" si="171">SUM(F297:J297)</f>
        <v>11147.86465</v>
      </c>
      <c r="F297" s="2">
        <f>F288+F291+F294</f>
        <v>0</v>
      </c>
      <c r="G297" s="2">
        <f t="shared" ref="G297:J297" si="172">G288+G291+G294</f>
        <v>0</v>
      </c>
      <c r="H297" s="2">
        <f t="shared" si="172"/>
        <v>11147.86465</v>
      </c>
      <c r="I297" s="2">
        <f t="shared" si="172"/>
        <v>0</v>
      </c>
      <c r="J297" s="2">
        <f t="shared" si="172"/>
        <v>0</v>
      </c>
      <c r="K297" s="49"/>
      <c r="L297" s="50"/>
    </row>
    <row r="298" spans="1:12" s="3" customFormat="1" ht="35.25" customHeight="1" x14ac:dyDescent="0.2">
      <c r="A298" s="44"/>
      <c r="B298" s="45"/>
      <c r="C298" s="46"/>
      <c r="D298" s="1" t="s">
        <v>13</v>
      </c>
      <c r="E298" s="2">
        <f t="shared" si="171"/>
        <v>0</v>
      </c>
      <c r="F298" s="2">
        <f t="shared" ref="F298:J298" si="173">F289</f>
        <v>0</v>
      </c>
      <c r="G298" s="2">
        <f t="shared" si="173"/>
        <v>0</v>
      </c>
      <c r="H298" s="2">
        <f t="shared" si="173"/>
        <v>0</v>
      </c>
      <c r="I298" s="2">
        <f t="shared" si="173"/>
        <v>0</v>
      </c>
      <c r="J298" s="2">
        <f t="shared" si="173"/>
        <v>0</v>
      </c>
      <c r="K298" s="49"/>
      <c r="L298" s="50"/>
    </row>
    <row r="299" spans="1:12" ht="35.25" customHeight="1" x14ac:dyDescent="0.2">
      <c r="A299" s="11">
        <v>13</v>
      </c>
      <c r="B299" s="54" t="s">
        <v>230</v>
      </c>
      <c r="C299" s="55"/>
      <c r="D299" s="55"/>
      <c r="E299" s="55"/>
      <c r="F299" s="55"/>
      <c r="G299" s="55"/>
      <c r="H299" s="55"/>
      <c r="I299" s="55"/>
      <c r="J299" s="55"/>
      <c r="K299" s="55"/>
      <c r="L299" s="56"/>
    </row>
    <row r="300" spans="1:12" ht="21" customHeight="1" x14ac:dyDescent="0.2">
      <c r="A300" s="39" t="s">
        <v>192</v>
      </c>
      <c r="B300" s="22" t="s">
        <v>231</v>
      </c>
      <c r="C300" s="21">
        <v>2022</v>
      </c>
      <c r="D300" s="7" t="s">
        <v>8</v>
      </c>
      <c r="E300" s="8">
        <f t="shared" ref="E300:J300" si="174">SUM(E301:E304)</f>
        <v>0</v>
      </c>
      <c r="F300" s="8">
        <f t="shared" si="174"/>
        <v>0</v>
      </c>
      <c r="G300" s="8">
        <f t="shared" si="174"/>
        <v>0</v>
      </c>
      <c r="H300" s="8">
        <f t="shared" si="174"/>
        <v>0</v>
      </c>
      <c r="I300" s="8">
        <f t="shared" si="174"/>
        <v>0</v>
      </c>
      <c r="J300" s="8">
        <f t="shared" si="174"/>
        <v>0</v>
      </c>
      <c r="K300" s="29" t="s">
        <v>9</v>
      </c>
      <c r="L300" s="21" t="s">
        <v>417</v>
      </c>
    </row>
    <row r="301" spans="1:12" ht="26.25" customHeight="1" x14ac:dyDescent="0.2">
      <c r="A301" s="40"/>
      <c r="B301" s="57"/>
      <c r="C301" s="21"/>
      <c r="D301" s="7" t="s">
        <v>10</v>
      </c>
      <c r="E301" s="8">
        <f>SUM(F301:J301)</f>
        <v>0</v>
      </c>
      <c r="F301" s="8">
        <v>0</v>
      </c>
      <c r="G301" s="8">
        <v>0</v>
      </c>
      <c r="H301" s="8">
        <v>0</v>
      </c>
      <c r="I301" s="8">
        <v>0</v>
      </c>
      <c r="J301" s="8">
        <v>0</v>
      </c>
      <c r="K301" s="29"/>
      <c r="L301" s="21"/>
    </row>
    <row r="302" spans="1:12" ht="32.25" customHeight="1" x14ac:dyDescent="0.2">
      <c r="A302" s="40"/>
      <c r="B302" s="57"/>
      <c r="C302" s="21"/>
      <c r="D302" s="7" t="s">
        <v>11</v>
      </c>
      <c r="E302" s="8">
        <f t="shared" ref="E302:E304" si="175">SUM(F302:J302)</f>
        <v>0</v>
      </c>
      <c r="F302" s="8">
        <v>0</v>
      </c>
      <c r="G302" s="8">
        <v>0</v>
      </c>
      <c r="H302" s="8">
        <v>0</v>
      </c>
      <c r="I302" s="8">
        <v>0</v>
      </c>
      <c r="J302" s="8">
        <v>0</v>
      </c>
      <c r="K302" s="29"/>
      <c r="L302" s="21"/>
    </row>
    <row r="303" spans="1:12" ht="56.25" customHeight="1" x14ac:dyDescent="0.2">
      <c r="A303" s="40"/>
      <c r="B303" s="57"/>
      <c r="C303" s="21"/>
      <c r="D303" s="7" t="s">
        <v>12</v>
      </c>
      <c r="E303" s="8">
        <f t="shared" si="175"/>
        <v>0</v>
      </c>
      <c r="F303" s="8">
        <v>0</v>
      </c>
      <c r="G303" s="8">
        <v>0</v>
      </c>
      <c r="H303" s="8">
        <v>0</v>
      </c>
      <c r="I303" s="8">
        <v>0</v>
      </c>
      <c r="J303" s="8">
        <v>0</v>
      </c>
      <c r="K303" s="29"/>
      <c r="L303" s="21"/>
    </row>
    <row r="304" spans="1:12" ht="35.25" customHeight="1" x14ac:dyDescent="0.2">
      <c r="A304" s="40"/>
      <c r="B304" s="57"/>
      <c r="C304" s="21"/>
      <c r="D304" s="7" t="s">
        <v>13</v>
      </c>
      <c r="E304" s="8">
        <f t="shared" si="175"/>
        <v>0</v>
      </c>
      <c r="F304" s="8">
        <v>0</v>
      </c>
      <c r="G304" s="8">
        <v>0</v>
      </c>
      <c r="H304" s="8">
        <v>0</v>
      </c>
      <c r="I304" s="8">
        <v>0</v>
      </c>
      <c r="J304" s="8">
        <v>0</v>
      </c>
      <c r="K304" s="29"/>
      <c r="L304" s="21"/>
    </row>
    <row r="305" spans="1:12" s="3" customFormat="1" ht="19.5" customHeight="1" x14ac:dyDescent="0.2">
      <c r="A305" s="26" t="s">
        <v>14</v>
      </c>
      <c r="B305" s="27"/>
      <c r="C305" s="28"/>
      <c r="D305" s="1" t="s">
        <v>8</v>
      </c>
      <c r="E305" s="2">
        <f t="shared" ref="E305:J305" si="176">SUM(E306:E309)</f>
        <v>0</v>
      </c>
      <c r="F305" s="2">
        <f t="shared" si="176"/>
        <v>0</v>
      </c>
      <c r="G305" s="2">
        <f t="shared" si="176"/>
        <v>0</v>
      </c>
      <c r="H305" s="2">
        <f t="shared" si="176"/>
        <v>0</v>
      </c>
      <c r="I305" s="2">
        <f t="shared" si="176"/>
        <v>0</v>
      </c>
      <c r="J305" s="2">
        <f t="shared" si="176"/>
        <v>0</v>
      </c>
      <c r="K305" s="49"/>
      <c r="L305" s="50"/>
    </row>
    <row r="306" spans="1:12" s="3" customFormat="1" ht="48" customHeight="1" x14ac:dyDescent="0.2">
      <c r="A306" s="41"/>
      <c r="B306" s="42"/>
      <c r="C306" s="43"/>
      <c r="D306" s="1" t="s">
        <v>10</v>
      </c>
      <c r="E306" s="2">
        <f>SUM(F306:J306)</f>
        <v>0</v>
      </c>
      <c r="F306" s="2">
        <f>F301</f>
        <v>0</v>
      </c>
      <c r="G306" s="2">
        <f>G301</f>
        <v>0</v>
      </c>
      <c r="H306" s="2">
        <f t="shared" ref="H306:J306" si="177">H301</f>
        <v>0</v>
      </c>
      <c r="I306" s="2">
        <f t="shared" si="177"/>
        <v>0</v>
      </c>
      <c r="J306" s="2">
        <f t="shared" si="177"/>
        <v>0</v>
      </c>
      <c r="K306" s="49"/>
      <c r="L306" s="50"/>
    </row>
    <row r="307" spans="1:12" s="3" customFormat="1" ht="35.25" customHeight="1" x14ac:dyDescent="0.2">
      <c r="A307" s="41"/>
      <c r="B307" s="42"/>
      <c r="C307" s="43"/>
      <c r="D307" s="1" t="s">
        <v>11</v>
      </c>
      <c r="E307" s="2">
        <f t="shared" ref="E307:E309" si="178">SUM(F307:J307)</f>
        <v>0</v>
      </c>
      <c r="F307" s="2">
        <f t="shared" ref="F307:J307" si="179">F302</f>
        <v>0</v>
      </c>
      <c r="G307" s="2">
        <f t="shared" si="179"/>
        <v>0</v>
      </c>
      <c r="H307" s="2">
        <f t="shared" si="179"/>
        <v>0</v>
      </c>
      <c r="I307" s="2">
        <f t="shared" si="179"/>
        <v>0</v>
      </c>
      <c r="J307" s="2">
        <f t="shared" si="179"/>
        <v>0</v>
      </c>
      <c r="K307" s="49"/>
      <c r="L307" s="50"/>
    </row>
    <row r="308" spans="1:12" s="3" customFormat="1" ht="51" customHeight="1" x14ac:dyDescent="0.2">
      <c r="A308" s="41"/>
      <c r="B308" s="42"/>
      <c r="C308" s="43"/>
      <c r="D308" s="1" t="s">
        <v>12</v>
      </c>
      <c r="E308" s="2">
        <f t="shared" si="178"/>
        <v>0</v>
      </c>
      <c r="F308" s="2">
        <f t="shared" ref="F308:J308" si="180">F303</f>
        <v>0</v>
      </c>
      <c r="G308" s="2">
        <f t="shared" si="180"/>
        <v>0</v>
      </c>
      <c r="H308" s="2">
        <f t="shared" si="180"/>
        <v>0</v>
      </c>
      <c r="I308" s="2">
        <f t="shared" si="180"/>
        <v>0</v>
      </c>
      <c r="J308" s="2">
        <f t="shared" si="180"/>
        <v>0</v>
      </c>
      <c r="K308" s="49"/>
      <c r="L308" s="50"/>
    </row>
    <row r="309" spans="1:12" s="3" customFormat="1" ht="35.25" customHeight="1" x14ac:dyDescent="0.2">
      <c r="A309" s="44"/>
      <c r="B309" s="45"/>
      <c r="C309" s="46"/>
      <c r="D309" s="1" t="s">
        <v>13</v>
      </c>
      <c r="E309" s="2">
        <f t="shared" si="178"/>
        <v>0</v>
      </c>
      <c r="F309" s="2">
        <f t="shared" ref="F309:J309" si="181">F304</f>
        <v>0</v>
      </c>
      <c r="G309" s="2">
        <f t="shared" si="181"/>
        <v>0</v>
      </c>
      <c r="H309" s="2">
        <f t="shared" si="181"/>
        <v>0</v>
      </c>
      <c r="I309" s="2">
        <f t="shared" si="181"/>
        <v>0</v>
      </c>
      <c r="J309" s="2">
        <f t="shared" si="181"/>
        <v>0</v>
      </c>
      <c r="K309" s="49"/>
      <c r="L309" s="50"/>
    </row>
    <row r="310" spans="1:12" ht="25.5" customHeight="1" x14ac:dyDescent="0.25">
      <c r="A310" s="11">
        <v>14</v>
      </c>
      <c r="B310" s="51" t="s">
        <v>182</v>
      </c>
      <c r="C310" s="52"/>
      <c r="D310" s="52"/>
      <c r="E310" s="52"/>
      <c r="F310" s="52"/>
      <c r="G310" s="52"/>
      <c r="H310" s="52"/>
      <c r="I310" s="52"/>
      <c r="J310" s="52"/>
      <c r="K310" s="52"/>
      <c r="L310" s="53"/>
    </row>
    <row r="311" spans="1:12" ht="18.75" customHeight="1" x14ac:dyDescent="0.2">
      <c r="A311" s="30" t="s">
        <v>193</v>
      </c>
      <c r="B311" s="33" t="s">
        <v>183</v>
      </c>
      <c r="C311" s="36">
        <v>2022</v>
      </c>
      <c r="D311" s="7" t="s">
        <v>8</v>
      </c>
      <c r="E311" s="8">
        <f>SUM(E312:E315)</f>
        <v>5300</v>
      </c>
      <c r="F311" s="8">
        <f t="shared" ref="F311:J311" si="182">SUM(F312:F315)</f>
        <v>0</v>
      </c>
      <c r="G311" s="8">
        <f t="shared" si="182"/>
        <v>0</v>
      </c>
      <c r="H311" s="8">
        <f t="shared" si="182"/>
        <v>5300</v>
      </c>
      <c r="I311" s="8">
        <f t="shared" si="182"/>
        <v>0</v>
      </c>
      <c r="J311" s="8">
        <f t="shared" si="182"/>
        <v>0</v>
      </c>
      <c r="K311" s="29" t="s">
        <v>9</v>
      </c>
      <c r="L311" s="21" t="s">
        <v>67</v>
      </c>
    </row>
    <row r="312" spans="1:12" ht="25.5" customHeight="1" x14ac:dyDescent="0.2">
      <c r="A312" s="31"/>
      <c r="B312" s="34"/>
      <c r="C312" s="37"/>
      <c r="D312" s="7" t="s">
        <v>10</v>
      </c>
      <c r="E312" s="8">
        <f>SUM(F312:J312)</f>
        <v>0</v>
      </c>
      <c r="F312" s="8">
        <v>0</v>
      </c>
      <c r="G312" s="8">
        <v>0</v>
      </c>
      <c r="H312" s="8">
        <v>0</v>
      </c>
      <c r="I312" s="8">
        <v>0</v>
      </c>
      <c r="J312" s="8">
        <v>0</v>
      </c>
      <c r="K312" s="29"/>
      <c r="L312" s="21"/>
    </row>
    <row r="313" spans="1:12" ht="32.25" customHeight="1" x14ac:dyDescent="0.2">
      <c r="A313" s="31"/>
      <c r="B313" s="34"/>
      <c r="C313" s="37"/>
      <c r="D313" s="7" t="s">
        <v>11</v>
      </c>
      <c r="E313" s="8">
        <f t="shared" ref="E313:E315" si="183">SUM(F313:J313)</f>
        <v>1590</v>
      </c>
      <c r="F313" s="8">
        <v>0</v>
      </c>
      <c r="G313" s="8">
        <v>0</v>
      </c>
      <c r="H313" s="8">
        <v>1590</v>
      </c>
      <c r="I313" s="8">
        <v>0</v>
      </c>
      <c r="J313" s="8">
        <v>0</v>
      </c>
      <c r="K313" s="29"/>
      <c r="L313" s="21"/>
    </row>
    <row r="314" spans="1:12" ht="48" customHeight="1" x14ac:dyDescent="0.2">
      <c r="A314" s="31"/>
      <c r="B314" s="34"/>
      <c r="C314" s="37"/>
      <c r="D314" s="7" t="s">
        <v>12</v>
      </c>
      <c r="E314" s="8">
        <f t="shared" si="183"/>
        <v>3710</v>
      </c>
      <c r="F314" s="8">
        <v>0</v>
      </c>
      <c r="G314" s="8">
        <v>0</v>
      </c>
      <c r="H314" s="8">
        <v>3710</v>
      </c>
      <c r="I314" s="8">
        <v>0</v>
      </c>
      <c r="J314" s="8">
        <v>0</v>
      </c>
      <c r="K314" s="29"/>
      <c r="L314" s="21"/>
    </row>
    <row r="315" spans="1:12" ht="35.25" customHeight="1" x14ac:dyDescent="0.2">
      <c r="A315" s="32"/>
      <c r="B315" s="35"/>
      <c r="C315" s="38"/>
      <c r="D315" s="7" t="s">
        <v>13</v>
      </c>
      <c r="E315" s="8">
        <f t="shared" si="183"/>
        <v>0</v>
      </c>
      <c r="F315" s="8">
        <v>0</v>
      </c>
      <c r="G315" s="8">
        <v>0</v>
      </c>
      <c r="H315" s="8">
        <v>0</v>
      </c>
      <c r="I315" s="8">
        <v>0</v>
      </c>
      <c r="J315" s="8">
        <v>0</v>
      </c>
      <c r="K315" s="29"/>
      <c r="L315" s="21"/>
    </row>
    <row r="316" spans="1:12" ht="18.75" customHeight="1" x14ac:dyDescent="0.2">
      <c r="A316" s="30" t="s">
        <v>194</v>
      </c>
      <c r="B316" s="33" t="s">
        <v>184</v>
      </c>
      <c r="C316" s="36">
        <v>2022</v>
      </c>
      <c r="D316" s="7" t="s">
        <v>8</v>
      </c>
      <c r="E316" s="8">
        <f t="shared" ref="E316" si="184">SUM(E317:E320)</f>
        <v>5300</v>
      </c>
      <c r="F316" s="8">
        <f t="shared" ref="F316:J316" si="185">SUM(F317:F320)</f>
        <v>0</v>
      </c>
      <c r="G316" s="8">
        <f t="shared" si="185"/>
        <v>0</v>
      </c>
      <c r="H316" s="8">
        <f t="shared" si="185"/>
        <v>5300</v>
      </c>
      <c r="I316" s="8">
        <f t="shared" si="185"/>
        <v>0</v>
      </c>
      <c r="J316" s="8">
        <f t="shared" si="185"/>
        <v>0</v>
      </c>
      <c r="K316" s="29" t="s">
        <v>9</v>
      </c>
      <c r="L316" s="21" t="s">
        <v>67</v>
      </c>
    </row>
    <row r="317" spans="1:12" ht="28.5" customHeight="1" x14ac:dyDescent="0.2">
      <c r="A317" s="31"/>
      <c r="B317" s="34"/>
      <c r="C317" s="37"/>
      <c r="D317" s="7" t="s">
        <v>10</v>
      </c>
      <c r="E317" s="8">
        <f t="shared" ref="E317:E345" si="186">SUM(F317:J317)</f>
        <v>0</v>
      </c>
      <c r="F317" s="8">
        <v>0</v>
      </c>
      <c r="G317" s="8">
        <v>0</v>
      </c>
      <c r="H317" s="8">
        <v>0</v>
      </c>
      <c r="I317" s="8">
        <v>0</v>
      </c>
      <c r="J317" s="8">
        <v>0</v>
      </c>
      <c r="K317" s="29"/>
      <c r="L317" s="21"/>
    </row>
    <row r="318" spans="1:12" ht="33" customHeight="1" x14ac:dyDescent="0.2">
      <c r="A318" s="31"/>
      <c r="B318" s="34"/>
      <c r="C318" s="37"/>
      <c r="D318" s="7" t="s">
        <v>11</v>
      </c>
      <c r="E318" s="8">
        <f t="shared" si="186"/>
        <v>1590</v>
      </c>
      <c r="F318" s="8">
        <v>0</v>
      </c>
      <c r="G318" s="8">
        <v>0</v>
      </c>
      <c r="H318" s="8">
        <v>1590</v>
      </c>
      <c r="I318" s="8">
        <v>0</v>
      </c>
      <c r="J318" s="8">
        <v>0</v>
      </c>
      <c r="K318" s="29"/>
      <c r="L318" s="21"/>
    </row>
    <row r="319" spans="1:12" ht="48" customHeight="1" x14ac:dyDescent="0.2">
      <c r="A319" s="31"/>
      <c r="B319" s="34"/>
      <c r="C319" s="37"/>
      <c r="D319" s="7" t="s">
        <v>12</v>
      </c>
      <c r="E319" s="8">
        <f t="shared" si="186"/>
        <v>3710</v>
      </c>
      <c r="F319" s="8">
        <v>0</v>
      </c>
      <c r="G319" s="8">
        <v>0</v>
      </c>
      <c r="H319" s="8">
        <v>3710</v>
      </c>
      <c r="I319" s="8">
        <v>0</v>
      </c>
      <c r="J319" s="8">
        <v>0</v>
      </c>
      <c r="K319" s="29"/>
      <c r="L319" s="21"/>
    </row>
    <row r="320" spans="1:12" ht="35.25" customHeight="1" x14ac:dyDescent="0.2">
      <c r="A320" s="32"/>
      <c r="B320" s="35"/>
      <c r="C320" s="38"/>
      <c r="D320" s="7" t="s">
        <v>13</v>
      </c>
      <c r="E320" s="8">
        <f t="shared" si="186"/>
        <v>0</v>
      </c>
      <c r="F320" s="8">
        <v>0</v>
      </c>
      <c r="G320" s="8">
        <v>0</v>
      </c>
      <c r="H320" s="8">
        <v>0</v>
      </c>
      <c r="I320" s="8">
        <v>0</v>
      </c>
      <c r="J320" s="8">
        <v>0</v>
      </c>
      <c r="K320" s="29"/>
      <c r="L320" s="21"/>
    </row>
    <row r="321" spans="1:12" ht="18.75" customHeight="1" x14ac:dyDescent="0.2">
      <c r="A321" s="30" t="s">
        <v>195</v>
      </c>
      <c r="B321" s="33" t="s">
        <v>185</v>
      </c>
      <c r="C321" s="36">
        <v>2022</v>
      </c>
      <c r="D321" s="7" t="s">
        <v>8</v>
      </c>
      <c r="E321" s="8">
        <f t="shared" ref="E321" si="187">SUM(E322:E325)</f>
        <v>5300</v>
      </c>
      <c r="F321" s="8">
        <f t="shared" ref="F321:J321" si="188">SUM(F322:F325)</f>
        <v>0</v>
      </c>
      <c r="G321" s="8">
        <f t="shared" si="188"/>
        <v>0</v>
      </c>
      <c r="H321" s="8">
        <f t="shared" si="188"/>
        <v>5300</v>
      </c>
      <c r="I321" s="8">
        <f t="shared" si="188"/>
        <v>0</v>
      </c>
      <c r="J321" s="8">
        <f t="shared" si="188"/>
        <v>0</v>
      </c>
      <c r="K321" s="29" t="s">
        <v>9</v>
      </c>
      <c r="L321" s="21" t="s">
        <v>67</v>
      </c>
    </row>
    <row r="322" spans="1:12" ht="28.5" customHeight="1" x14ac:dyDescent="0.2">
      <c r="A322" s="31"/>
      <c r="B322" s="34"/>
      <c r="C322" s="37"/>
      <c r="D322" s="7" t="s">
        <v>10</v>
      </c>
      <c r="E322" s="8">
        <f t="shared" ref="E322" si="189">SUM(F322:J322)</f>
        <v>0</v>
      </c>
      <c r="F322" s="8">
        <v>0</v>
      </c>
      <c r="G322" s="8">
        <v>0</v>
      </c>
      <c r="H322" s="8">
        <v>0</v>
      </c>
      <c r="I322" s="8">
        <v>0</v>
      </c>
      <c r="J322" s="8">
        <v>0</v>
      </c>
      <c r="K322" s="29"/>
      <c r="L322" s="21"/>
    </row>
    <row r="323" spans="1:12" ht="30.75" customHeight="1" x14ac:dyDescent="0.2">
      <c r="A323" s="31"/>
      <c r="B323" s="34"/>
      <c r="C323" s="37"/>
      <c r="D323" s="7" t="s">
        <v>11</v>
      </c>
      <c r="E323" s="8">
        <f t="shared" si="186"/>
        <v>1590</v>
      </c>
      <c r="F323" s="8">
        <v>0</v>
      </c>
      <c r="G323" s="8">
        <v>0</v>
      </c>
      <c r="H323" s="8">
        <v>1590</v>
      </c>
      <c r="I323" s="8">
        <v>0</v>
      </c>
      <c r="J323" s="8">
        <v>0</v>
      </c>
      <c r="K323" s="29"/>
      <c r="L323" s="21"/>
    </row>
    <row r="324" spans="1:12" ht="48" customHeight="1" x14ac:dyDescent="0.2">
      <c r="A324" s="31"/>
      <c r="B324" s="34"/>
      <c r="C324" s="37"/>
      <c r="D324" s="7" t="s">
        <v>12</v>
      </c>
      <c r="E324" s="8">
        <f t="shared" si="186"/>
        <v>3710</v>
      </c>
      <c r="F324" s="8">
        <v>0</v>
      </c>
      <c r="G324" s="8">
        <v>0</v>
      </c>
      <c r="H324" s="8">
        <v>3710</v>
      </c>
      <c r="I324" s="8">
        <v>0</v>
      </c>
      <c r="J324" s="8">
        <v>0</v>
      </c>
      <c r="K324" s="29"/>
      <c r="L324" s="21"/>
    </row>
    <row r="325" spans="1:12" ht="26.25" customHeight="1" x14ac:dyDescent="0.2">
      <c r="A325" s="32"/>
      <c r="B325" s="35"/>
      <c r="C325" s="38"/>
      <c r="D325" s="7" t="s">
        <v>13</v>
      </c>
      <c r="E325" s="8">
        <f t="shared" si="186"/>
        <v>0</v>
      </c>
      <c r="F325" s="8">
        <v>0</v>
      </c>
      <c r="G325" s="8">
        <v>0</v>
      </c>
      <c r="H325" s="8">
        <v>0</v>
      </c>
      <c r="I325" s="8">
        <v>0</v>
      </c>
      <c r="J325" s="8">
        <v>0</v>
      </c>
      <c r="K325" s="29"/>
      <c r="L325" s="21"/>
    </row>
    <row r="326" spans="1:12" ht="18.75" customHeight="1" x14ac:dyDescent="0.2">
      <c r="A326" s="30" t="s">
        <v>196</v>
      </c>
      <c r="B326" s="33" t="s">
        <v>186</v>
      </c>
      <c r="C326" s="36">
        <v>2022</v>
      </c>
      <c r="D326" s="7" t="s">
        <v>8</v>
      </c>
      <c r="E326" s="8">
        <f t="shared" ref="E326" si="190">SUM(E327:E330)</f>
        <v>5300</v>
      </c>
      <c r="F326" s="8">
        <f t="shared" ref="F326:J326" si="191">SUM(F327:F330)</f>
        <v>0</v>
      </c>
      <c r="G326" s="8">
        <f t="shared" si="191"/>
        <v>0</v>
      </c>
      <c r="H326" s="8">
        <f t="shared" si="191"/>
        <v>5300</v>
      </c>
      <c r="I326" s="8">
        <f t="shared" si="191"/>
        <v>0</v>
      </c>
      <c r="J326" s="8">
        <f t="shared" si="191"/>
        <v>0</v>
      </c>
      <c r="K326" s="29" t="s">
        <v>9</v>
      </c>
      <c r="L326" s="21" t="s">
        <v>67</v>
      </c>
    </row>
    <row r="327" spans="1:12" ht="30" customHeight="1" x14ac:dyDescent="0.2">
      <c r="A327" s="31"/>
      <c r="B327" s="34"/>
      <c r="C327" s="37"/>
      <c r="D327" s="7" t="s">
        <v>10</v>
      </c>
      <c r="E327" s="8">
        <f t="shared" ref="E327" si="192">SUM(F327:J327)</f>
        <v>0</v>
      </c>
      <c r="F327" s="8">
        <v>0</v>
      </c>
      <c r="G327" s="8">
        <v>0</v>
      </c>
      <c r="H327" s="8">
        <v>0</v>
      </c>
      <c r="I327" s="8">
        <v>0</v>
      </c>
      <c r="J327" s="8">
        <v>0</v>
      </c>
      <c r="K327" s="29"/>
      <c r="L327" s="21"/>
    </row>
    <row r="328" spans="1:12" ht="35.25" customHeight="1" x14ac:dyDescent="0.2">
      <c r="A328" s="31"/>
      <c r="B328" s="34"/>
      <c r="C328" s="37"/>
      <c r="D328" s="7" t="s">
        <v>11</v>
      </c>
      <c r="E328" s="8">
        <f t="shared" si="186"/>
        <v>1590</v>
      </c>
      <c r="F328" s="8">
        <v>0</v>
      </c>
      <c r="G328" s="8">
        <v>0</v>
      </c>
      <c r="H328" s="8">
        <v>1590</v>
      </c>
      <c r="I328" s="8">
        <v>0</v>
      </c>
      <c r="J328" s="8">
        <v>0</v>
      </c>
      <c r="K328" s="29"/>
      <c r="L328" s="21"/>
    </row>
    <row r="329" spans="1:12" ht="48" customHeight="1" x14ac:dyDescent="0.2">
      <c r="A329" s="31"/>
      <c r="B329" s="34"/>
      <c r="C329" s="37"/>
      <c r="D329" s="7" t="s">
        <v>12</v>
      </c>
      <c r="E329" s="8">
        <f t="shared" si="186"/>
        <v>3710</v>
      </c>
      <c r="F329" s="8">
        <v>0</v>
      </c>
      <c r="G329" s="8">
        <v>0</v>
      </c>
      <c r="H329" s="8">
        <v>3710</v>
      </c>
      <c r="I329" s="8">
        <v>0</v>
      </c>
      <c r="J329" s="8">
        <v>0</v>
      </c>
      <c r="K329" s="29"/>
      <c r="L329" s="21"/>
    </row>
    <row r="330" spans="1:12" ht="35.25" customHeight="1" x14ac:dyDescent="0.2">
      <c r="A330" s="32"/>
      <c r="B330" s="35"/>
      <c r="C330" s="38"/>
      <c r="D330" s="7" t="s">
        <v>13</v>
      </c>
      <c r="E330" s="8">
        <f t="shared" si="186"/>
        <v>0</v>
      </c>
      <c r="F330" s="8">
        <v>0</v>
      </c>
      <c r="G330" s="8">
        <v>0</v>
      </c>
      <c r="H330" s="8">
        <v>0</v>
      </c>
      <c r="I330" s="8">
        <v>0</v>
      </c>
      <c r="J330" s="8">
        <v>0</v>
      </c>
      <c r="K330" s="29"/>
      <c r="L330" s="21"/>
    </row>
    <row r="331" spans="1:12" ht="18.75" customHeight="1" x14ac:dyDescent="0.2">
      <c r="A331" s="30" t="s">
        <v>197</v>
      </c>
      <c r="B331" s="33" t="s">
        <v>187</v>
      </c>
      <c r="C331" s="36">
        <v>2022</v>
      </c>
      <c r="D331" s="7" t="s">
        <v>8</v>
      </c>
      <c r="E331" s="8">
        <f t="shared" ref="E331" si="193">SUM(E332:E335)</f>
        <v>5300</v>
      </c>
      <c r="F331" s="8">
        <f t="shared" ref="F331:J331" si="194">SUM(F332:F335)</f>
        <v>0</v>
      </c>
      <c r="G331" s="8">
        <f t="shared" si="194"/>
        <v>0</v>
      </c>
      <c r="H331" s="8">
        <f t="shared" si="194"/>
        <v>5300</v>
      </c>
      <c r="I331" s="8">
        <f t="shared" si="194"/>
        <v>0</v>
      </c>
      <c r="J331" s="8">
        <f t="shared" si="194"/>
        <v>0</v>
      </c>
      <c r="K331" s="29" t="s">
        <v>9</v>
      </c>
      <c r="L331" s="21" t="s">
        <v>67</v>
      </c>
    </row>
    <row r="332" spans="1:12" ht="30.75" customHeight="1" x14ac:dyDescent="0.2">
      <c r="A332" s="31"/>
      <c r="B332" s="34"/>
      <c r="C332" s="37"/>
      <c r="D332" s="7" t="s">
        <v>10</v>
      </c>
      <c r="E332" s="8">
        <f t="shared" ref="E332" si="195">SUM(F332:J332)</f>
        <v>0</v>
      </c>
      <c r="F332" s="8">
        <v>0</v>
      </c>
      <c r="G332" s="8">
        <v>0</v>
      </c>
      <c r="H332" s="8">
        <v>0</v>
      </c>
      <c r="I332" s="8">
        <v>0</v>
      </c>
      <c r="J332" s="8">
        <v>0</v>
      </c>
      <c r="K332" s="29"/>
      <c r="L332" s="21"/>
    </row>
    <row r="333" spans="1:12" ht="33.75" customHeight="1" x14ac:dyDescent="0.2">
      <c r="A333" s="31"/>
      <c r="B333" s="34"/>
      <c r="C333" s="37"/>
      <c r="D333" s="7" t="s">
        <v>11</v>
      </c>
      <c r="E333" s="8">
        <f t="shared" si="186"/>
        <v>1590</v>
      </c>
      <c r="F333" s="8">
        <v>0</v>
      </c>
      <c r="G333" s="8">
        <v>0</v>
      </c>
      <c r="H333" s="8">
        <v>1590</v>
      </c>
      <c r="I333" s="8">
        <v>0</v>
      </c>
      <c r="J333" s="8">
        <v>0</v>
      </c>
      <c r="K333" s="29"/>
      <c r="L333" s="21"/>
    </row>
    <row r="334" spans="1:12" ht="48" customHeight="1" x14ac:dyDescent="0.2">
      <c r="A334" s="31"/>
      <c r="B334" s="34"/>
      <c r="C334" s="37"/>
      <c r="D334" s="7" t="s">
        <v>12</v>
      </c>
      <c r="E334" s="8">
        <f t="shared" si="186"/>
        <v>3710</v>
      </c>
      <c r="F334" s="8">
        <v>0</v>
      </c>
      <c r="G334" s="8">
        <v>0</v>
      </c>
      <c r="H334" s="8">
        <v>3710</v>
      </c>
      <c r="I334" s="8">
        <v>0</v>
      </c>
      <c r="J334" s="8">
        <v>0</v>
      </c>
      <c r="K334" s="29"/>
      <c r="L334" s="21"/>
    </row>
    <row r="335" spans="1:12" ht="35.25" customHeight="1" x14ac:dyDescent="0.2">
      <c r="A335" s="32"/>
      <c r="B335" s="35"/>
      <c r="C335" s="38"/>
      <c r="D335" s="7" t="s">
        <v>13</v>
      </c>
      <c r="E335" s="8">
        <f t="shared" si="186"/>
        <v>0</v>
      </c>
      <c r="F335" s="8">
        <v>0</v>
      </c>
      <c r="G335" s="8">
        <v>0</v>
      </c>
      <c r="H335" s="8">
        <v>0</v>
      </c>
      <c r="I335" s="8">
        <v>0</v>
      </c>
      <c r="J335" s="8">
        <v>0</v>
      </c>
      <c r="K335" s="29"/>
      <c r="L335" s="21"/>
    </row>
    <row r="336" spans="1:12" ht="18.75" customHeight="1" x14ac:dyDescent="0.2">
      <c r="A336" s="30" t="s">
        <v>198</v>
      </c>
      <c r="B336" s="33" t="s">
        <v>188</v>
      </c>
      <c r="C336" s="36">
        <v>2022</v>
      </c>
      <c r="D336" s="7" t="s">
        <v>8</v>
      </c>
      <c r="E336" s="8">
        <f t="shared" ref="E336" si="196">SUM(E337:E340)</f>
        <v>5300</v>
      </c>
      <c r="F336" s="8">
        <f t="shared" ref="F336:J336" si="197">SUM(F337:F340)</f>
        <v>0</v>
      </c>
      <c r="G336" s="8">
        <f t="shared" si="197"/>
        <v>0</v>
      </c>
      <c r="H336" s="8">
        <f t="shared" si="197"/>
        <v>5300</v>
      </c>
      <c r="I336" s="8">
        <f t="shared" si="197"/>
        <v>0</v>
      </c>
      <c r="J336" s="8">
        <f t="shared" si="197"/>
        <v>0</v>
      </c>
      <c r="K336" s="29" t="s">
        <v>9</v>
      </c>
      <c r="L336" s="21" t="s">
        <v>67</v>
      </c>
    </row>
    <row r="337" spans="1:12" ht="31.5" customHeight="1" x14ac:dyDescent="0.2">
      <c r="A337" s="31"/>
      <c r="B337" s="34"/>
      <c r="C337" s="37"/>
      <c r="D337" s="7" t="s">
        <v>10</v>
      </c>
      <c r="E337" s="8">
        <f t="shared" ref="E337" si="198">SUM(F337:J337)</f>
        <v>0</v>
      </c>
      <c r="F337" s="8">
        <v>0</v>
      </c>
      <c r="G337" s="8">
        <v>0</v>
      </c>
      <c r="H337" s="8">
        <v>0</v>
      </c>
      <c r="I337" s="8">
        <v>0</v>
      </c>
      <c r="J337" s="8">
        <v>0</v>
      </c>
      <c r="K337" s="29"/>
      <c r="L337" s="21"/>
    </row>
    <row r="338" spans="1:12" ht="33" customHeight="1" x14ac:dyDescent="0.2">
      <c r="A338" s="31"/>
      <c r="B338" s="34"/>
      <c r="C338" s="37"/>
      <c r="D338" s="7" t="s">
        <v>11</v>
      </c>
      <c r="E338" s="8">
        <f t="shared" si="186"/>
        <v>1590</v>
      </c>
      <c r="F338" s="8">
        <v>0</v>
      </c>
      <c r="G338" s="8">
        <v>0</v>
      </c>
      <c r="H338" s="8">
        <v>1590</v>
      </c>
      <c r="I338" s="8">
        <v>0</v>
      </c>
      <c r="J338" s="8">
        <v>0</v>
      </c>
      <c r="K338" s="29"/>
      <c r="L338" s="21"/>
    </row>
    <row r="339" spans="1:12" ht="48" customHeight="1" x14ac:dyDescent="0.2">
      <c r="A339" s="31"/>
      <c r="B339" s="34"/>
      <c r="C339" s="37"/>
      <c r="D339" s="7" t="s">
        <v>12</v>
      </c>
      <c r="E339" s="8">
        <f t="shared" si="186"/>
        <v>3710</v>
      </c>
      <c r="F339" s="8">
        <v>0</v>
      </c>
      <c r="G339" s="8">
        <v>0</v>
      </c>
      <c r="H339" s="8">
        <v>3710</v>
      </c>
      <c r="I339" s="8">
        <v>0</v>
      </c>
      <c r="J339" s="8">
        <v>0</v>
      </c>
      <c r="K339" s="29"/>
      <c r="L339" s="21"/>
    </row>
    <row r="340" spans="1:12" ht="35.25" customHeight="1" x14ac:dyDescent="0.2">
      <c r="A340" s="32"/>
      <c r="B340" s="35"/>
      <c r="C340" s="38"/>
      <c r="D340" s="7" t="s">
        <v>13</v>
      </c>
      <c r="E340" s="8">
        <f t="shared" si="186"/>
        <v>0</v>
      </c>
      <c r="F340" s="8">
        <v>0</v>
      </c>
      <c r="G340" s="8">
        <v>0</v>
      </c>
      <c r="H340" s="8">
        <v>0</v>
      </c>
      <c r="I340" s="8">
        <v>0</v>
      </c>
      <c r="J340" s="8">
        <v>0</v>
      </c>
      <c r="K340" s="29"/>
      <c r="L340" s="21"/>
    </row>
    <row r="341" spans="1:12" ht="18.75" customHeight="1" x14ac:dyDescent="0.2">
      <c r="A341" s="30" t="s">
        <v>275</v>
      </c>
      <c r="B341" s="33" t="s">
        <v>189</v>
      </c>
      <c r="C341" s="36">
        <v>2022</v>
      </c>
      <c r="D341" s="7" t="s">
        <v>8</v>
      </c>
      <c r="E341" s="8">
        <f t="shared" ref="E341" si="199">SUM(E342:E345)</f>
        <v>5300</v>
      </c>
      <c r="F341" s="8">
        <f t="shared" ref="F341:J341" si="200">SUM(F342:F345)</f>
        <v>0</v>
      </c>
      <c r="G341" s="8">
        <f t="shared" si="200"/>
        <v>0</v>
      </c>
      <c r="H341" s="8">
        <f t="shared" si="200"/>
        <v>5300</v>
      </c>
      <c r="I341" s="8">
        <f t="shared" si="200"/>
        <v>0</v>
      </c>
      <c r="J341" s="8">
        <f t="shared" si="200"/>
        <v>0</v>
      </c>
      <c r="K341" s="29" t="s">
        <v>9</v>
      </c>
      <c r="L341" s="21" t="s">
        <v>67</v>
      </c>
    </row>
    <row r="342" spans="1:12" ht="27" customHeight="1" x14ac:dyDescent="0.2">
      <c r="A342" s="31"/>
      <c r="B342" s="34"/>
      <c r="C342" s="37"/>
      <c r="D342" s="7" t="s">
        <v>10</v>
      </c>
      <c r="E342" s="8">
        <f t="shared" ref="E342" si="201">SUM(F342:J342)</f>
        <v>0</v>
      </c>
      <c r="F342" s="8">
        <v>0</v>
      </c>
      <c r="G342" s="8">
        <v>0</v>
      </c>
      <c r="H342" s="8">
        <v>0</v>
      </c>
      <c r="I342" s="8">
        <v>0</v>
      </c>
      <c r="J342" s="8">
        <v>0</v>
      </c>
      <c r="K342" s="29"/>
      <c r="L342" s="21"/>
    </row>
    <row r="343" spans="1:12" ht="30" customHeight="1" x14ac:dyDescent="0.2">
      <c r="A343" s="31"/>
      <c r="B343" s="34"/>
      <c r="C343" s="37"/>
      <c r="D343" s="7" t="s">
        <v>11</v>
      </c>
      <c r="E343" s="8">
        <f t="shared" si="186"/>
        <v>1590</v>
      </c>
      <c r="F343" s="8">
        <v>0</v>
      </c>
      <c r="G343" s="8">
        <v>0</v>
      </c>
      <c r="H343" s="8">
        <v>1590</v>
      </c>
      <c r="I343" s="8">
        <v>0</v>
      </c>
      <c r="J343" s="8">
        <v>0</v>
      </c>
      <c r="K343" s="29"/>
      <c r="L343" s="21"/>
    </row>
    <row r="344" spans="1:12" ht="48" customHeight="1" x14ac:dyDescent="0.2">
      <c r="A344" s="31"/>
      <c r="B344" s="34"/>
      <c r="C344" s="37"/>
      <c r="D344" s="7" t="s">
        <v>12</v>
      </c>
      <c r="E344" s="8">
        <f t="shared" si="186"/>
        <v>3710</v>
      </c>
      <c r="F344" s="8">
        <v>0</v>
      </c>
      <c r="G344" s="8">
        <v>0</v>
      </c>
      <c r="H344" s="8">
        <v>3710</v>
      </c>
      <c r="I344" s="8">
        <v>0</v>
      </c>
      <c r="J344" s="8">
        <v>0</v>
      </c>
      <c r="K344" s="29"/>
      <c r="L344" s="21"/>
    </row>
    <row r="345" spans="1:12" ht="35.25" customHeight="1" x14ac:dyDescent="0.2">
      <c r="A345" s="32"/>
      <c r="B345" s="35"/>
      <c r="C345" s="38"/>
      <c r="D345" s="7" t="s">
        <v>13</v>
      </c>
      <c r="E345" s="8">
        <f t="shared" si="186"/>
        <v>0</v>
      </c>
      <c r="F345" s="8">
        <v>0</v>
      </c>
      <c r="G345" s="8">
        <v>0</v>
      </c>
      <c r="H345" s="8">
        <v>0</v>
      </c>
      <c r="I345" s="8">
        <v>0</v>
      </c>
      <c r="J345" s="8">
        <v>0</v>
      </c>
      <c r="K345" s="29"/>
      <c r="L345" s="21"/>
    </row>
    <row r="346" spans="1:12" s="3" customFormat="1" ht="12.75" customHeight="1" x14ac:dyDescent="0.2">
      <c r="A346" s="26" t="s">
        <v>14</v>
      </c>
      <c r="B346" s="27"/>
      <c r="C346" s="28"/>
      <c r="D346" s="1" t="s">
        <v>8</v>
      </c>
      <c r="E346" s="2">
        <f t="shared" ref="E346:J346" si="202">SUM(E347:E350)</f>
        <v>37100</v>
      </c>
      <c r="F346" s="2">
        <f t="shared" si="202"/>
        <v>0</v>
      </c>
      <c r="G346" s="2">
        <f t="shared" si="202"/>
        <v>0</v>
      </c>
      <c r="H346" s="2">
        <f t="shared" si="202"/>
        <v>37100</v>
      </c>
      <c r="I346" s="2">
        <f t="shared" si="202"/>
        <v>0</v>
      </c>
      <c r="J346" s="2">
        <f t="shared" si="202"/>
        <v>0</v>
      </c>
      <c r="K346" s="49"/>
      <c r="L346" s="50"/>
    </row>
    <row r="347" spans="1:12" s="3" customFormat="1" ht="46.5" customHeight="1" x14ac:dyDescent="0.2">
      <c r="A347" s="41"/>
      <c r="B347" s="42"/>
      <c r="C347" s="43"/>
      <c r="D347" s="1" t="s">
        <v>10</v>
      </c>
      <c r="E347" s="2">
        <f>SUM(F347:J347)</f>
        <v>0</v>
      </c>
      <c r="F347" s="2">
        <f t="shared" ref="F347:J350" si="203">F342+F337+F332+F327+F322+F317+F312</f>
        <v>0</v>
      </c>
      <c r="G347" s="2">
        <f t="shared" si="203"/>
        <v>0</v>
      </c>
      <c r="H347" s="2">
        <f t="shared" si="203"/>
        <v>0</v>
      </c>
      <c r="I347" s="2">
        <f t="shared" si="203"/>
        <v>0</v>
      </c>
      <c r="J347" s="2">
        <f t="shared" si="203"/>
        <v>0</v>
      </c>
      <c r="K347" s="49"/>
      <c r="L347" s="50"/>
    </row>
    <row r="348" spans="1:12" s="3" customFormat="1" ht="54.75" customHeight="1" x14ac:dyDescent="0.2">
      <c r="A348" s="41"/>
      <c r="B348" s="42"/>
      <c r="C348" s="43"/>
      <c r="D348" s="1" t="s">
        <v>11</v>
      </c>
      <c r="E348" s="2">
        <f t="shared" ref="E348:E350" si="204">SUM(F348:J348)</f>
        <v>11130</v>
      </c>
      <c r="F348" s="2">
        <f t="shared" si="203"/>
        <v>0</v>
      </c>
      <c r="G348" s="2">
        <f t="shared" si="203"/>
        <v>0</v>
      </c>
      <c r="H348" s="2">
        <f t="shared" si="203"/>
        <v>11130</v>
      </c>
      <c r="I348" s="2">
        <f t="shared" si="203"/>
        <v>0</v>
      </c>
      <c r="J348" s="2">
        <f t="shared" si="203"/>
        <v>0</v>
      </c>
      <c r="K348" s="49"/>
      <c r="L348" s="50"/>
    </row>
    <row r="349" spans="1:12" s="3" customFormat="1" ht="68.25" customHeight="1" x14ac:dyDescent="0.2">
      <c r="A349" s="41"/>
      <c r="B349" s="42"/>
      <c r="C349" s="43"/>
      <c r="D349" s="1" t="s">
        <v>12</v>
      </c>
      <c r="E349" s="2">
        <f t="shared" si="204"/>
        <v>25970</v>
      </c>
      <c r="F349" s="2">
        <f t="shared" si="203"/>
        <v>0</v>
      </c>
      <c r="G349" s="2">
        <f t="shared" si="203"/>
        <v>0</v>
      </c>
      <c r="H349" s="2">
        <f t="shared" si="203"/>
        <v>25970</v>
      </c>
      <c r="I349" s="2">
        <f t="shared" si="203"/>
        <v>0</v>
      </c>
      <c r="J349" s="2">
        <f t="shared" si="203"/>
        <v>0</v>
      </c>
      <c r="K349" s="49"/>
      <c r="L349" s="50"/>
    </row>
    <row r="350" spans="1:12" s="3" customFormat="1" ht="35.25" customHeight="1" x14ac:dyDescent="0.2">
      <c r="A350" s="44"/>
      <c r="B350" s="45"/>
      <c r="C350" s="46"/>
      <c r="D350" s="1" t="s">
        <v>13</v>
      </c>
      <c r="E350" s="2">
        <f t="shared" si="204"/>
        <v>0</v>
      </c>
      <c r="F350" s="2">
        <f t="shared" si="203"/>
        <v>0</v>
      </c>
      <c r="G350" s="2">
        <f t="shared" si="203"/>
        <v>0</v>
      </c>
      <c r="H350" s="2">
        <f>H345+H340+H335+H330+H325+H320+H315</f>
        <v>0</v>
      </c>
      <c r="I350" s="2">
        <f>I345+I340+I335+I330+I325+I320</f>
        <v>0</v>
      </c>
      <c r="J350" s="2">
        <f>J345+J340+J335+J330+J325+J320+J315</f>
        <v>0</v>
      </c>
      <c r="K350" s="49"/>
      <c r="L350" s="50"/>
    </row>
    <row r="351" spans="1:12" ht="35.25" customHeight="1" x14ac:dyDescent="0.2">
      <c r="A351" s="11">
        <v>15</v>
      </c>
      <c r="B351" s="54" t="s">
        <v>276</v>
      </c>
      <c r="C351" s="55"/>
      <c r="D351" s="55"/>
      <c r="E351" s="55"/>
      <c r="F351" s="55"/>
      <c r="G351" s="55"/>
      <c r="H351" s="55"/>
      <c r="I351" s="55"/>
      <c r="J351" s="55"/>
      <c r="K351" s="55"/>
      <c r="L351" s="56"/>
    </row>
    <row r="352" spans="1:12" ht="30.75" customHeight="1" x14ac:dyDescent="0.2">
      <c r="A352" s="39" t="s">
        <v>199</v>
      </c>
      <c r="B352" s="22" t="s">
        <v>102</v>
      </c>
      <c r="C352" s="21">
        <v>2022</v>
      </c>
      <c r="D352" s="7" t="s">
        <v>8</v>
      </c>
      <c r="E352" s="8">
        <f t="shared" ref="E352:J352" si="205">SUM(E353:E354)</f>
        <v>0</v>
      </c>
      <c r="F352" s="8">
        <f t="shared" si="205"/>
        <v>0</v>
      </c>
      <c r="G352" s="8">
        <f t="shared" si="205"/>
        <v>0</v>
      </c>
      <c r="H352" s="8">
        <f t="shared" si="205"/>
        <v>0</v>
      </c>
      <c r="I352" s="8">
        <f t="shared" si="205"/>
        <v>0</v>
      </c>
      <c r="J352" s="8">
        <f t="shared" si="205"/>
        <v>0</v>
      </c>
      <c r="K352" s="29" t="s">
        <v>9</v>
      </c>
      <c r="L352" s="21" t="s">
        <v>86</v>
      </c>
    </row>
    <row r="353" spans="1:12" ht="56.25" customHeight="1" x14ac:dyDescent="0.2">
      <c r="A353" s="40"/>
      <c r="B353" s="57"/>
      <c r="C353" s="21"/>
      <c r="D353" s="7" t="s">
        <v>12</v>
      </c>
      <c r="E353" s="8">
        <f t="shared" ref="E353:E354" si="206">SUM(F353:J353)</f>
        <v>0</v>
      </c>
      <c r="F353" s="8">
        <v>0</v>
      </c>
      <c r="G353" s="8">
        <v>0</v>
      </c>
      <c r="H353" s="8">
        <v>0</v>
      </c>
      <c r="I353" s="8">
        <v>0</v>
      </c>
      <c r="J353" s="8">
        <v>0</v>
      </c>
      <c r="K353" s="29"/>
      <c r="L353" s="21"/>
    </row>
    <row r="354" spans="1:12" ht="35.25" customHeight="1" x14ac:dyDescent="0.2">
      <c r="A354" s="40"/>
      <c r="B354" s="57"/>
      <c r="C354" s="21"/>
      <c r="D354" s="7" t="s">
        <v>13</v>
      </c>
      <c r="E354" s="8">
        <f t="shared" si="206"/>
        <v>0</v>
      </c>
      <c r="F354" s="8">
        <v>0</v>
      </c>
      <c r="G354" s="8">
        <v>0</v>
      </c>
      <c r="H354" s="8">
        <v>0</v>
      </c>
      <c r="I354" s="8">
        <v>0</v>
      </c>
      <c r="J354" s="8">
        <v>0</v>
      </c>
      <c r="K354" s="29"/>
      <c r="L354" s="21"/>
    </row>
    <row r="355" spans="1:12" ht="30.75" customHeight="1" x14ac:dyDescent="0.2">
      <c r="A355" s="39" t="s">
        <v>200</v>
      </c>
      <c r="B355" s="22" t="s">
        <v>277</v>
      </c>
      <c r="C355" s="21">
        <v>2022</v>
      </c>
      <c r="D355" s="7" t="s">
        <v>8</v>
      </c>
      <c r="E355" s="8">
        <f t="shared" ref="E355:J355" si="207">SUM(E356:E357)</f>
        <v>9552.2105499999998</v>
      </c>
      <c r="F355" s="8">
        <f t="shared" si="207"/>
        <v>0</v>
      </c>
      <c r="G355" s="8">
        <f t="shared" si="207"/>
        <v>0</v>
      </c>
      <c r="H355" s="8">
        <f t="shared" si="207"/>
        <v>9552.2105499999998</v>
      </c>
      <c r="I355" s="8">
        <f t="shared" si="207"/>
        <v>0</v>
      </c>
      <c r="J355" s="8">
        <f t="shared" si="207"/>
        <v>0</v>
      </c>
      <c r="K355" s="29" t="s">
        <v>9</v>
      </c>
      <c r="L355" s="21" t="s">
        <v>86</v>
      </c>
    </row>
    <row r="356" spans="1:12" ht="56.25" customHeight="1" x14ac:dyDescent="0.2">
      <c r="A356" s="40"/>
      <c r="B356" s="57"/>
      <c r="C356" s="21"/>
      <c r="D356" s="7" t="s">
        <v>12</v>
      </c>
      <c r="E356" s="8">
        <f t="shared" ref="E356:E357" si="208">SUM(F356:J356)</f>
        <v>9552.2105499999998</v>
      </c>
      <c r="F356" s="8">
        <v>0</v>
      </c>
      <c r="G356" s="8">
        <v>0</v>
      </c>
      <c r="H356" s="8">
        <f>9383.33333+168.87722</f>
        <v>9552.2105499999998</v>
      </c>
      <c r="I356" s="8">
        <v>0</v>
      </c>
      <c r="J356" s="8">
        <v>0</v>
      </c>
      <c r="K356" s="29"/>
      <c r="L356" s="21"/>
    </row>
    <row r="357" spans="1:12" ht="35.25" customHeight="1" x14ac:dyDescent="0.2">
      <c r="A357" s="40"/>
      <c r="B357" s="57"/>
      <c r="C357" s="21"/>
      <c r="D357" s="7" t="s">
        <v>13</v>
      </c>
      <c r="E357" s="8">
        <f t="shared" si="208"/>
        <v>0</v>
      </c>
      <c r="F357" s="8">
        <v>0</v>
      </c>
      <c r="G357" s="8">
        <v>0</v>
      </c>
      <c r="H357" s="8">
        <v>0</v>
      </c>
      <c r="I357" s="8">
        <v>0</v>
      </c>
      <c r="J357" s="8">
        <v>0</v>
      </c>
      <c r="K357" s="29"/>
      <c r="L357" s="21"/>
    </row>
    <row r="358" spans="1:12" ht="30.75" customHeight="1" x14ac:dyDescent="0.2">
      <c r="A358" s="39" t="s">
        <v>311</v>
      </c>
      <c r="B358" s="22" t="s">
        <v>318</v>
      </c>
      <c r="C358" s="21">
        <v>2022</v>
      </c>
      <c r="D358" s="7" t="s">
        <v>8</v>
      </c>
      <c r="E358" s="8">
        <f t="shared" ref="E358:J358" si="209">SUM(E359:E360)</f>
        <v>2069.5739600000002</v>
      </c>
      <c r="F358" s="8">
        <f t="shared" si="209"/>
        <v>0</v>
      </c>
      <c r="G358" s="8">
        <f t="shared" si="209"/>
        <v>0</v>
      </c>
      <c r="H358" s="8">
        <f t="shared" si="209"/>
        <v>2069.5739600000002</v>
      </c>
      <c r="I358" s="8">
        <f t="shared" si="209"/>
        <v>0</v>
      </c>
      <c r="J358" s="8">
        <f t="shared" si="209"/>
        <v>0</v>
      </c>
      <c r="K358" s="29" t="s">
        <v>9</v>
      </c>
      <c r="L358" s="21" t="s">
        <v>86</v>
      </c>
    </row>
    <row r="359" spans="1:12" ht="56.25" customHeight="1" x14ac:dyDescent="0.2">
      <c r="A359" s="40"/>
      <c r="B359" s="57"/>
      <c r="C359" s="21"/>
      <c r="D359" s="7" t="s">
        <v>12</v>
      </c>
      <c r="E359" s="8">
        <f t="shared" ref="E359:E360" si="210">SUM(F359:J359)</f>
        <v>2069.5739600000002</v>
      </c>
      <c r="F359" s="8">
        <v>0</v>
      </c>
      <c r="G359" s="8">
        <v>0</v>
      </c>
      <c r="H359" s="8">
        <v>2069.5739600000002</v>
      </c>
      <c r="I359" s="8">
        <v>0</v>
      </c>
      <c r="J359" s="8">
        <v>0</v>
      </c>
      <c r="K359" s="29"/>
      <c r="L359" s="21"/>
    </row>
    <row r="360" spans="1:12" ht="35.25" customHeight="1" x14ac:dyDescent="0.2">
      <c r="A360" s="40"/>
      <c r="B360" s="57"/>
      <c r="C360" s="21"/>
      <c r="D360" s="7" t="s">
        <v>13</v>
      </c>
      <c r="E360" s="8">
        <f t="shared" si="210"/>
        <v>0</v>
      </c>
      <c r="F360" s="8">
        <v>0</v>
      </c>
      <c r="G360" s="8">
        <v>0</v>
      </c>
      <c r="H360" s="8">
        <v>0</v>
      </c>
      <c r="I360" s="8">
        <v>0</v>
      </c>
      <c r="J360" s="8">
        <v>0</v>
      </c>
      <c r="K360" s="29"/>
      <c r="L360" s="21"/>
    </row>
    <row r="361" spans="1:12" ht="30.75" customHeight="1" x14ac:dyDescent="0.2">
      <c r="A361" s="39" t="s">
        <v>312</v>
      </c>
      <c r="B361" s="22" t="s">
        <v>314</v>
      </c>
      <c r="C361" s="21">
        <v>2022</v>
      </c>
      <c r="D361" s="7" t="s">
        <v>8</v>
      </c>
      <c r="E361" s="8">
        <f t="shared" ref="E361:J361" si="211">SUM(E362:E363)</f>
        <v>1017.95503</v>
      </c>
      <c r="F361" s="8">
        <f t="shared" si="211"/>
        <v>0</v>
      </c>
      <c r="G361" s="8">
        <f t="shared" si="211"/>
        <v>0</v>
      </c>
      <c r="H361" s="8">
        <f t="shared" si="211"/>
        <v>1017.95503</v>
      </c>
      <c r="I361" s="8">
        <f t="shared" si="211"/>
        <v>0</v>
      </c>
      <c r="J361" s="8">
        <f t="shared" si="211"/>
        <v>0</v>
      </c>
      <c r="K361" s="29" t="s">
        <v>9</v>
      </c>
      <c r="L361" s="21" t="s">
        <v>86</v>
      </c>
    </row>
    <row r="362" spans="1:12" ht="56.25" customHeight="1" x14ac:dyDescent="0.2">
      <c r="A362" s="40"/>
      <c r="B362" s="57"/>
      <c r="C362" s="21"/>
      <c r="D362" s="7" t="s">
        <v>12</v>
      </c>
      <c r="E362" s="8">
        <f t="shared" ref="E362:E363" si="212">SUM(F362:J362)</f>
        <v>1017.95503</v>
      </c>
      <c r="F362" s="8">
        <v>0</v>
      </c>
      <c r="G362" s="8">
        <v>0</v>
      </c>
      <c r="H362" s="8">
        <v>1017.95503</v>
      </c>
      <c r="I362" s="8">
        <v>0</v>
      </c>
      <c r="J362" s="8">
        <v>0</v>
      </c>
      <c r="K362" s="29"/>
      <c r="L362" s="21"/>
    </row>
    <row r="363" spans="1:12" ht="35.25" customHeight="1" x14ac:dyDescent="0.2">
      <c r="A363" s="40"/>
      <c r="B363" s="57"/>
      <c r="C363" s="21"/>
      <c r="D363" s="7" t="s">
        <v>13</v>
      </c>
      <c r="E363" s="8">
        <f t="shared" si="212"/>
        <v>0</v>
      </c>
      <c r="F363" s="8">
        <v>0</v>
      </c>
      <c r="G363" s="8">
        <v>0</v>
      </c>
      <c r="H363" s="8">
        <v>0</v>
      </c>
      <c r="I363" s="8">
        <v>0</v>
      </c>
      <c r="J363" s="8">
        <v>0</v>
      </c>
      <c r="K363" s="29"/>
      <c r="L363" s="21"/>
    </row>
    <row r="364" spans="1:12" ht="30.75" customHeight="1" x14ac:dyDescent="0.2">
      <c r="A364" s="39" t="s">
        <v>313</v>
      </c>
      <c r="B364" s="22" t="s">
        <v>315</v>
      </c>
      <c r="C364" s="21">
        <v>2022</v>
      </c>
      <c r="D364" s="7" t="s">
        <v>8</v>
      </c>
      <c r="E364" s="8">
        <f t="shared" ref="E364:J364" si="213">SUM(E365:E366)</f>
        <v>1118.6663699999999</v>
      </c>
      <c r="F364" s="8">
        <f t="shared" si="213"/>
        <v>0</v>
      </c>
      <c r="G364" s="8">
        <f t="shared" si="213"/>
        <v>0</v>
      </c>
      <c r="H364" s="8">
        <f t="shared" si="213"/>
        <v>1118.6663699999999</v>
      </c>
      <c r="I364" s="8">
        <f t="shared" si="213"/>
        <v>0</v>
      </c>
      <c r="J364" s="8">
        <f t="shared" si="213"/>
        <v>0</v>
      </c>
      <c r="K364" s="29" t="s">
        <v>9</v>
      </c>
      <c r="L364" s="21" t="s">
        <v>86</v>
      </c>
    </row>
    <row r="365" spans="1:12" ht="56.25" customHeight="1" x14ac:dyDescent="0.2">
      <c r="A365" s="40"/>
      <c r="B365" s="57"/>
      <c r="C365" s="21"/>
      <c r="D365" s="7" t="s">
        <v>12</v>
      </c>
      <c r="E365" s="8">
        <f t="shared" ref="E365:E366" si="214">SUM(F365:J365)</f>
        <v>1118.6663699999999</v>
      </c>
      <c r="F365" s="8">
        <v>0</v>
      </c>
      <c r="G365" s="8">
        <v>0</v>
      </c>
      <c r="H365" s="8">
        <v>1118.6663699999999</v>
      </c>
      <c r="I365" s="8">
        <v>0</v>
      </c>
      <c r="J365" s="8">
        <v>0</v>
      </c>
      <c r="K365" s="29"/>
      <c r="L365" s="21"/>
    </row>
    <row r="366" spans="1:12" ht="35.25" customHeight="1" x14ac:dyDescent="0.2">
      <c r="A366" s="40"/>
      <c r="B366" s="57"/>
      <c r="C366" s="21"/>
      <c r="D366" s="7" t="s">
        <v>13</v>
      </c>
      <c r="E366" s="8">
        <f t="shared" si="214"/>
        <v>0</v>
      </c>
      <c r="F366" s="8">
        <v>0</v>
      </c>
      <c r="G366" s="8">
        <v>0</v>
      </c>
      <c r="H366" s="8">
        <v>0</v>
      </c>
      <c r="I366" s="8">
        <v>0</v>
      </c>
      <c r="J366" s="8">
        <v>0</v>
      </c>
      <c r="K366" s="29"/>
      <c r="L366" s="21"/>
    </row>
    <row r="367" spans="1:12" ht="30.75" customHeight="1" x14ac:dyDescent="0.2">
      <c r="A367" s="39" t="s">
        <v>319</v>
      </c>
      <c r="B367" s="22" t="s">
        <v>316</v>
      </c>
      <c r="C367" s="21">
        <v>2022</v>
      </c>
      <c r="D367" s="7" t="s">
        <v>8</v>
      </c>
      <c r="E367" s="8">
        <f t="shared" ref="E367:J367" si="215">SUM(E368:E369)</f>
        <v>1500</v>
      </c>
      <c r="F367" s="8">
        <f t="shared" si="215"/>
        <v>0</v>
      </c>
      <c r="G367" s="8">
        <f t="shared" si="215"/>
        <v>0</v>
      </c>
      <c r="H367" s="8">
        <f t="shared" si="215"/>
        <v>1500</v>
      </c>
      <c r="I367" s="8">
        <f t="shared" si="215"/>
        <v>0</v>
      </c>
      <c r="J367" s="8">
        <f t="shared" si="215"/>
        <v>0</v>
      </c>
      <c r="K367" s="29" t="s">
        <v>317</v>
      </c>
      <c r="L367" s="21" t="s">
        <v>86</v>
      </c>
    </row>
    <row r="368" spans="1:12" ht="56.25" customHeight="1" x14ac:dyDescent="0.2">
      <c r="A368" s="40"/>
      <c r="B368" s="57"/>
      <c r="C368" s="21"/>
      <c r="D368" s="7" t="s">
        <v>12</v>
      </c>
      <c r="E368" s="8">
        <f t="shared" ref="E368:E369" si="216">SUM(F368:J368)</f>
        <v>0</v>
      </c>
      <c r="F368" s="8">
        <v>0</v>
      </c>
      <c r="G368" s="8">
        <v>0</v>
      </c>
      <c r="H368" s="8">
        <v>0</v>
      </c>
      <c r="I368" s="8">
        <v>0</v>
      </c>
      <c r="J368" s="8">
        <v>0</v>
      </c>
      <c r="K368" s="29"/>
      <c r="L368" s="21"/>
    </row>
    <row r="369" spans="1:12" ht="35.25" customHeight="1" x14ac:dyDescent="0.2">
      <c r="A369" s="40"/>
      <c r="B369" s="57"/>
      <c r="C369" s="21"/>
      <c r="D369" s="7" t="s">
        <v>13</v>
      </c>
      <c r="E369" s="8">
        <f t="shared" si="216"/>
        <v>1500</v>
      </c>
      <c r="F369" s="8">
        <v>0</v>
      </c>
      <c r="G369" s="8">
        <v>0</v>
      </c>
      <c r="H369" s="8">
        <v>1500</v>
      </c>
      <c r="I369" s="8">
        <v>0</v>
      </c>
      <c r="J369" s="8">
        <v>0</v>
      </c>
      <c r="K369" s="29"/>
      <c r="L369" s="21"/>
    </row>
    <row r="370" spans="1:12" s="3" customFormat="1" ht="23.25" customHeight="1" x14ac:dyDescent="0.2">
      <c r="A370" s="26" t="s">
        <v>14</v>
      </c>
      <c r="B370" s="27"/>
      <c r="C370" s="28"/>
      <c r="D370" s="1" t="s">
        <v>8</v>
      </c>
      <c r="E370" s="2">
        <f t="shared" ref="E370:J370" si="217">SUM(E371:E372)</f>
        <v>15258.405909999999</v>
      </c>
      <c r="F370" s="2">
        <f t="shared" ref="F370:G370" si="218">SUM(F371:F372)</f>
        <v>0</v>
      </c>
      <c r="G370" s="2">
        <f t="shared" si="218"/>
        <v>0</v>
      </c>
      <c r="H370" s="2">
        <f t="shared" si="217"/>
        <v>15258.405909999999</v>
      </c>
      <c r="I370" s="2">
        <f t="shared" si="217"/>
        <v>0</v>
      </c>
      <c r="J370" s="2">
        <f t="shared" si="217"/>
        <v>0</v>
      </c>
      <c r="K370" s="49"/>
      <c r="L370" s="50"/>
    </row>
    <row r="371" spans="1:12" s="3" customFormat="1" ht="50.25" customHeight="1" x14ac:dyDescent="0.2">
      <c r="A371" s="41"/>
      <c r="B371" s="42"/>
      <c r="C371" s="43"/>
      <c r="D371" s="1" t="s">
        <v>12</v>
      </c>
      <c r="E371" s="2">
        <f t="shared" ref="E371:E372" si="219">SUM(F371:J371)</f>
        <v>13758.405909999999</v>
      </c>
      <c r="F371" s="2">
        <f t="shared" ref="F371:G371" si="220">F356+F353+F362+F365+F368+F359</f>
        <v>0</v>
      </c>
      <c r="G371" s="2">
        <f t="shared" si="220"/>
        <v>0</v>
      </c>
      <c r="H371" s="2">
        <f>H356+H353+H362+H365+H368+H359</f>
        <v>13758.405909999999</v>
      </c>
      <c r="I371" s="2">
        <f t="shared" ref="I371:J371" si="221">I356+I353+I362+I365+I368+I359</f>
        <v>0</v>
      </c>
      <c r="J371" s="2">
        <f t="shared" si="221"/>
        <v>0</v>
      </c>
      <c r="K371" s="49"/>
      <c r="L371" s="50"/>
    </row>
    <row r="372" spans="1:12" s="3" customFormat="1" ht="35.25" customHeight="1" x14ac:dyDescent="0.2">
      <c r="A372" s="44"/>
      <c r="B372" s="45"/>
      <c r="C372" s="46"/>
      <c r="D372" s="1" t="s">
        <v>13</v>
      </c>
      <c r="E372" s="2">
        <f t="shared" si="219"/>
        <v>1500</v>
      </c>
      <c r="F372" s="2">
        <f t="shared" ref="F372:G372" si="222">F357+F354+F363+F366+F369+F360</f>
        <v>0</v>
      </c>
      <c r="G372" s="2">
        <f t="shared" si="222"/>
        <v>0</v>
      </c>
      <c r="H372" s="2">
        <f>H357+H354+H363+H366+H369+H360</f>
        <v>1500</v>
      </c>
      <c r="I372" s="2">
        <f t="shared" ref="I372:J372" si="223">I357+I354+I363+I366+I369+I360</f>
        <v>0</v>
      </c>
      <c r="J372" s="2">
        <f t="shared" si="223"/>
        <v>0</v>
      </c>
      <c r="K372" s="49"/>
      <c r="L372" s="50"/>
    </row>
    <row r="373" spans="1:12" ht="18.75" x14ac:dyDescent="0.2">
      <c r="A373" s="11">
        <v>16</v>
      </c>
      <c r="B373" s="54" t="s">
        <v>56</v>
      </c>
      <c r="C373" s="55"/>
      <c r="D373" s="55"/>
      <c r="E373" s="55"/>
      <c r="F373" s="55"/>
      <c r="G373" s="55"/>
      <c r="H373" s="55"/>
      <c r="I373" s="55"/>
      <c r="J373" s="55"/>
      <c r="K373" s="55"/>
      <c r="L373" s="56"/>
    </row>
    <row r="374" spans="1:12" ht="21" customHeight="1" x14ac:dyDescent="0.2">
      <c r="A374" s="39" t="s">
        <v>201</v>
      </c>
      <c r="B374" s="60" t="s">
        <v>28</v>
      </c>
      <c r="C374" s="21">
        <v>2020</v>
      </c>
      <c r="D374" s="7" t="s">
        <v>8</v>
      </c>
      <c r="E374" s="8">
        <f t="shared" ref="E374:G374" si="224">SUM(E375:E378)</f>
        <v>435412.41035000002</v>
      </c>
      <c r="F374" s="8">
        <f t="shared" si="224"/>
        <v>435412.41035000002</v>
      </c>
      <c r="G374" s="8">
        <f t="shared" si="224"/>
        <v>0</v>
      </c>
      <c r="H374" s="8">
        <f t="shared" ref="H374:J374" si="225">SUM(H375:H378)</f>
        <v>0</v>
      </c>
      <c r="I374" s="8">
        <f t="shared" si="225"/>
        <v>0</v>
      </c>
      <c r="J374" s="8">
        <f t="shared" si="225"/>
        <v>0</v>
      </c>
      <c r="K374" s="22" t="s">
        <v>29</v>
      </c>
      <c r="L374" s="21" t="s">
        <v>87</v>
      </c>
    </row>
    <row r="375" spans="1:12" ht="27" customHeight="1" x14ac:dyDescent="0.2">
      <c r="A375" s="39"/>
      <c r="B375" s="60"/>
      <c r="C375" s="21"/>
      <c r="D375" s="7" t="s">
        <v>10</v>
      </c>
      <c r="E375" s="8">
        <f>SUM(F375:J375)</f>
        <v>310231.34000000003</v>
      </c>
      <c r="F375" s="8">
        <v>310231.34000000003</v>
      </c>
      <c r="G375" s="8">
        <v>0</v>
      </c>
      <c r="H375" s="8">
        <v>0</v>
      </c>
      <c r="I375" s="8">
        <v>0</v>
      </c>
      <c r="J375" s="8">
        <v>0</v>
      </c>
      <c r="K375" s="22"/>
      <c r="L375" s="21"/>
    </row>
    <row r="376" spans="1:12" ht="33.75" customHeight="1" x14ac:dyDescent="0.2">
      <c r="A376" s="39"/>
      <c r="B376" s="60"/>
      <c r="C376" s="21"/>
      <c r="D376" s="7" t="s">
        <v>11</v>
      </c>
      <c r="E376" s="8">
        <f t="shared" ref="E376:E378" si="226">SUM(F376:J376)</f>
        <v>103410.45</v>
      </c>
      <c r="F376" s="8">
        <v>103410.45</v>
      </c>
      <c r="G376" s="8">
        <v>0</v>
      </c>
      <c r="H376" s="8">
        <v>0</v>
      </c>
      <c r="I376" s="8">
        <v>0</v>
      </c>
      <c r="J376" s="8">
        <v>0</v>
      </c>
      <c r="K376" s="22"/>
      <c r="L376" s="21"/>
    </row>
    <row r="377" spans="1:12" ht="49.5" customHeight="1" x14ac:dyDescent="0.2">
      <c r="A377" s="39"/>
      <c r="B377" s="60"/>
      <c r="C377" s="21"/>
      <c r="D377" s="7" t="s">
        <v>12</v>
      </c>
      <c r="E377" s="8">
        <f t="shared" si="226"/>
        <v>21770.620350000001</v>
      </c>
      <c r="F377" s="8">
        <v>21770.620350000001</v>
      </c>
      <c r="G377" s="8">
        <v>0</v>
      </c>
      <c r="H377" s="8">
        <v>0</v>
      </c>
      <c r="I377" s="8">
        <v>0</v>
      </c>
      <c r="J377" s="8">
        <v>0</v>
      </c>
      <c r="K377" s="22"/>
      <c r="L377" s="21"/>
    </row>
    <row r="378" spans="1:12" ht="34.5" customHeight="1" x14ac:dyDescent="0.2">
      <c r="A378" s="39"/>
      <c r="B378" s="60"/>
      <c r="C378" s="21"/>
      <c r="D378" s="7" t="s">
        <v>13</v>
      </c>
      <c r="E378" s="8">
        <f t="shared" si="226"/>
        <v>0</v>
      </c>
      <c r="F378" s="8">
        <v>0</v>
      </c>
      <c r="G378" s="8">
        <v>0</v>
      </c>
      <c r="H378" s="8">
        <v>0</v>
      </c>
      <c r="I378" s="8">
        <v>0</v>
      </c>
      <c r="J378" s="8">
        <v>0</v>
      </c>
      <c r="K378" s="22"/>
      <c r="L378" s="21"/>
    </row>
    <row r="379" spans="1:12" ht="21" customHeight="1" x14ac:dyDescent="0.2">
      <c r="A379" s="39" t="s">
        <v>264</v>
      </c>
      <c r="B379" s="60" t="s">
        <v>73</v>
      </c>
      <c r="C379" s="21">
        <v>2021</v>
      </c>
      <c r="D379" s="7" t="s">
        <v>8</v>
      </c>
      <c r="E379" s="8">
        <f t="shared" ref="E379:G379" si="227">SUM(E380:E383)</f>
        <v>80000</v>
      </c>
      <c r="F379" s="8">
        <f t="shared" si="227"/>
        <v>0</v>
      </c>
      <c r="G379" s="8">
        <f t="shared" si="227"/>
        <v>80000</v>
      </c>
      <c r="H379" s="8">
        <f t="shared" ref="H379:J379" si="228">SUM(H380:H383)</f>
        <v>0</v>
      </c>
      <c r="I379" s="8">
        <f t="shared" si="228"/>
        <v>0</v>
      </c>
      <c r="J379" s="8">
        <f t="shared" si="228"/>
        <v>0</v>
      </c>
      <c r="K379" s="22" t="s">
        <v>29</v>
      </c>
      <c r="L379" s="21" t="s">
        <v>87</v>
      </c>
    </row>
    <row r="380" spans="1:12" ht="25.5" customHeight="1" x14ac:dyDescent="0.2">
      <c r="A380" s="39"/>
      <c r="B380" s="60"/>
      <c r="C380" s="21"/>
      <c r="D380" s="7" t="s">
        <v>10</v>
      </c>
      <c r="E380" s="8">
        <f>SUM(F380:J380)</f>
        <v>37500</v>
      </c>
      <c r="F380" s="8">
        <v>0</v>
      </c>
      <c r="G380" s="8">
        <v>37500</v>
      </c>
      <c r="H380" s="8">
        <v>0</v>
      </c>
      <c r="I380" s="8">
        <v>0</v>
      </c>
      <c r="J380" s="8">
        <v>0</v>
      </c>
      <c r="K380" s="22"/>
      <c r="L380" s="21"/>
    </row>
    <row r="381" spans="1:12" ht="33.75" customHeight="1" x14ac:dyDescent="0.2">
      <c r="A381" s="39"/>
      <c r="B381" s="60"/>
      <c r="C381" s="21"/>
      <c r="D381" s="7" t="s">
        <v>11</v>
      </c>
      <c r="E381" s="8">
        <f t="shared" ref="E381:E383" si="229">SUM(F381:J381)</f>
        <v>12500</v>
      </c>
      <c r="F381" s="8">
        <v>0</v>
      </c>
      <c r="G381" s="8">
        <v>12500</v>
      </c>
      <c r="H381" s="8">
        <v>0</v>
      </c>
      <c r="I381" s="8">
        <v>0</v>
      </c>
      <c r="J381" s="8">
        <v>0</v>
      </c>
      <c r="K381" s="22"/>
      <c r="L381" s="21"/>
    </row>
    <row r="382" spans="1:12" ht="45" customHeight="1" x14ac:dyDescent="0.2">
      <c r="A382" s="39"/>
      <c r="B382" s="60"/>
      <c r="C382" s="21"/>
      <c r="D382" s="7" t="s">
        <v>12</v>
      </c>
      <c r="E382" s="8">
        <f t="shared" si="229"/>
        <v>30000</v>
      </c>
      <c r="F382" s="8">
        <v>0</v>
      </c>
      <c r="G382" s="8">
        <v>30000</v>
      </c>
      <c r="H382" s="8">
        <v>0</v>
      </c>
      <c r="I382" s="8">
        <v>0</v>
      </c>
      <c r="J382" s="8">
        <v>0</v>
      </c>
      <c r="K382" s="22"/>
      <c r="L382" s="21"/>
    </row>
    <row r="383" spans="1:12" ht="34.5" customHeight="1" x14ac:dyDescent="0.2">
      <c r="A383" s="39"/>
      <c r="B383" s="60"/>
      <c r="C383" s="21"/>
      <c r="D383" s="7" t="s">
        <v>13</v>
      </c>
      <c r="E383" s="8">
        <f t="shared" si="229"/>
        <v>0</v>
      </c>
      <c r="F383" s="8">
        <v>0</v>
      </c>
      <c r="G383" s="8">
        <v>0</v>
      </c>
      <c r="H383" s="8">
        <v>0</v>
      </c>
      <c r="I383" s="8">
        <v>0</v>
      </c>
      <c r="J383" s="8">
        <v>0</v>
      </c>
      <c r="K383" s="22"/>
      <c r="L383" s="21"/>
    </row>
    <row r="384" spans="1:12" ht="17.25" customHeight="1" x14ac:dyDescent="0.2">
      <c r="A384" s="39" t="s">
        <v>265</v>
      </c>
      <c r="B384" s="60" t="s">
        <v>74</v>
      </c>
      <c r="C384" s="21">
        <v>2021</v>
      </c>
      <c r="D384" s="7" t="s">
        <v>8</v>
      </c>
      <c r="E384" s="8">
        <f t="shared" ref="E384:G384" si="230">SUM(E385:E388)</f>
        <v>116449.60000000001</v>
      </c>
      <c r="F384" s="8">
        <f t="shared" si="230"/>
        <v>0</v>
      </c>
      <c r="G384" s="8">
        <f t="shared" si="230"/>
        <v>116449.60000000001</v>
      </c>
      <c r="H384" s="8">
        <f t="shared" ref="H384:J384" si="231">SUM(H385:H388)</f>
        <v>0</v>
      </c>
      <c r="I384" s="8">
        <f t="shared" si="231"/>
        <v>0</v>
      </c>
      <c r="J384" s="8">
        <f t="shared" si="231"/>
        <v>0</v>
      </c>
      <c r="K384" s="22" t="s">
        <v>9</v>
      </c>
      <c r="L384" s="21" t="s">
        <v>87</v>
      </c>
    </row>
    <row r="385" spans="1:12" ht="30.75" customHeight="1" x14ac:dyDescent="0.2">
      <c r="A385" s="39"/>
      <c r="B385" s="60"/>
      <c r="C385" s="21"/>
      <c r="D385" s="7" t="s">
        <v>10</v>
      </c>
      <c r="E385" s="8">
        <f>SUM(F385:J385)</f>
        <v>54585.75</v>
      </c>
      <c r="F385" s="8">
        <v>0</v>
      </c>
      <c r="G385" s="8">
        <v>54585.75</v>
      </c>
      <c r="H385" s="8">
        <v>0</v>
      </c>
      <c r="I385" s="8">
        <v>0</v>
      </c>
      <c r="J385" s="8">
        <v>0</v>
      </c>
      <c r="K385" s="22"/>
      <c r="L385" s="21"/>
    </row>
    <row r="386" spans="1:12" ht="33" customHeight="1" x14ac:dyDescent="0.2">
      <c r="A386" s="39"/>
      <c r="B386" s="60"/>
      <c r="C386" s="21"/>
      <c r="D386" s="7" t="s">
        <v>11</v>
      </c>
      <c r="E386" s="8">
        <f t="shared" ref="E386:E388" si="232">SUM(F386:J386)</f>
        <v>18195.25</v>
      </c>
      <c r="F386" s="8">
        <v>0</v>
      </c>
      <c r="G386" s="8">
        <v>18195.25</v>
      </c>
      <c r="H386" s="8">
        <v>0</v>
      </c>
      <c r="I386" s="8">
        <v>0</v>
      </c>
      <c r="J386" s="8">
        <v>0</v>
      </c>
      <c r="K386" s="22"/>
      <c r="L386" s="21"/>
    </row>
    <row r="387" spans="1:12" ht="42.75" customHeight="1" x14ac:dyDescent="0.2">
      <c r="A387" s="39"/>
      <c r="B387" s="60"/>
      <c r="C387" s="21"/>
      <c r="D387" s="7" t="s">
        <v>12</v>
      </c>
      <c r="E387" s="8">
        <f t="shared" si="232"/>
        <v>43668.6</v>
      </c>
      <c r="F387" s="8">
        <v>0</v>
      </c>
      <c r="G387" s="8">
        <v>43668.6</v>
      </c>
      <c r="H387" s="8">
        <v>0</v>
      </c>
      <c r="I387" s="8">
        <v>0</v>
      </c>
      <c r="J387" s="8">
        <v>0</v>
      </c>
      <c r="K387" s="22"/>
      <c r="L387" s="21"/>
    </row>
    <row r="388" spans="1:12" ht="32.25" customHeight="1" x14ac:dyDescent="0.2">
      <c r="A388" s="39"/>
      <c r="B388" s="60"/>
      <c r="C388" s="21"/>
      <c r="D388" s="7" t="s">
        <v>13</v>
      </c>
      <c r="E388" s="8">
        <f t="shared" si="232"/>
        <v>0</v>
      </c>
      <c r="F388" s="8">
        <v>0</v>
      </c>
      <c r="G388" s="8">
        <v>0</v>
      </c>
      <c r="H388" s="8">
        <v>0</v>
      </c>
      <c r="I388" s="8">
        <v>0</v>
      </c>
      <c r="J388" s="8">
        <v>0</v>
      </c>
      <c r="K388" s="22"/>
      <c r="L388" s="21"/>
    </row>
    <row r="389" spans="1:12" ht="21" customHeight="1" x14ac:dyDescent="0.2">
      <c r="A389" s="39" t="s">
        <v>266</v>
      </c>
      <c r="B389" s="60" t="s">
        <v>131</v>
      </c>
      <c r="C389" s="21">
        <v>2022</v>
      </c>
      <c r="D389" s="7" t="s">
        <v>8</v>
      </c>
      <c r="E389" s="8">
        <f t="shared" ref="E389:J389" si="233">SUM(E390:E393)</f>
        <v>148671.03</v>
      </c>
      <c r="F389" s="8">
        <f t="shared" si="233"/>
        <v>0</v>
      </c>
      <c r="G389" s="8">
        <f t="shared" si="233"/>
        <v>0</v>
      </c>
      <c r="H389" s="8">
        <f t="shared" si="233"/>
        <v>148671.03</v>
      </c>
      <c r="I389" s="8">
        <f t="shared" si="233"/>
        <v>0</v>
      </c>
      <c r="J389" s="8">
        <f t="shared" si="233"/>
        <v>0</v>
      </c>
      <c r="K389" s="22" t="s">
        <v>29</v>
      </c>
      <c r="L389" s="21" t="s">
        <v>87</v>
      </c>
    </row>
    <row r="390" spans="1:12" ht="27" customHeight="1" x14ac:dyDescent="0.2">
      <c r="A390" s="39"/>
      <c r="B390" s="60"/>
      <c r="C390" s="21"/>
      <c r="D390" s="7" t="s">
        <v>10</v>
      </c>
      <c r="E390" s="8">
        <f>SUM(F390:J390)</f>
        <v>105928.1</v>
      </c>
      <c r="F390" s="8">
        <v>0</v>
      </c>
      <c r="G390" s="8">
        <v>0</v>
      </c>
      <c r="H390" s="8">
        <v>105928.1</v>
      </c>
      <c r="I390" s="8">
        <v>0</v>
      </c>
      <c r="J390" s="8">
        <v>0</v>
      </c>
      <c r="K390" s="22"/>
      <c r="L390" s="21"/>
    </row>
    <row r="391" spans="1:12" ht="30" customHeight="1" x14ac:dyDescent="0.2">
      <c r="A391" s="39"/>
      <c r="B391" s="60"/>
      <c r="C391" s="21"/>
      <c r="D391" s="7" t="s">
        <v>11</v>
      </c>
      <c r="E391" s="8">
        <f t="shared" ref="E391:E393" si="234">SUM(F391:J391)</f>
        <v>35309.370000000003</v>
      </c>
      <c r="F391" s="8">
        <v>0</v>
      </c>
      <c r="G391" s="8">
        <v>0</v>
      </c>
      <c r="H391" s="8">
        <v>35309.370000000003</v>
      </c>
      <c r="I391" s="8">
        <v>0</v>
      </c>
      <c r="J391" s="8">
        <v>0</v>
      </c>
      <c r="K391" s="22"/>
      <c r="L391" s="21"/>
    </row>
    <row r="392" spans="1:12" ht="40.5" customHeight="1" x14ac:dyDescent="0.2">
      <c r="A392" s="39"/>
      <c r="B392" s="60"/>
      <c r="C392" s="21"/>
      <c r="D392" s="7" t="s">
        <v>12</v>
      </c>
      <c r="E392" s="8">
        <f t="shared" si="234"/>
        <v>7433.56</v>
      </c>
      <c r="F392" s="8">
        <v>0</v>
      </c>
      <c r="G392" s="8">
        <v>0</v>
      </c>
      <c r="H392" s="8">
        <v>7433.56</v>
      </c>
      <c r="I392" s="8">
        <v>0</v>
      </c>
      <c r="J392" s="8">
        <v>0</v>
      </c>
      <c r="K392" s="22"/>
      <c r="L392" s="21"/>
    </row>
    <row r="393" spans="1:12" ht="34.5" customHeight="1" x14ac:dyDescent="0.2">
      <c r="A393" s="39"/>
      <c r="B393" s="60"/>
      <c r="C393" s="21"/>
      <c r="D393" s="7" t="s">
        <v>13</v>
      </c>
      <c r="E393" s="8">
        <f t="shared" si="234"/>
        <v>0</v>
      </c>
      <c r="F393" s="8">
        <v>0</v>
      </c>
      <c r="G393" s="8">
        <v>0</v>
      </c>
      <c r="H393" s="8">
        <v>0</v>
      </c>
      <c r="I393" s="8">
        <v>0</v>
      </c>
      <c r="J393" s="8">
        <v>0</v>
      </c>
      <c r="K393" s="22"/>
      <c r="L393" s="21"/>
    </row>
    <row r="394" spans="1:12" ht="21" customHeight="1" x14ac:dyDescent="0.2">
      <c r="A394" s="39" t="s">
        <v>267</v>
      </c>
      <c r="B394" s="60" t="s">
        <v>132</v>
      </c>
      <c r="C394" s="21">
        <v>2022</v>
      </c>
      <c r="D394" s="7" t="s">
        <v>8</v>
      </c>
      <c r="E394" s="8">
        <f t="shared" ref="E394" si="235">SUM(E395:E398)</f>
        <v>329731.28000000003</v>
      </c>
      <c r="F394" s="8">
        <f t="shared" ref="F394:J394" si="236">SUM(F395:F398)</f>
        <v>0</v>
      </c>
      <c r="G394" s="8">
        <f t="shared" si="236"/>
        <v>0</v>
      </c>
      <c r="H394" s="8">
        <f t="shared" si="236"/>
        <v>329731.28000000003</v>
      </c>
      <c r="I394" s="8">
        <f t="shared" si="236"/>
        <v>0</v>
      </c>
      <c r="J394" s="8">
        <f t="shared" si="236"/>
        <v>0</v>
      </c>
      <c r="K394" s="22" t="s">
        <v>9</v>
      </c>
      <c r="L394" s="21" t="s">
        <v>87</v>
      </c>
    </row>
    <row r="395" spans="1:12" ht="26.25" customHeight="1" x14ac:dyDescent="0.2">
      <c r="A395" s="39"/>
      <c r="B395" s="60"/>
      <c r="C395" s="21"/>
      <c r="D395" s="7" t="s">
        <v>10</v>
      </c>
      <c r="E395" s="8">
        <f>SUM(F395:J395)</f>
        <v>155056.13</v>
      </c>
      <c r="F395" s="8">
        <v>0</v>
      </c>
      <c r="G395" s="8">
        <v>0</v>
      </c>
      <c r="H395" s="8">
        <v>155056.13</v>
      </c>
      <c r="I395" s="8">
        <v>0</v>
      </c>
      <c r="J395" s="8">
        <v>0</v>
      </c>
      <c r="K395" s="22"/>
      <c r="L395" s="21"/>
    </row>
    <row r="396" spans="1:12" ht="33" customHeight="1" x14ac:dyDescent="0.2">
      <c r="A396" s="39"/>
      <c r="B396" s="60"/>
      <c r="C396" s="21"/>
      <c r="D396" s="7" t="s">
        <v>11</v>
      </c>
      <c r="E396" s="8">
        <f t="shared" ref="E396:E398" si="237">SUM(F396:J396)</f>
        <v>51685.38</v>
      </c>
      <c r="F396" s="8">
        <v>0</v>
      </c>
      <c r="G396" s="8">
        <v>0</v>
      </c>
      <c r="H396" s="8">
        <v>51685.38</v>
      </c>
      <c r="I396" s="8">
        <v>0</v>
      </c>
      <c r="J396" s="8">
        <v>0</v>
      </c>
      <c r="K396" s="22"/>
      <c r="L396" s="21"/>
    </row>
    <row r="397" spans="1:12" ht="44.25" customHeight="1" x14ac:dyDescent="0.2">
      <c r="A397" s="39"/>
      <c r="B397" s="60"/>
      <c r="C397" s="21"/>
      <c r="D397" s="7" t="s">
        <v>12</v>
      </c>
      <c r="E397" s="8">
        <f t="shared" si="237"/>
        <v>122989.77</v>
      </c>
      <c r="F397" s="8">
        <v>0</v>
      </c>
      <c r="G397" s="8">
        <v>0</v>
      </c>
      <c r="H397" s="8">
        <v>122989.77</v>
      </c>
      <c r="I397" s="8">
        <v>0</v>
      </c>
      <c r="J397" s="8">
        <v>0</v>
      </c>
      <c r="K397" s="22"/>
      <c r="L397" s="21"/>
    </row>
    <row r="398" spans="1:12" ht="34.5" customHeight="1" x14ac:dyDescent="0.2">
      <c r="A398" s="39"/>
      <c r="B398" s="60"/>
      <c r="C398" s="21"/>
      <c r="D398" s="7" t="s">
        <v>13</v>
      </c>
      <c r="E398" s="8">
        <f t="shared" si="237"/>
        <v>0</v>
      </c>
      <c r="F398" s="8">
        <v>0</v>
      </c>
      <c r="G398" s="8">
        <v>0</v>
      </c>
      <c r="H398" s="8">
        <v>0</v>
      </c>
      <c r="I398" s="8">
        <v>0</v>
      </c>
      <c r="J398" s="8">
        <v>0</v>
      </c>
      <c r="K398" s="22"/>
      <c r="L398" s="21"/>
    </row>
    <row r="399" spans="1:12" ht="17.25" customHeight="1" x14ac:dyDescent="0.2">
      <c r="A399" s="39" t="s">
        <v>268</v>
      </c>
      <c r="B399" s="60" t="s">
        <v>133</v>
      </c>
      <c r="C399" s="21">
        <v>2022</v>
      </c>
      <c r="D399" s="7" t="s">
        <v>8</v>
      </c>
      <c r="E399" s="8">
        <f t="shared" ref="E399" si="238">SUM(E400:E403)</f>
        <v>87593.23</v>
      </c>
      <c r="F399" s="8">
        <f t="shared" ref="F399:J399" si="239">SUM(F400:F403)</f>
        <v>0</v>
      </c>
      <c r="G399" s="8">
        <f t="shared" si="239"/>
        <v>0</v>
      </c>
      <c r="H399" s="8">
        <f t="shared" si="239"/>
        <v>87593.23</v>
      </c>
      <c r="I399" s="8">
        <f t="shared" si="239"/>
        <v>0</v>
      </c>
      <c r="J399" s="8">
        <f t="shared" si="239"/>
        <v>0</v>
      </c>
      <c r="K399" s="22" t="s">
        <v>9</v>
      </c>
      <c r="L399" s="21" t="s">
        <v>87</v>
      </c>
    </row>
    <row r="400" spans="1:12" ht="33.75" customHeight="1" x14ac:dyDescent="0.2">
      <c r="A400" s="39"/>
      <c r="B400" s="60"/>
      <c r="C400" s="21"/>
      <c r="D400" s="7" t="s">
        <v>10</v>
      </c>
      <c r="E400" s="8">
        <f>SUM(F400:J400)</f>
        <v>41190.71</v>
      </c>
      <c r="F400" s="8">
        <v>0</v>
      </c>
      <c r="G400" s="8">
        <v>0</v>
      </c>
      <c r="H400" s="8">
        <v>41190.71</v>
      </c>
      <c r="I400" s="8">
        <v>0</v>
      </c>
      <c r="J400" s="8">
        <v>0</v>
      </c>
      <c r="K400" s="22"/>
      <c r="L400" s="21"/>
    </row>
    <row r="401" spans="1:12" ht="30" customHeight="1" x14ac:dyDescent="0.2">
      <c r="A401" s="39"/>
      <c r="B401" s="60"/>
      <c r="C401" s="21"/>
      <c r="D401" s="7" t="s">
        <v>11</v>
      </c>
      <c r="E401" s="8">
        <f t="shared" ref="E401:E403" si="240">SUM(F401:J401)</f>
        <v>13730.24</v>
      </c>
      <c r="F401" s="8">
        <v>0</v>
      </c>
      <c r="G401" s="8">
        <v>0</v>
      </c>
      <c r="H401" s="8">
        <v>13730.24</v>
      </c>
      <c r="I401" s="8">
        <v>0</v>
      </c>
      <c r="J401" s="8">
        <v>0</v>
      </c>
      <c r="K401" s="22"/>
      <c r="L401" s="21"/>
    </row>
    <row r="402" spans="1:12" ht="39.75" customHeight="1" x14ac:dyDescent="0.2">
      <c r="A402" s="39"/>
      <c r="B402" s="60"/>
      <c r="C402" s="21"/>
      <c r="D402" s="7" t="s">
        <v>12</v>
      </c>
      <c r="E402" s="8">
        <f t="shared" si="240"/>
        <v>32672.28</v>
      </c>
      <c r="F402" s="8">
        <v>0</v>
      </c>
      <c r="G402" s="8">
        <v>0</v>
      </c>
      <c r="H402" s="8">
        <v>32672.28</v>
      </c>
      <c r="I402" s="8">
        <v>0</v>
      </c>
      <c r="J402" s="8">
        <v>0</v>
      </c>
      <c r="K402" s="22"/>
      <c r="L402" s="21"/>
    </row>
    <row r="403" spans="1:12" ht="32.25" customHeight="1" x14ac:dyDescent="0.2">
      <c r="A403" s="39"/>
      <c r="B403" s="60"/>
      <c r="C403" s="21"/>
      <c r="D403" s="7" t="s">
        <v>13</v>
      </c>
      <c r="E403" s="8">
        <f t="shared" si="240"/>
        <v>0</v>
      </c>
      <c r="F403" s="8">
        <v>0</v>
      </c>
      <c r="G403" s="8">
        <v>0</v>
      </c>
      <c r="H403" s="8">
        <v>0</v>
      </c>
      <c r="I403" s="8">
        <v>0</v>
      </c>
      <c r="J403" s="8">
        <v>0</v>
      </c>
      <c r="K403" s="22"/>
      <c r="L403" s="21"/>
    </row>
    <row r="404" spans="1:12" ht="17.25" customHeight="1" x14ac:dyDescent="0.2">
      <c r="A404" s="39" t="s">
        <v>325</v>
      </c>
      <c r="B404" s="60" t="s">
        <v>134</v>
      </c>
      <c r="C404" s="21">
        <v>2022</v>
      </c>
      <c r="D404" s="7" t="s">
        <v>8</v>
      </c>
      <c r="E404" s="8">
        <f t="shared" ref="E404:J404" si="241">SUM(E405:E408)</f>
        <v>271243.26</v>
      </c>
      <c r="F404" s="8">
        <f t="shared" si="241"/>
        <v>0</v>
      </c>
      <c r="G404" s="8">
        <f t="shared" si="241"/>
        <v>0</v>
      </c>
      <c r="H404" s="8">
        <f t="shared" si="241"/>
        <v>271243.26</v>
      </c>
      <c r="I404" s="8">
        <f t="shared" si="241"/>
        <v>0</v>
      </c>
      <c r="J404" s="8">
        <f t="shared" si="241"/>
        <v>0</v>
      </c>
      <c r="K404" s="22" t="s">
        <v>9</v>
      </c>
      <c r="L404" s="21" t="s">
        <v>87</v>
      </c>
    </row>
    <row r="405" spans="1:12" ht="35.25" customHeight="1" x14ac:dyDescent="0.2">
      <c r="A405" s="39"/>
      <c r="B405" s="60"/>
      <c r="C405" s="21"/>
      <c r="D405" s="7" t="s">
        <v>10</v>
      </c>
      <c r="E405" s="8">
        <f>SUM(F405:J405)</f>
        <v>127552.14</v>
      </c>
      <c r="F405" s="8">
        <v>0</v>
      </c>
      <c r="G405" s="8">
        <v>0</v>
      </c>
      <c r="H405" s="8">
        <v>127552.14</v>
      </c>
      <c r="I405" s="8">
        <v>0</v>
      </c>
      <c r="J405" s="8">
        <v>0</v>
      </c>
      <c r="K405" s="22"/>
      <c r="L405" s="21"/>
    </row>
    <row r="406" spans="1:12" ht="38.25" customHeight="1" x14ac:dyDescent="0.2">
      <c r="A406" s="39"/>
      <c r="B406" s="60"/>
      <c r="C406" s="21"/>
      <c r="D406" s="7" t="s">
        <v>11</v>
      </c>
      <c r="E406" s="8">
        <f t="shared" ref="E406:E408" si="242">SUM(F406:J406)</f>
        <v>42517.38</v>
      </c>
      <c r="F406" s="8">
        <v>0</v>
      </c>
      <c r="G406" s="8">
        <v>0</v>
      </c>
      <c r="H406" s="8">
        <v>42517.38</v>
      </c>
      <c r="I406" s="8">
        <v>0</v>
      </c>
      <c r="J406" s="8">
        <v>0</v>
      </c>
      <c r="K406" s="22"/>
      <c r="L406" s="21"/>
    </row>
    <row r="407" spans="1:12" ht="43.5" customHeight="1" x14ac:dyDescent="0.2">
      <c r="A407" s="39"/>
      <c r="B407" s="60"/>
      <c r="C407" s="21"/>
      <c r="D407" s="7" t="s">
        <v>12</v>
      </c>
      <c r="E407" s="8">
        <f t="shared" si="242"/>
        <v>101173.74</v>
      </c>
      <c r="F407" s="8">
        <v>0</v>
      </c>
      <c r="G407" s="8">
        <v>0</v>
      </c>
      <c r="H407" s="8">
        <v>101173.74</v>
      </c>
      <c r="I407" s="8">
        <v>0</v>
      </c>
      <c r="J407" s="8">
        <v>0</v>
      </c>
      <c r="K407" s="22"/>
      <c r="L407" s="21"/>
    </row>
    <row r="408" spans="1:12" ht="32.25" customHeight="1" x14ac:dyDescent="0.2">
      <c r="A408" s="39"/>
      <c r="B408" s="60"/>
      <c r="C408" s="21"/>
      <c r="D408" s="7" t="s">
        <v>13</v>
      </c>
      <c r="E408" s="8">
        <f t="shared" si="242"/>
        <v>0</v>
      </c>
      <c r="F408" s="8">
        <v>0</v>
      </c>
      <c r="G408" s="8">
        <v>0</v>
      </c>
      <c r="H408" s="8">
        <v>0</v>
      </c>
      <c r="I408" s="8">
        <v>0</v>
      </c>
      <c r="J408" s="8">
        <v>0</v>
      </c>
      <c r="K408" s="22"/>
      <c r="L408" s="21"/>
    </row>
    <row r="409" spans="1:12" s="3" customFormat="1" ht="12.75" customHeight="1" x14ac:dyDescent="0.2">
      <c r="A409" s="26" t="s">
        <v>14</v>
      </c>
      <c r="B409" s="61"/>
      <c r="C409" s="62"/>
      <c r="D409" s="1" t="s">
        <v>8</v>
      </c>
      <c r="E409" s="2">
        <f t="shared" ref="E409:G409" si="243">SUM(E410:E413)</f>
        <v>1469100.8103499999</v>
      </c>
      <c r="F409" s="2">
        <f t="shared" si="243"/>
        <v>435412.41035000002</v>
      </c>
      <c r="G409" s="2">
        <f t="shared" si="243"/>
        <v>196449.6</v>
      </c>
      <c r="H409" s="2">
        <f t="shared" ref="H409:J409" si="244">SUM(H410:H413)</f>
        <v>837238.79999999993</v>
      </c>
      <c r="I409" s="2">
        <f t="shared" si="244"/>
        <v>0</v>
      </c>
      <c r="J409" s="2">
        <f t="shared" si="244"/>
        <v>0</v>
      </c>
      <c r="K409" s="49"/>
      <c r="L409" s="50"/>
    </row>
    <row r="410" spans="1:12" s="3" customFormat="1" ht="47.25" customHeight="1" x14ac:dyDescent="0.2">
      <c r="A410" s="63"/>
      <c r="B410" s="64"/>
      <c r="C410" s="65"/>
      <c r="D410" s="1" t="s">
        <v>10</v>
      </c>
      <c r="E410" s="2">
        <f>SUM(F410:J410)</f>
        <v>832044.17</v>
      </c>
      <c r="F410" s="2">
        <f>F375+F380+F385+F400+F395+F390+F405</f>
        <v>310231.34000000003</v>
      </c>
      <c r="G410" s="2">
        <f t="shared" ref="G410:J410" si="245">G375+G380+G385+G400+G395+G390+G405</f>
        <v>92085.75</v>
      </c>
      <c r="H410" s="2">
        <f t="shared" si="245"/>
        <v>429727.08</v>
      </c>
      <c r="I410" s="2">
        <f t="shared" si="245"/>
        <v>0</v>
      </c>
      <c r="J410" s="2">
        <f t="shared" si="245"/>
        <v>0</v>
      </c>
      <c r="K410" s="49"/>
      <c r="L410" s="50"/>
    </row>
    <row r="411" spans="1:12" s="3" customFormat="1" ht="32.25" customHeight="1" x14ac:dyDescent="0.2">
      <c r="A411" s="63"/>
      <c r="B411" s="64"/>
      <c r="C411" s="65"/>
      <c r="D411" s="1" t="s">
        <v>11</v>
      </c>
      <c r="E411" s="2">
        <f t="shared" ref="E411:E413" si="246">SUM(F411:J411)</f>
        <v>277348.07</v>
      </c>
      <c r="F411" s="2">
        <f t="shared" ref="F411:J413" si="247">F376+F381+F386+F401+F396+F391+F406</f>
        <v>103410.45</v>
      </c>
      <c r="G411" s="2">
        <f t="shared" si="247"/>
        <v>30695.25</v>
      </c>
      <c r="H411" s="2">
        <f t="shared" si="247"/>
        <v>143242.37</v>
      </c>
      <c r="I411" s="2">
        <f t="shared" si="247"/>
        <v>0</v>
      </c>
      <c r="J411" s="2">
        <f t="shared" si="247"/>
        <v>0</v>
      </c>
      <c r="K411" s="49"/>
      <c r="L411" s="50"/>
    </row>
    <row r="412" spans="1:12" s="3" customFormat="1" ht="48" customHeight="1" x14ac:dyDescent="0.2">
      <c r="A412" s="63"/>
      <c r="B412" s="64"/>
      <c r="C412" s="65"/>
      <c r="D412" s="1" t="s">
        <v>12</v>
      </c>
      <c r="E412" s="2">
        <f t="shared" si="246"/>
        <v>359708.57034999999</v>
      </c>
      <c r="F412" s="2">
        <f t="shared" si="247"/>
        <v>21770.620350000001</v>
      </c>
      <c r="G412" s="2">
        <f t="shared" si="247"/>
        <v>73668.600000000006</v>
      </c>
      <c r="H412" s="2">
        <f t="shared" si="247"/>
        <v>264269.34999999998</v>
      </c>
      <c r="I412" s="2">
        <f t="shared" si="247"/>
        <v>0</v>
      </c>
      <c r="J412" s="2">
        <f t="shared" si="247"/>
        <v>0</v>
      </c>
      <c r="K412" s="49"/>
      <c r="L412" s="50"/>
    </row>
    <row r="413" spans="1:12" s="3" customFormat="1" ht="36.75" customHeight="1" x14ac:dyDescent="0.2">
      <c r="A413" s="66"/>
      <c r="B413" s="67"/>
      <c r="C413" s="68"/>
      <c r="D413" s="1" t="s">
        <v>13</v>
      </c>
      <c r="E413" s="2">
        <f t="shared" si="246"/>
        <v>0</v>
      </c>
      <c r="F413" s="2">
        <f t="shared" si="247"/>
        <v>0</v>
      </c>
      <c r="G413" s="2">
        <f t="shared" si="247"/>
        <v>0</v>
      </c>
      <c r="H413" s="2">
        <f t="shared" si="247"/>
        <v>0</v>
      </c>
      <c r="I413" s="2">
        <f t="shared" si="247"/>
        <v>0</v>
      </c>
      <c r="J413" s="2">
        <f t="shared" si="247"/>
        <v>0</v>
      </c>
      <c r="K413" s="49"/>
      <c r="L413" s="50"/>
    </row>
    <row r="414" spans="1:12" ht="43.5" customHeight="1" x14ac:dyDescent="0.2">
      <c r="A414" s="11">
        <v>17</v>
      </c>
      <c r="B414" s="51" t="s">
        <v>57</v>
      </c>
      <c r="C414" s="52"/>
      <c r="D414" s="52"/>
      <c r="E414" s="52"/>
      <c r="F414" s="52"/>
      <c r="G414" s="52"/>
      <c r="H414" s="52"/>
      <c r="I414" s="52"/>
      <c r="J414" s="52"/>
      <c r="K414" s="52"/>
      <c r="L414" s="52"/>
    </row>
    <row r="415" spans="1:12" ht="21" customHeight="1" x14ac:dyDescent="0.2">
      <c r="A415" s="39" t="s">
        <v>202</v>
      </c>
      <c r="B415" s="60" t="s">
        <v>104</v>
      </c>
      <c r="C415" s="21">
        <v>2021</v>
      </c>
      <c r="D415" s="7" t="s">
        <v>8</v>
      </c>
      <c r="E415" s="8">
        <f t="shared" ref="E415:G415" si="248">SUM(E416:E419)</f>
        <v>345500</v>
      </c>
      <c r="F415" s="8">
        <f t="shared" si="248"/>
        <v>0</v>
      </c>
      <c r="G415" s="8">
        <f t="shared" si="248"/>
        <v>345500</v>
      </c>
      <c r="H415" s="8">
        <f t="shared" ref="H415:J415" si="249">SUM(H416:H419)</f>
        <v>0</v>
      </c>
      <c r="I415" s="8">
        <f t="shared" si="249"/>
        <v>0</v>
      </c>
      <c r="J415" s="8">
        <f t="shared" si="249"/>
        <v>0</v>
      </c>
      <c r="K415" s="22" t="s">
        <v>9</v>
      </c>
      <c r="L415" s="21" t="s">
        <v>88</v>
      </c>
    </row>
    <row r="416" spans="1:12" ht="27" customHeight="1" x14ac:dyDescent="0.2">
      <c r="A416" s="39"/>
      <c r="B416" s="60"/>
      <c r="C416" s="21"/>
      <c r="D416" s="7" t="s">
        <v>10</v>
      </c>
      <c r="E416" s="8">
        <f>SUM(F416:G416)</f>
        <v>0</v>
      </c>
      <c r="F416" s="8">
        <v>0</v>
      </c>
      <c r="G416" s="8">
        <v>0</v>
      </c>
      <c r="H416" s="8">
        <v>0</v>
      </c>
      <c r="I416" s="8">
        <v>0</v>
      </c>
      <c r="J416" s="8">
        <v>0</v>
      </c>
      <c r="K416" s="22"/>
      <c r="L416" s="21"/>
    </row>
    <row r="417" spans="1:12" ht="33.75" customHeight="1" x14ac:dyDescent="0.2">
      <c r="A417" s="39"/>
      <c r="B417" s="60"/>
      <c r="C417" s="21"/>
      <c r="D417" s="7" t="s">
        <v>11</v>
      </c>
      <c r="E417" s="8">
        <f>SUM(F417:G417)</f>
        <v>215937.5</v>
      </c>
      <c r="F417" s="8">
        <v>0</v>
      </c>
      <c r="G417" s="8">
        <f>23437.5+192500</f>
        <v>215937.5</v>
      </c>
      <c r="H417" s="8">
        <v>0</v>
      </c>
      <c r="I417" s="8">
        <v>0</v>
      </c>
      <c r="J417" s="8">
        <v>0</v>
      </c>
      <c r="K417" s="22"/>
      <c r="L417" s="21"/>
    </row>
    <row r="418" spans="1:12" ht="46.5" customHeight="1" x14ac:dyDescent="0.2">
      <c r="A418" s="39"/>
      <c r="B418" s="60"/>
      <c r="C418" s="21"/>
      <c r="D418" s="7" t="s">
        <v>12</v>
      </c>
      <c r="E418" s="8">
        <f>SUM(F418:G418)</f>
        <v>129562.5</v>
      </c>
      <c r="F418" s="8">
        <v>0</v>
      </c>
      <c r="G418" s="8">
        <v>129562.5</v>
      </c>
      <c r="H418" s="8">
        <v>0</v>
      </c>
      <c r="I418" s="8">
        <v>0</v>
      </c>
      <c r="J418" s="8">
        <v>0</v>
      </c>
      <c r="K418" s="22"/>
      <c r="L418" s="21"/>
    </row>
    <row r="419" spans="1:12" ht="34.5" customHeight="1" x14ac:dyDescent="0.2">
      <c r="A419" s="39"/>
      <c r="B419" s="60"/>
      <c r="C419" s="21"/>
      <c r="D419" s="7" t="s">
        <v>13</v>
      </c>
      <c r="E419" s="8">
        <f>SUM(F419:G419)</f>
        <v>0</v>
      </c>
      <c r="F419" s="8">
        <v>0</v>
      </c>
      <c r="G419" s="8">
        <v>0</v>
      </c>
      <c r="H419" s="8">
        <v>0</v>
      </c>
      <c r="I419" s="8">
        <v>0</v>
      </c>
      <c r="J419" s="8">
        <v>0</v>
      </c>
      <c r="K419" s="22"/>
      <c r="L419" s="21"/>
    </row>
    <row r="420" spans="1:12" ht="21" customHeight="1" x14ac:dyDescent="0.2">
      <c r="A420" s="39" t="s">
        <v>269</v>
      </c>
      <c r="B420" s="60" t="s">
        <v>99</v>
      </c>
      <c r="C420" s="21">
        <v>2021</v>
      </c>
      <c r="D420" s="7" t="s">
        <v>8</v>
      </c>
      <c r="E420" s="8">
        <f t="shared" ref="E420:G420" si="250">SUM(E421:E424)</f>
        <v>144971.39000000001</v>
      </c>
      <c r="F420" s="8">
        <f t="shared" si="250"/>
        <v>0</v>
      </c>
      <c r="G420" s="8">
        <f t="shared" si="250"/>
        <v>144971.39000000001</v>
      </c>
      <c r="H420" s="8">
        <f t="shared" ref="H420:J420" si="251">SUM(H421:H424)</f>
        <v>0</v>
      </c>
      <c r="I420" s="8">
        <f t="shared" si="251"/>
        <v>0</v>
      </c>
      <c r="J420" s="8">
        <f t="shared" si="251"/>
        <v>0</v>
      </c>
      <c r="K420" s="22" t="s">
        <v>9</v>
      </c>
      <c r="L420" s="21" t="s">
        <v>88</v>
      </c>
    </row>
    <row r="421" spans="1:12" ht="32.25" customHeight="1" x14ac:dyDescent="0.2">
      <c r="A421" s="39"/>
      <c r="B421" s="60"/>
      <c r="C421" s="21"/>
      <c r="D421" s="7" t="s">
        <v>10</v>
      </c>
      <c r="E421" s="8">
        <f>SUM(F421:G421)</f>
        <v>0</v>
      </c>
      <c r="F421" s="8">
        <v>0</v>
      </c>
      <c r="G421" s="8">
        <v>0</v>
      </c>
      <c r="H421" s="8">
        <v>0</v>
      </c>
      <c r="I421" s="8">
        <v>0</v>
      </c>
      <c r="J421" s="8">
        <v>0</v>
      </c>
      <c r="K421" s="22"/>
      <c r="L421" s="21"/>
    </row>
    <row r="422" spans="1:12" ht="36.75" customHeight="1" x14ac:dyDescent="0.2">
      <c r="A422" s="39"/>
      <c r="B422" s="60"/>
      <c r="C422" s="21"/>
      <c r="D422" s="7" t="s">
        <v>11</v>
      </c>
      <c r="E422" s="8">
        <f>SUM(F422:G422)</f>
        <v>0</v>
      </c>
      <c r="F422" s="8">
        <v>0</v>
      </c>
      <c r="G422" s="8">
        <v>0</v>
      </c>
      <c r="H422" s="8">
        <v>0</v>
      </c>
      <c r="I422" s="8">
        <v>0</v>
      </c>
      <c r="J422" s="8">
        <v>0</v>
      </c>
      <c r="K422" s="22"/>
      <c r="L422" s="21"/>
    </row>
    <row r="423" spans="1:12" ht="46.5" customHeight="1" x14ac:dyDescent="0.2">
      <c r="A423" s="39"/>
      <c r="B423" s="60"/>
      <c r="C423" s="21"/>
      <c r="D423" s="7" t="s">
        <v>12</v>
      </c>
      <c r="E423" s="8">
        <f>SUM(F423:G423)</f>
        <v>144971.39000000001</v>
      </c>
      <c r="F423" s="8">
        <v>0</v>
      </c>
      <c r="G423" s="8">
        <v>144971.39000000001</v>
      </c>
      <c r="H423" s="8">
        <v>0</v>
      </c>
      <c r="I423" s="8">
        <v>0</v>
      </c>
      <c r="J423" s="8">
        <v>0</v>
      </c>
      <c r="K423" s="22"/>
      <c r="L423" s="21"/>
    </row>
    <row r="424" spans="1:12" ht="34.5" customHeight="1" x14ac:dyDescent="0.2">
      <c r="A424" s="39"/>
      <c r="B424" s="60"/>
      <c r="C424" s="21"/>
      <c r="D424" s="7" t="s">
        <v>13</v>
      </c>
      <c r="E424" s="8">
        <f>SUM(F424:G424)</f>
        <v>0</v>
      </c>
      <c r="F424" s="8">
        <v>0</v>
      </c>
      <c r="G424" s="8">
        <v>0</v>
      </c>
      <c r="H424" s="8">
        <v>0</v>
      </c>
      <c r="I424" s="8">
        <v>0</v>
      </c>
      <c r="J424" s="8">
        <v>0</v>
      </c>
      <c r="K424" s="22"/>
      <c r="L424" s="21"/>
    </row>
    <row r="425" spans="1:12" s="3" customFormat="1" ht="12.75" customHeight="1" x14ac:dyDescent="0.2">
      <c r="A425" s="26" t="s">
        <v>14</v>
      </c>
      <c r="B425" s="61"/>
      <c r="C425" s="62"/>
      <c r="D425" s="1" t="s">
        <v>8</v>
      </c>
      <c r="E425" s="2">
        <f t="shared" ref="E425:G425" si="252">SUM(E426:E429)</f>
        <v>490471.39</v>
      </c>
      <c r="F425" s="2">
        <f t="shared" si="252"/>
        <v>0</v>
      </c>
      <c r="G425" s="2">
        <f t="shared" si="252"/>
        <v>490471.39</v>
      </c>
      <c r="H425" s="2">
        <f t="shared" ref="H425:J425" si="253">SUM(H426:H429)</f>
        <v>0</v>
      </c>
      <c r="I425" s="2">
        <f t="shared" si="253"/>
        <v>0</v>
      </c>
      <c r="J425" s="2">
        <f t="shared" si="253"/>
        <v>0</v>
      </c>
      <c r="K425" s="49"/>
      <c r="L425" s="50"/>
    </row>
    <row r="426" spans="1:12" s="3" customFormat="1" ht="47.25" customHeight="1" x14ac:dyDescent="0.2">
      <c r="A426" s="63"/>
      <c r="B426" s="64"/>
      <c r="C426" s="65"/>
      <c r="D426" s="1" t="s">
        <v>10</v>
      </c>
      <c r="E426" s="2">
        <f>SUM(F426:G426)</f>
        <v>0</v>
      </c>
      <c r="F426" s="2">
        <f>F416</f>
        <v>0</v>
      </c>
      <c r="G426" s="2">
        <f t="shared" ref="G426:J426" si="254">G416</f>
        <v>0</v>
      </c>
      <c r="H426" s="2">
        <f t="shared" si="254"/>
        <v>0</v>
      </c>
      <c r="I426" s="2">
        <f t="shared" si="254"/>
        <v>0</v>
      </c>
      <c r="J426" s="2">
        <f t="shared" si="254"/>
        <v>0</v>
      </c>
      <c r="K426" s="49"/>
      <c r="L426" s="50"/>
    </row>
    <row r="427" spans="1:12" s="3" customFormat="1" ht="34.5" customHeight="1" x14ac:dyDescent="0.2">
      <c r="A427" s="63"/>
      <c r="B427" s="64"/>
      <c r="C427" s="65"/>
      <c r="D427" s="1" t="s">
        <v>11</v>
      </c>
      <c r="E427" s="2">
        <f>SUM(F427:G427)</f>
        <v>215937.5</v>
      </c>
      <c r="F427" s="2">
        <f>F417</f>
        <v>0</v>
      </c>
      <c r="G427" s="2">
        <f>G417+G422</f>
        <v>215937.5</v>
      </c>
      <c r="H427" s="2">
        <f t="shared" ref="H427:J427" si="255">H417+H422</f>
        <v>0</v>
      </c>
      <c r="I427" s="2">
        <f t="shared" si="255"/>
        <v>0</v>
      </c>
      <c r="J427" s="2">
        <f t="shared" si="255"/>
        <v>0</v>
      </c>
      <c r="K427" s="49"/>
      <c r="L427" s="50"/>
    </row>
    <row r="428" spans="1:12" s="3" customFormat="1" ht="44.25" customHeight="1" x14ac:dyDescent="0.2">
      <c r="A428" s="63"/>
      <c r="B428" s="64"/>
      <c r="C428" s="65"/>
      <c r="D428" s="1" t="s">
        <v>12</v>
      </c>
      <c r="E428" s="2">
        <f>SUM(F428:G428)</f>
        <v>274533.89</v>
      </c>
      <c r="F428" s="2">
        <f>F418</f>
        <v>0</v>
      </c>
      <c r="G428" s="2">
        <f>G418+G423</f>
        <v>274533.89</v>
      </c>
      <c r="H428" s="2">
        <f t="shared" ref="H428:J428" si="256">H418+H423</f>
        <v>0</v>
      </c>
      <c r="I428" s="2">
        <f t="shared" si="256"/>
        <v>0</v>
      </c>
      <c r="J428" s="2">
        <f t="shared" si="256"/>
        <v>0</v>
      </c>
      <c r="K428" s="49"/>
      <c r="L428" s="50"/>
    </row>
    <row r="429" spans="1:12" s="3" customFormat="1" ht="36.75" customHeight="1" x14ac:dyDescent="0.2">
      <c r="A429" s="66"/>
      <c r="B429" s="67"/>
      <c r="C429" s="68"/>
      <c r="D429" s="1" t="s">
        <v>13</v>
      </c>
      <c r="E429" s="2">
        <f>SUM(F429:G429)</f>
        <v>0</v>
      </c>
      <c r="F429" s="2">
        <f>F419</f>
        <v>0</v>
      </c>
      <c r="G429" s="2">
        <f>G419+G424</f>
        <v>0</v>
      </c>
      <c r="H429" s="2">
        <f t="shared" ref="H429:J429" si="257">H419+H424</f>
        <v>0</v>
      </c>
      <c r="I429" s="2">
        <f t="shared" si="257"/>
        <v>0</v>
      </c>
      <c r="J429" s="2">
        <f t="shared" si="257"/>
        <v>0</v>
      </c>
      <c r="K429" s="49"/>
      <c r="L429" s="50"/>
    </row>
    <row r="430" spans="1:12" ht="41.25" customHeight="1" x14ac:dyDescent="0.2">
      <c r="A430" s="11">
        <v>18</v>
      </c>
      <c r="B430" s="54" t="s">
        <v>59</v>
      </c>
      <c r="C430" s="55"/>
      <c r="D430" s="55"/>
      <c r="E430" s="55"/>
      <c r="F430" s="55"/>
      <c r="G430" s="55"/>
      <c r="H430" s="55"/>
      <c r="I430" s="55"/>
      <c r="J430" s="55"/>
      <c r="K430" s="55"/>
      <c r="L430" s="56"/>
    </row>
    <row r="431" spans="1:12" ht="19.5" customHeight="1" x14ac:dyDescent="0.2">
      <c r="A431" s="39" t="s">
        <v>203</v>
      </c>
      <c r="B431" s="60" t="s">
        <v>30</v>
      </c>
      <c r="C431" s="21">
        <v>2020</v>
      </c>
      <c r="D431" s="7" t="s">
        <v>8</v>
      </c>
      <c r="E431" s="8">
        <f t="shared" ref="E431:G431" si="258">SUM(E432:E435)</f>
        <v>31578.95</v>
      </c>
      <c r="F431" s="8">
        <f t="shared" si="258"/>
        <v>31578.95</v>
      </c>
      <c r="G431" s="8">
        <f t="shared" si="258"/>
        <v>0</v>
      </c>
      <c r="H431" s="8">
        <f t="shared" ref="H431:J431" si="259">SUM(H432:H435)</f>
        <v>0</v>
      </c>
      <c r="I431" s="8">
        <f t="shared" si="259"/>
        <v>0</v>
      </c>
      <c r="J431" s="8">
        <f t="shared" si="259"/>
        <v>0</v>
      </c>
      <c r="K431" s="22" t="s">
        <v>29</v>
      </c>
      <c r="L431" s="21" t="s">
        <v>93</v>
      </c>
    </row>
    <row r="432" spans="1:12" ht="28.5" customHeight="1" x14ac:dyDescent="0.2">
      <c r="A432" s="39"/>
      <c r="B432" s="60"/>
      <c r="C432" s="21"/>
      <c r="D432" s="7" t="s">
        <v>10</v>
      </c>
      <c r="E432" s="8">
        <f>SUM(F432:J432)</f>
        <v>0</v>
      </c>
      <c r="F432" s="8">
        <v>0</v>
      </c>
      <c r="G432" s="8">
        <v>0</v>
      </c>
      <c r="H432" s="8">
        <v>0</v>
      </c>
      <c r="I432" s="8">
        <v>0</v>
      </c>
      <c r="J432" s="8">
        <v>0</v>
      </c>
      <c r="K432" s="22"/>
      <c r="L432" s="21"/>
    </row>
    <row r="433" spans="1:12" ht="31.5" customHeight="1" x14ac:dyDescent="0.2">
      <c r="A433" s="39"/>
      <c r="B433" s="60"/>
      <c r="C433" s="21"/>
      <c r="D433" s="7" t="s">
        <v>11</v>
      </c>
      <c r="E433" s="8">
        <f t="shared" ref="E433:E435" si="260">SUM(F433:J433)</f>
        <v>30000</v>
      </c>
      <c r="F433" s="8">
        <v>30000</v>
      </c>
      <c r="G433" s="8">
        <v>0</v>
      </c>
      <c r="H433" s="8">
        <v>0</v>
      </c>
      <c r="I433" s="8">
        <v>0</v>
      </c>
      <c r="J433" s="8">
        <v>0</v>
      </c>
      <c r="K433" s="22"/>
      <c r="L433" s="21"/>
    </row>
    <row r="434" spans="1:12" ht="48" customHeight="1" x14ac:dyDescent="0.2">
      <c r="A434" s="39"/>
      <c r="B434" s="60"/>
      <c r="C434" s="21"/>
      <c r="D434" s="7" t="s">
        <v>12</v>
      </c>
      <c r="E434" s="8">
        <f t="shared" si="260"/>
        <v>1578.95</v>
      </c>
      <c r="F434" s="8">
        <v>1578.95</v>
      </c>
      <c r="G434" s="8">
        <v>0</v>
      </c>
      <c r="H434" s="8">
        <v>0</v>
      </c>
      <c r="I434" s="8">
        <v>0</v>
      </c>
      <c r="J434" s="8">
        <v>0</v>
      </c>
      <c r="K434" s="22"/>
      <c r="L434" s="21"/>
    </row>
    <row r="435" spans="1:12" ht="31.5" customHeight="1" x14ac:dyDescent="0.2">
      <c r="A435" s="39"/>
      <c r="B435" s="60"/>
      <c r="C435" s="21"/>
      <c r="D435" s="7" t="s">
        <v>13</v>
      </c>
      <c r="E435" s="8">
        <f t="shared" si="260"/>
        <v>0</v>
      </c>
      <c r="F435" s="8">
        <v>0</v>
      </c>
      <c r="G435" s="8">
        <v>0</v>
      </c>
      <c r="H435" s="8">
        <v>0</v>
      </c>
      <c r="I435" s="8">
        <v>0</v>
      </c>
      <c r="J435" s="8">
        <v>0</v>
      </c>
      <c r="K435" s="22"/>
      <c r="L435" s="21"/>
    </row>
    <row r="436" spans="1:12" ht="19.5" customHeight="1" x14ac:dyDescent="0.2">
      <c r="A436" s="39" t="s">
        <v>278</v>
      </c>
      <c r="B436" s="60" t="s">
        <v>28</v>
      </c>
      <c r="C436" s="21">
        <v>2020</v>
      </c>
      <c r="D436" s="7" t="s">
        <v>8</v>
      </c>
      <c r="E436" s="8">
        <f t="shared" ref="E436:G436" si="261">SUM(E437:E440)</f>
        <v>61882.13</v>
      </c>
      <c r="F436" s="8">
        <f t="shared" si="261"/>
        <v>61882.13</v>
      </c>
      <c r="G436" s="8">
        <f t="shared" si="261"/>
        <v>0</v>
      </c>
      <c r="H436" s="8">
        <f t="shared" ref="H436:J436" si="262">SUM(H437:H440)</f>
        <v>0</v>
      </c>
      <c r="I436" s="8">
        <f t="shared" si="262"/>
        <v>0</v>
      </c>
      <c r="J436" s="8">
        <f t="shared" si="262"/>
        <v>0</v>
      </c>
      <c r="K436" s="22" t="s">
        <v>29</v>
      </c>
      <c r="L436" s="21" t="s">
        <v>87</v>
      </c>
    </row>
    <row r="437" spans="1:12" ht="29.25" customHeight="1" x14ac:dyDescent="0.2">
      <c r="A437" s="39"/>
      <c r="B437" s="60"/>
      <c r="C437" s="21"/>
      <c r="D437" s="7" t="s">
        <v>10</v>
      </c>
      <c r="E437" s="8">
        <f>SUM(F437:J437)</f>
        <v>0</v>
      </c>
      <c r="F437" s="8">
        <v>0</v>
      </c>
      <c r="G437" s="8">
        <v>0</v>
      </c>
      <c r="H437" s="8">
        <v>0</v>
      </c>
      <c r="I437" s="8">
        <v>0</v>
      </c>
      <c r="J437" s="8">
        <v>0</v>
      </c>
      <c r="K437" s="22"/>
      <c r="L437" s="21"/>
    </row>
    <row r="438" spans="1:12" ht="29.25" customHeight="1" x14ac:dyDescent="0.2">
      <c r="A438" s="39"/>
      <c r="B438" s="60"/>
      <c r="C438" s="21"/>
      <c r="D438" s="7" t="s">
        <v>11</v>
      </c>
      <c r="E438" s="8">
        <f t="shared" ref="E438:E440" si="263">SUM(F438:J438)</f>
        <v>58788.02</v>
      </c>
      <c r="F438" s="8">
        <v>58788.02</v>
      </c>
      <c r="G438" s="8">
        <v>0</v>
      </c>
      <c r="H438" s="8">
        <v>0</v>
      </c>
      <c r="I438" s="8">
        <v>0</v>
      </c>
      <c r="J438" s="8">
        <v>0</v>
      </c>
      <c r="K438" s="22"/>
      <c r="L438" s="21"/>
    </row>
    <row r="439" spans="1:12" ht="48.75" customHeight="1" x14ac:dyDescent="0.2">
      <c r="A439" s="39"/>
      <c r="B439" s="60"/>
      <c r="C439" s="21"/>
      <c r="D439" s="7" t="s">
        <v>12</v>
      </c>
      <c r="E439" s="8">
        <f t="shared" si="263"/>
        <v>3094.11</v>
      </c>
      <c r="F439" s="8">
        <v>3094.11</v>
      </c>
      <c r="G439" s="8">
        <v>0</v>
      </c>
      <c r="H439" s="8">
        <v>0</v>
      </c>
      <c r="I439" s="8">
        <v>0</v>
      </c>
      <c r="J439" s="8">
        <v>0</v>
      </c>
      <c r="K439" s="22"/>
      <c r="L439" s="21"/>
    </row>
    <row r="440" spans="1:12" ht="28.5" customHeight="1" x14ac:dyDescent="0.2">
      <c r="A440" s="39"/>
      <c r="B440" s="60"/>
      <c r="C440" s="21"/>
      <c r="D440" s="7" t="s">
        <v>13</v>
      </c>
      <c r="E440" s="8">
        <f t="shared" si="263"/>
        <v>0</v>
      </c>
      <c r="F440" s="8">
        <v>0</v>
      </c>
      <c r="G440" s="8">
        <v>0</v>
      </c>
      <c r="H440" s="8">
        <v>0</v>
      </c>
      <c r="I440" s="8">
        <v>0</v>
      </c>
      <c r="J440" s="8">
        <v>0</v>
      </c>
      <c r="K440" s="22"/>
      <c r="L440" s="21"/>
    </row>
    <row r="441" spans="1:12" ht="19.5" customHeight="1" x14ac:dyDescent="0.2">
      <c r="A441" s="39" t="s">
        <v>279</v>
      </c>
      <c r="B441" s="60" t="s">
        <v>94</v>
      </c>
      <c r="C441" s="21">
        <v>2021</v>
      </c>
      <c r="D441" s="7" t="s">
        <v>8</v>
      </c>
      <c r="E441" s="8">
        <f t="shared" ref="E441:G441" si="264">SUM(E442:E445)</f>
        <v>311328.99</v>
      </c>
      <c r="F441" s="8">
        <f t="shared" si="264"/>
        <v>0</v>
      </c>
      <c r="G441" s="8">
        <f t="shared" si="264"/>
        <v>311328.99</v>
      </c>
      <c r="H441" s="8">
        <f t="shared" ref="H441:J441" si="265">SUM(H442:H445)</f>
        <v>0</v>
      </c>
      <c r="I441" s="8">
        <f t="shared" si="265"/>
        <v>0</v>
      </c>
      <c r="J441" s="8">
        <f t="shared" si="265"/>
        <v>0</v>
      </c>
      <c r="K441" s="22" t="s">
        <v>29</v>
      </c>
      <c r="L441" s="21" t="s">
        <v>87</v>
      </c>
    </row>
    <row r="442" spans="1:12" ht="27.75" customHeight="1" x14ac:dyDescent="0.2">
      <c r="A442" s="39"/>
      <c r="B442" s="60"/>
      <c r="C442" s="21"/>
      <c r="D442" s="7" t="s">
        <v>10</v>
      </c>
      <c r="E442" s="8">
        <f>SUM(F442:J442)</f>
        <v>0</v>
      </c>
      <c r="F442" s="8">
        <v>0</v>
      </c>
      <c r="G442" s="8">
        <v>0</v>
      </c>
      <c r="H442" s="8">
        <v>0</v>
      </c>
      <c r="I442" s="8">
        <v>0</v>
      </c>
      <c r="J442" s="8">
        <v>0</v>
      </c>
      <c r="K442" s="22"/>
      <c r="L442" s="21"/>
    </row>
    <row r="443" spans="1:12" ht="39" customHeight="1" x14ac:dyDescent="0.2">
      <c r="A443" s="39"/>
      <c r="B443" s="60"/>
      <c r="C443" s="21"/>
      <c r="D443" s="7" t="s">
        <v>11</v>
      </c>
      <c r="E443" s="8">
        <f t="shared" ref="E443:E445" si="266">SUM(F443:J443)</f>
        <v>295762.53999999998</v>
      </c>
      <c r="F443" s="8">
        <v>0</v>
      </c>
      <c r="G443" s="8">
        <v>295762.53999999998</v>
      </c>
      <c r="H443" s="8">
        <v>0</v>
      </c>
      <c r="I443" s="8">
        <v>0</v>
      </c>
      <c r="J443" s="8">
        <v>0</v>
      </c>
      <c r="K443" s="22"/>
      <c r="L443" s="21"/>
    </row>
    <row r="444" spans="1:12" ht="45" customHeight="1" x14ac:dyDescent="0.2">
      <c r="A444" s="39"/>
      <c r="B444" s="60"/>
      <c r="C444" s="21"/>
      <c r="D444" s="7" t="s">
        <v>12</v>
      </c>
      <c r="E444" s="8">
        <f t="shared" si="266"/>
        <v>15566.45</v>
      </c>
      <c r="F444" s="8">
        <v>0</v>
      </c>
      <c r="G444" s="8">
        <v>15566.45</v>
      </c>
      <c r="H444" s="8">
        <v>0</v>
      </c>
      <c r="I444" s="8">
        <v>0</v>
      </c>
      <c r="J444" s="8">
        <v>0</v>
      </c>
      <c r="K444" s="22"/>
      <c r="L444" s="21"/>
    </row>
    <row r="445" spans="1:12" ht="28.5" customHeight="1" x14ac:dyDescent="0.2">
      <c r="A445" s="39"/>
      <c r="B445" s="60"/>
      <c r="C445" s="21"/>
      <c r="D445" s="7" t="s">
        <v>13</v>
      </c>
      <c r="E445" s="8">
        <f t="shared" si="266"/>
        <v>0</v>
      </c>
      <c r="F445" s="8">
        <v>0</v>
      </c>
      <c r="G445" s="8">
        <v>0</v>
      </c>
      <c r="H445" s="8">
        <v>0</v>
      </c>
      <c r="I445" s="8">
        <v>0</v>
      </c>
      <c r="J445" s="8">
        <v>0</v>
      </c>
      <c r="K445" s="22"/>
      <c r="L445" s="21"/>
    </row>
    <row r="446" spans="1:12" ht="17.25" customHeight="1" x14ac:dyDescent="0.2">
      <c r="A446" s="39" t="s">
        <v>280</v>
      </c>
      <c r="B446" s="60" t="s">
        <v>74</v>
      </c>
      <c r="C446" s="21">
        <v>2021</v>
      </c>
      <c r="D446" s="7" t="s">
        <v>8</v>
      </c>
      <c r="E446" s="8">
        <f t="shared" ref="E446:G446" si="267">SUM(E447:E450)</f>
        <v>300263.84999999998</v>
      </c>
      <c r="F446" s="8">
        <f t="shared" si="267"/>
        <v>0</v>
      </c>
      <c r="G446" s="8">
        <f t="shared" si="267"/>
        <v>300263.84999999998</v>
      </c>
      <c r="H446" s="8">
        <f t="shared" ref="H446:J446" si="268">SUM(H447:H450)</f>
        <v>0</v>
      </c>
      <c r="I446" s="8">
        <f t="shared" si="268"/>
        <v>0</v>
      </c>
      <c r="J446" s="8">
        <f t="shared" si="268"/>
        <v>0</v>
      </c>
      <c r="K446" s="22" t="s">
        <v>9</v>
      </c>
      <c r="L446" s="21" t="s">
        <v>87</v>
      </c>
    </row>
    <row r="447" spans="1:12" ht="33" customHeight="1" x14ac:dyDescent="0.2">
      <c r="A447" s="39"/>
      <c r="B447" s="60"/>
      <c r="C447" s="21"/>
      <c r="D447" s="7" t="s">
        <v>10</v>
      </c>
      <c r="E447" s="8">
        <f>SUM(F447:G447)</f>
        <v>0</v>
      </c>
      <c r="F447" s="8">
        <v>0</v>
      </c>
      <c r="G447" s="8">
        <v>0</v>
      </c>
      <c r="H447" s="8">
        <v>0</v>
      </c>
      <c r="I447" s="8">
        <v>0</v>
      </c>
      <c r="J447" s="8">
        <v>0</v>
      </c>
      <c r="K447" s="22"/>
      <c r="L447" s="21"/>
    </row>
    <row r="448" spans="1:12" ht="32.25" customHeight="1" x14ac:dyDescent="0.2">
      <c r="A448" s="39"/>
      <c r="B448" s="60"/>
      <c r="C448" s="21"/>
      <c r="D448" s="7" t="s">
        <v>11</v>
      </c>
      <c r="E448" s="8">
        <f>SUM(F448:G448)</f>
        <v>187664.9</v>
      </c>
      <c r="F448" s="8">
        <v>0</v>
      </c>
      <c r="G448" s="8">
        <v>187664.9</v>
      </c>
      <c r="H448" s="8">
        <v>0</v>
      </c>
      <c r="I448" s="8">
        <v>0</v>
      </c>
      <c r="J448" s="8">
        <v>0</v>
      </c>
      <c r="K448" s="22"/>
      <c r="L448" s="21"/>
    </row>
    <row r="449" spans="1:12" ht="41.25" customHeight="1" x14ac:dyDescent="0.2">
      <c r="A449" s="39"/>
      <c r="B449" s="60"/>
      <c r="C449" s="21"/>
      <c r="D449" s="7" t="s">
        <v>12</v>
      </c>
      <c r="E449" s="8">
        <f>SUM(F449:G449)</f>
        <v>112598.95</v>
      </c>
      <c r="F449" s="8">
        <v>0</v>
      </c>
      <c r="G449" s="8">
        <v>112598.95</v>
      </c>
      <c r="H449" s="8">
        <v>0</v>
      </c>
      <c r="I449" s="8">
        <v>0</v>
      </c>
      <c r="J449" s="8">
        <v>0</v>
      </c>
      <c r="K449" s="22"/>
      <c r="L449" s="21"/>
    </row>
    <row r="450" spans="1:12" ht="32.25" customHeight="1" x14ac:dyDescent="0.2">
      <c r="A450" s="39"/>
      <c r="B450" s="60"/>
      <c r="C450" s="21"/>
      <c r="D450" s="7" t="s">
        <v>13</v>
      </c>
      <c r="E450" s="8">
        <f>SUM(F450:G450)</f>
        <v>0</v>
      </c>
      <c r="F450" s="8">
        <v>0</v>
      </c>
      <c r="G450" s="8">
        <v>0</v>
      </c>
      <c r="H450" s="8">
        <v>0</v>
      </c>
      <c r="I450" s="8">
        <v>0</v>
      </c>
      <c r="J450" s="8">
        <v>0</v>
      </c>
      <c r="K450" s="22"/>
      <c r="L450" s="21"/>
    </row>
    <row r="451" spans="1:12" ht="17.25" customHeight="1" x14ac:dyDescent="0.2">
      <c r="A451" s="39" t="s">
        <v>281</v>
      </c>
      <c r="B451" s="60" t="s">
        <v>124</v>
      </c>
      <c r="C451" s="21" t="s">
        <v>75</v>
      </c>
      <c r="D451" s="7" t="s">
        <v>8</v>
      </c>
      <c r="E451" s="8">
        <f t="shared" ref="E451:G451" si="269">SUM(E452:E455)</f>
        <v>370000</v>
      </c>
      <c r="F451" s="8">
        <f t="shared" si="269"/>
        <v>0</v>
      </c>
      <c r="G451" s="8">
        <f t="shared" si="269"/>
        <v>70000</v>
      </c>
      <c r="H451" s="8">
        <f t="shared" ref="H451:J451" si="270">SUM(H452:H455)</f>
        <v>88128.78</v>
      </c>
      <c r="I451" s="8">
        <f t="shared" si="270"/>
        <v>211871.22</v>
      </c>
      <c r="J451" s="8">
        <f t="shared" si="270"/>
        <v>0</v>
      </c>
      <c r="K451" s="22" t="s">
        <v>29</v>
      </c>
      <c r="L451" s="21" t="s">
        <v>87</v>
      </c>
    </row>
    <row r="452" spans="1:12" ht="30" customHeight="1" x14ac:dyDescent="0.2">
      <c r="A452" s="39"/>
      <c r="B452" s="60"/>
      <c r="C452" s="21"/>
      <c r="D452" s="7" t="s">
        <v>10</v>
      </c>
      <c r="E452" s="8">
        <f>SUM(F452:J452)</f>
        <v>0</v>
      </c>
      <c r="F452" s="8">
        <v>0</v>
      </c>
      <c r="G452" s="8">
        <v>0</v>
      </c>
      <c r="H452" s="8">
        <v>0</v>
      </c>
      <c r="I452" s="8">
        <v>0</v>
      </c>
      <c r="J452" s="8">
        <v>0</v>
      </c>
      <c r="K452" s="22"/>
      <c r="L452" s="21"/>
    </row>
    <row r="453" spans="1:12" ht="38.25" customHeight="1" x14ac:dyDescent="0.2">
      <c r="A453" s="39"/>
      <c r="B453" s="60"/>
      <c r="C453" s="21"/>
      <c r="D453" s="7" t="s">
        <v>11</v>
      </c>
      <c r="E453" s="8">
        <f t="shared" ref="E453:E455" si="271">SUM(F453:J453)</f>
        <v>188099.99</v>
      </c>
      <c r="F453" s="8">
        <v>0</v>
      </c>
      <c r="G453" s="8">
        <v>0</v>
      </c>
      <c r="H453" s="8">
        <v>55256.74</v>
      </c>
      <c r="I453" s="8">
        <v>132843.25</v>
      </c>
      <c r="J453" s="8">
        <v>0</v>
      </c>
      <c r="K453" s="22"/>
      <c r="L453" s="21"/>
    </row>
    <row r="454" spans="1:12" ht="43.5" customHeight="1" x14ac:dyDescent="0.2">
      <c r="A454" s="39"/>
      <c r="B454" s="60"/>
      <c r="C454" s="21"/>
      <c r="D454" s="7" t="s">
        <v>12</v>
      </c>
      <c r="E454" s="8">
        <f t="shared" si="271"/>
        <v>111900.01000000001</v>
      </c>
      <c r="F454" s="8">
        <v>0</v>
      </c>
      <c r="G454" s="8">
        <v>0</v>
      </c>
      <c r="H454" s="8">
        <v>32872.04</v>
      </c>
      <c r="I454" s="8">
        <v>79027.97</v>
      </c>
      <c r="J454" s="8">
        <v>0</v>
      </c>
      <c r="K454" s="22"/>
      <c r="L454" s="21"/>
    </row>
    <row r="455" spans="1:12" ht="32.25" customHeight="1" x14ac:dyDescent="0.2">
      <c r="A455" s="39"/>
      <c r="B455" s="60"/>
      <c r="C455" s="21"/>
      <c r="D455" s="7" t="s">
        <v>13</v>
      </c>
      <c r="E455" s="8">
        <f t="shared" si="271"/>
        <v>70000</v>
      </c>
      <c r="F455" s="8">
        <v>0</v>
      </c>
      <c r="G455" s="8">
        <v>70000</v>
      </c>
      <c r="H455" s="8">
        <v>0</v>
      </c>
      <c r="I455" s="8">
        <v>0</v>
      </c>
      <c r="J455" s="8">
        <v>0</v>
      </c>
      <c r="K455" s="22"/>
      <c r="L455" s="21"/>
    </row>
    <row r="456" spans="1:12" ht="19.5" customHeight="1" x14ac:dyDescent="0.2">
      <c r="A456" s="39" t="s">
        <v>282</v>
      </c>
      <c r="B456" s="60" t="s">
        <v>134</v>
      </c>
      <c r="C456" s="21">
        <v>2022</v>
      </c>
      <c r="D456" s="7" t="s">
        <v>8</v>
      </c>
      <c r="E456" s="8">
        <f t="shared" ref="E456:J456" si="272">SUM(E457:E460)</f>
        <v>16291.96</v>
      </c>
      <c r="F456" s="8">
        <f t="shared" si="272"/>
        <v>0</v>
      </c>
      <c r="G456" s="8">
        <f t="shared" si="272"/>
        <v>0</v>
      </c>
      <c r="H456" s="8">
        <f t="shared" si="272"/>
        <v>16291.96</v>
      </c>
      <c r="I456" s="8">
        <f t="shared" si="272"/>
        <v>0</v>
      </c>
      <c r="J456" s="8">
        <f t="shared" si="272"/>
        <v>0</v>
      </c>
      <c r="K456" s="22" t="s">
        <v>9</v>
      </c>
      <c r="L456" s="21" t="s">
        <v>87</v>
      </c>
    </row>
    <row r="457" spans="1:12" ht="27.75" customHeight="1" x14ac:dyDescent="0.2">
      <c r="A457" s="39"/>
      <c r="B457" s="60"/>
      <c r="C457" s="21"/>
      <c r="D457" s="7" t="s">
        <v>10</v>
      </c>
      <c r="E457" s="8">
        <f>SUM(H457:J457)</f>
        <v>0</v>
      </c>
      <c r="F457" s="8">
        <v>0</v>
      </c>
      <c r="G457" s="8">
        <v>0</v>
      </c>
      <c r="H457" s="8">
        <v>0</v>
      </c>
      <c r="I457" s="8">
        <v>0</v>
      </c>
      <c r="J457" s="8">
        <v>0</v>
      </c>
      <c r="K457" s="22"/>
      <c r="L457" s="21"/>
    </row>
    <row r="458" spans="1:12" ht="39.75" customHeight="1" x14ac:dyDescent="0.2">
      <c r="A458" s="39"/>
      <c r="B458" s="60"/>
      <c r="C458" s="21"/>
      <c r="D458" s="7" t="s">
        <v>11</v>
      </c>
      <c r="E458" s="8">
        <f>SUM(H458:J458)</f>
        <v>10215.049999999999</v>
      </c>
      <c r="F458" s="8">
        <v>0</v>
      </c>
      <c r="G458" s="8">
        <v>0</v>
      </c>
      <c r="H458" s="8">
        <v>10215.049999999999</v>
      </c>
      <c r="I458" s="8">
        <v>0</v>
      </c>
      <c r="J458" s="8">
        <v>0</v>
      </c>
      <c r="K458" s="22"/>
      <c r="L458" s="21"/>
    </row>
    <row r="459" spans="1:12" ht="48" customHeight="1" x14ac:dyDescent="0.2">
      <c r="A459" s="39"/>
      <c r="B459" s="60"/>
      <c r="C459" s="21"/>
      <c r="D459" s="7" t="s">
        <v>12</v>
      </c>
      <c r="E459" s="8">
        <f>SUM(H459:J459)</f>
        <v>6076.91</v>
      </c>
      <c r="F459" s="8">
        <v>0</v>
      </c>
      <c r="G459" s="8">
        <v>0</v>
      </c>
      <c r="H459" s="8">
        <v>6076.91</v>
      </c>
      <c r="I459" s="8">
        <v>0</v>
      </c>
      <c r="J459" s="8">
        <v>0</v>
      </c>
      <c r="K459" s="22"/>
      <c r="L459" s="21"/>
    </row>
    <row r="460" spans="1:12" ht="31.5" customHeight="1" x14ac:dyDescent="0.2">
      <c r="A460" s="39"/>
      <c r="B460" s="60"/>
      <c r="C460" s="21"/>
      <c r="D460" s="7" t="s">
        <v>13</v>
      </c>
      <c r="E460" s="8">
        <f>SUM(H460:J460)</f>
        <v>0</v>
      </c>
      <c r="F460" s="8">
        <v>0</v>
      </c>
      <c r="G460" s="8">
        <v>0</v>
      </c>
      <c r="H460" s="8">
        <v>0</v>
      </c>
      <c r="I460" s="8">
        <v>0</v>
      </c>
      <c r="J460" s="8">
        <v>0</v>
      </c>
      <c r="K460" s="22"/>
      <c r="L460" s="21"/>
    </row>
    <row r="461" spans="1:12" ht="19.5" customHeight="1" x14ac:dyDescent="0.2">
      <c r="A461" s="39" t="s">
        <v>283</v>
      </c>
      <c r="B461" s="60" t="s">
        <v>135</v>
      </c>
      <c r="C461" s="21">
        <v>2022</v>
      </c>
      <c r="D461" s="7" t="s">
        <v>8</v>
      </c>
      <c r="E461" s="8">
        <f t="shared" ref="E461:J461" si="273">SUM(E462:E465)</f>
        <v>48762.29</v>
      </c>
      <c r="F461" s="8">
        <f t="shared" si="273"/>
        <v>0</v>
      </c>
      <c r="G461" s="8">
        <f t="shared" si="273"/>
        <v>0</v>
      </c>
      <c r="H461" s="8">
        <f t="shared" si="273"/>
        <v>48762.29</v>
      </c>
      <c r="I461" s="8">
        <f t="shared" si="273"/>
        <v>0</v>
      </c>
      <c r="J461" s="8">
        <f t="shared" si="273"/>
        <v>0</v>
      </c>
      <c r="K461" s="22" t="s">
        <v>9</v>
      </c>
      <c r="L461" s="21" t="s">
        <v>87</v>
      </c>
    </row>
    <row r="462" spans="1:12" ht="27.75" customHeight="1" x14ac:dyDescent="0.2">
      <c r="A462" s="39"/>
      <c r="B462" s="60"/>
      <c r="C462" s="21"/>
      <c r="D462" s="7" t="s">
        <v>10</v>
      </c>
      <c r="E462" s="8">
        <f>SUM(H462:J462)</f>
        <v>0</v>
      </c>
      <c r="F462" s="8">
        <v>0</v>
      </c>
      <c r="G462" s="8">
        <v>0</v>
      </c>
      <c r="H462" s="8">
        <v>0</v>
      </c>
      <c r="I462" s="8">
        <v>0</v>
      </c>
      <c r="J462" s="8">
        <v>0</v>
      </c>
      <c r="K462" s="22"/>
      <c r="L462" s="21"/>
    </row>
    <row r="463" spans="1:12" ht="36" customHeight="1" x14ac:dyDescent="0.2">
      <c r="A463" s="39"/>
      <c r="B463" s="60"/>
      <c r="C463" s="21"/>
      <c r="D463" s="7" t="s">
        <v>11</v>
      </c>
      <c r="E463" s="8">
        <f>SUM(H463:J463)</f>
        <v>30573.95</v>
      </c>
      <c r="F463" s="8">
        <v>0</v>
      </c>
      <c r="G463" s="8">
        <v>0</v>
      </c>
      <c r="H463" s="8">
        <v>30573.95</v>
      </c>
      <c r="I463" s="8">
        <v>0</v>
      </c>
      <c r="J463" s="8">
        <v>0</v>
      </c>
      <c r="K463" s="22"/>
      <c r="L463" s="21"/>
    </row>
    <row r="464" spans="1:12" ht="49.5" customHeight="1" x14ac:dyDescent="0.2">
      <c r="A464" s="39"/>
      <c r="B464" s="60"/>
      <c r="C464" s="21"/>
      <c r="D464" s="7" t="s">
        <v>12</v>
      </c>
      <c r="E464" s="8">
        <f>SUM(H464:J464)</f>
        <v>18188.34</v>
      </c>
      <c r="F464" s="8">
        <v>0</v>
      </c>
      <c r="G464" s="8">
        <v>0</v>
      </c>
      <c r="H464" s="8">
        <v>18188.34</v>
      </c>
      <c r="I464" s="8">
        <v>0</v>
      </c>
      <c r="J464" s="8">
        <v>0</v>
      </c>
      <c r="K464" s="22"/>
      <c r="L464" s="21"/>
    </row>
    <row r="465" spans="1:12" ht="28.5" customHeight="1" x14ac:dyDescent="0.2">
      <c r="A465" s="39"/>
      <c r="B465" s="60"/>
      <c r="C465" s="21"/>
      <c r="D465" s="7" t="s">
        <v>13</v>
      </c>
      <c r="E465" s="8">
        <f>SUM(H465:J465)</f>
        <v>0</v>
      </c>
      <c r="F465" s="8">
        <v>0</v>
      </c>
      <c r="G465" s="8">
        <v>0</v>
      </c>
      <c r="H465" s="8">
        <v>0</v>
      </c>
      <c r="I465" s="8">
        <v>0</v>
      </c>
      <c r="J465" s="8">
        <v>0</v>
      </c>
      <c r="K465" s="22"/>
      <c r="L465" s="21"/>
    </row>
    <row r="466" spans="1:12" ht="17.25" customHeight="1" x14ac:dyDescent="0.2">
      <c r="A466" s="39" t="s">
        <v>284</v>
      </c>
      <c r="B466" s="60" t="s">
        <v>136</v>
      </c>
      <c r="C466" s="21">
        <v>2022</v>
      </c>
      <c r="D466" s="7" t="s">
        <v>8</v>
      </c>
      <c r="E466" s="8">
        <f t="shared" ref="E466:J466" si="274">SUM(E467:E470)</f>
        <v>53184.36</v>
      </c>
      <c r="F466" s="8">
        <f t="shared" si="274"/>
        <v>0</v>
      </c>
      <c r="G466" s="8">
        <f t="shared" si="274"/>
        <v>0</v>
      </c>
      <c r="H466" s="8">
        <f t="shared" si="274"/>
        <v>53184.36</v>
      </c>
      <c r="I466" s="8">
        <f t="shared" si="274"/>
        <v>0</v>
      </c>
      <c r="J466" s="8">
        <f t="shared" si="274"/>
        <v>0</v>
      </c>
      <c r="K466" s="22" t="s">
        <v>9</v>
      </c>
      <c r="L466" s="21" t="s">
        <v>87</v>
      </c>
    </row>
    <row r="467" spans="1:12" ht="30.75" customHeight="1" x14ac:dyDescent="0.2">
      <c r="A467" s="39"/>
      <c r="B467" s="60"/>
      <c r="C467" s="21"/>
      <c r="D467" s="7" t="s">
        <v>10</v>
      </c>
      <c r="E467" s="8">
        <f>SUM(H467:J467)</f>
        <v>0</v>
      </c>
      <c r="F467" s="8">
        <v>0</v>
      </c>
      <c r="G467" s="8">
        <v>0</v>
      </c>
      <c r="H467" s="8">
        <v>0</v>
      </c>
      <c r="I467" s="8">
        <v>0</v>
      </c>
      <c r="J467" s="8">
        <v>0</v>
      </c>
      <c r="K467" s="22"/>
      <c r="L467" s="21"/>
    </row>
    <row r="468" spans="1:12" ht="38.25" customHeight="1" x14ac:dyDescent="0.2">
      <c r="A468" s="39"/>
      <c r="B468" s="60"/>
      <c r="C468" s="21"/>
      <c r="D468" s="7" t="s">
        <v>11</v>
      </c>
      <c r="E468" s="8">
        <f>SUM(H468:J468)</f>
        <v>33346.589999999997</v>
      </c>
      <c r="F468" s="8">
        <v>0</v>
      </c>
      <c r="G468" s="8">
        <v>0</v>
      </c>
      <c r="H468" s="8">
        <v>33346.589999999997</v>
      </c>
      <c r="I468" s="8">
        <v>0</v>
      </c>
      <c r="J468" s="8">
        <v>0</v>
      </c>
      <c r="K468" s="22"/>
      <c r="L468" s="21"/>
    </row>
    <row r="469" spans="1:12" ht="46.5" customHeight="1" x14ac:dyDescent="0.2">
      <c r="A469" s="39"/>
      <c r="B469" s="60"/>
      <c r="C469" s="21"/>
      <c r="D469" s="7" t="s">
        <v>12</v>
      </c>
      <c r="E469" s="8">
        <f>SUM(H469:J469)</f>
        <v>19837.77</v>
      </c>
      <c r="F469" s="8">
        <v>0</v>
      </c>
      <c r="G469" s="8">
        <v>0</v>
      </c>
      <c r="H469" s="8">
        <v>19837.77</v>
      </c>
      <c r="I469" s="8">
        <v>0</v>
      </c>
      <c r="J469" s="8">
        <v>0</v>
      </c>
      <c r="K469" s="22"/>
      <c r="L469" s="21"/>
    </row>
    <row r="470" spans="1:12" ht="32.25" customHeight="1" x14ac:dyDescent="0.2">
      <c r="A470" s="39"/>
      <c r="B470" s="60"/>
      <c r="C470" s="21"/>
      <c r="D470" s="7" t="s">
        <v>13</v>
      </c>
      <c r="E470" s="8">
        <f>SUM(H470:J470)</f>
        <v>0</v>
      </c>
      <c r="F470" s="8">
        <v>0</v>
      </c>
      <c r="G470" s="8">
        <v>0</v>
      </c>
      <c r="H470" s="8">
        <v>0</v>
      </c>
      <c r="I470" s="8">
        <v>0</v>
      </c>
      <c r="J470" s="8">
        <v>0</v>
      </c>
      <c r="K470" s="22"/>
      <c r="L470" s="21"/>
    </row>
    <row r="471" spans="1:12" ht="17.25" customHeight="1" x14ac:dyDescent="0.2">
      <c r="A471" s="39" t="s">
        <v>326</v>
      </c>
      <c r="B471" s="60" t="s">
        <v>133</v>
      </c>
      <c r="C471" s="21">
        <v>2022</v>
      </c>
      <c r="D471" s="7" t="s">
        <v>8</v>
      </c>
      <c r="E471" s="8">
        <f t="shared" ref="E471:J471" si="275">SUM(E472:E475)</f>
        <v>252243.82</v>
      </c>
      <c r="F471" s="8">
        <f t="shared" si="275"/>
        <v>0</v>
      </c>
      <c r="G471" s="8">
        <f t="shared" si="275"/>
        <v>0</v>
      </c>
      <c r="H471" s="8">
        <f t="shared" si="275"/>
        <v>252243.82</v>
      </c>
      <c r="I471" s="8">
        <f t="shared" si="275"/>
        <v>0</v>
      </c>
      <c r="J471" s="8">
        <f t="shared" si="275"/>
        <v>0</v>
      </c>
      <c r="K471" s="22" t="s">
        <v>9</v>
      </c>
      <c r="L471" s="21" t="s">
        <v>87</v>
      </c>
    </row>
    <row r="472" spans="1:12" ht="27" customHeight="1" x14ac:dyDescent="0.2">
      <c r="A472" s="39"/>
      <c r="B472" s="60"/>
      <c r="C472" s="21"/>
      <c r="D472" s="7" t="s">
        <v>10</v>
      </c>
      <c r="E472" s="8">
        <f>SUM(H472:J472)</f>
        <v>0</v>
      </c>
      <c r="F472" s="8">
        <v>0</v>
      </c>
      <c r="G472" s="8">
        <v>0</v>
      </c>
      <c r="H472" s="8">
        <v>0</v>
      </c>
      <c r="I472" s="8">
        <v>0</v>
      </c>
      <c r="J472" s="8">
        <v>0</v>
      </c>
      <c r="K472" s="22"/>
      <c r="L472" s="21"/>
    </row>
    <row r="473" spans="1:12" ht="38.25" customHeight="1" x14ac:dyDescent="0.2">
      <c r="A473" s="39"/>
      <c r="B473" s="60"/>
      <c r="C473" s="21"/>
      <c r="D473" s="7" t="s">
        <v>11</v>
      </c>
      <c r="E473" s="8">
        <f>SUM(H473:J473)</f>
        <v>158156.87</v>
      </c>
      <c r="F473" s="8">
        <v>0</v>
      </c>
      <c r="G473" s="8">
        <v>0</v>
      </c>
      <c r="H473" s="8">
        <v>158156.87</v>
      </c>
      <c r="I473" s="8">
        <v>0</v>
      </c>
      <c r="J473" s="8">
        <v>0</v>
      </c>
      <c r="K473" s="22"/>
      <c r="L473" s="21"/>
    </row>
    <row r="474" spans="1:12" ht="42" customHeight="1" x14ac:dyDescent="0.2">
      <c r="A474" s="39"/>
      <c r="B474" s="60"/>
      <c r="C474" s="21"/>
      <c r="D474" s="7" t="s">
        <v>12</v>
      </c>
      <c r="E474" s="8">
        <f>SUM(H474:J474)</f>
        <v>94086.95</v>
      </c>
      <c r="F474" s="8">
        <v>0</v>
      </c>
      <c r="G474" s="8">
        <v>0</v>
      </c>
      <c r="H474" s="8">
        <v>94086.95</v>
      </c>
      <c r="I474" s="8">
        <v>0</v>
      </c>
      <c r="J474" s="8">
        <v>0</v>
      </c>
      <c r="K474" s="22"/>
      <c r="L474" s="21"/>
    </row>
    <row r="475" spans="1:12" ht="32.25" customHeight="1" x14ac:dyDescent="0.2">
      <c r="A475" s="39"/>
      <c r="B475" s="60"/>
      <c r="C475" s="21"/>
      <c r="D475" s="7" t="s">
        <v>13</v>
      </c>
      <c r="E475" s="8">
        <f>SUM(H475:J475)</f>
        <v>0</v>
      </c>
      <c r="F475" s="8">
        <v>0</v>
      </c>
      <c r="G475" s="8">
        <v>0</v>
      </c>
      <c r="H475" s="8">
        <v>0</v>
      </c>
      <c r="I475" s="8">
        <v>0</v>
      </c>
      <c r="J475" s="8">
        <v>0</v>
      </c>
      <c r="K475" s="22"/>
      <c r="L475" s="21"/>
    </row>
    <row r="476" spans="1:12" ht="17.25" customHeight="1" x14ac:dyDescent="0.2">
      <c r="A476" s="39" t="s">
        <v>327</v>
      </c>
      <c r="B476" s="60" t="s">
        <v>328</v>
      </c>
      <c r="C476" s="21">
        <v>2022</v>
      </c>
      <c r="D476" s="7" t="s">
        <v>8</v>
      </c>
      <c r="E476" s="8">
        <f t="shared" ref="E476:J476" si="276">SUM(E477:E480)</f>
        <v>36208.400000000001</v>
      </c>
      <c r="F476" s="8">
        <f t="shared" si="276"/>
        <v>0</v>
      </c>
      <c r="G476" s="8">
        <f t="shared" si="276"/>
        <v>0</v>
      </c>
      <c r="H476" s="8">
        <f t="shared" si="276"/>
        <v>36208.400000000001</v>
      </c>
      <c r="I476" s="8">
        <f t="shared" si="276"/>
        <v>0</v>
      </c>
      <c r="J476" s="8">
        <f t="shared" si="276"/>
        <v>0</v>
      </c>
      <c r="K476" s="22" t="s">
        <v>29</v>
      </c>
      <c r="L476" s="21" t="s">
        <v>87</v>
      </c>
    </row>
    <row r="477" spans="1:12" ht="27" customHeight="1" x14ac:dyDescent="0.2">
      <c r="A477" s="39"/>
      <c r="B477" s="60"/>
      <c r="C477" s="21"/>
      <c r="D477" s="7" t="s">
        <v>10</v>
      </c>
      <c r="E477" s="8">
        <f>SUM(H477:J477)</f>
        <v>0</v>
      </c>
      <c r="F477" s="8">
        <v>0</v>
      </c>
      <c r="G477" s="8">
        <v>0</v>
      </c>
      <c r="H477" s="8">
        <v>0</v>
      </c>
      <c r="I477" s="8">
        <v>0</v>
      </c>
      <c r="J477" s="8">
        <v>0</v>
      </c>
      <c r="K477" s="22"/>
      <c r="L477" s="21"/>
    </row>
    <row r="478" spans="1:12" ht="35.25" customHeight="1" x14ac:dyDescent="0.2">
      <c r="A478" s="39"/>
      <c r="B478" s="60"/>
      <c r="C478" s="21"/>
      <c r="D478" s="7" t="s">
        <v>11</v>
      </c>
      <c r="E478" s="8">
        <f>SUM(H478:J478)</f>
        <v>34397.980000000003</v>
      </c>
      <c r="F478" s="8">
        <v>0</v>
      </c>
      <c r="G478" s="8">
        <v>0</v>
      </c>
      <c r="H478" s="8">
        <v>34397.980000000003</v>
      </c>
      <c r="I478" s="8">
        <v>0</v>
      </c>
      <c r="J478" s="8">
        <v>0</v>
      </c>
      <c r="K478" s="22"/>
      <c r="L478" s="21"/>
    </row>
    <row r="479" spans="1:12" ht="47.25" customHeight="1" x14ac:dyDescent="0.2">
      <c r="A479" s="39"/>
      <c r="B479" s="60"/>
      <c r="C479" s="21"/>
      <c r="D479" s="7" t="s">
        <v>12</v>
      </c>
      <c r="E479" s="8">
        <f>SUM(H479:J479)</f>
        <v>1810.42</v>
      </c>
      <c r="F479" s="8">
        <v>0</v>
      </c>
      <c r="G479" s="8">
        <v>0</v>
      </c>
      <c r="H479" s="8">
        <v>1810.42</v>
      </c>
      <c r="I479" s="8">
        <v>0</v>
      </c>
      <c r="J479" s="8">
        <v>0</v>
      </c>
      <c r="K479" s="22"/>
      <c r="L479" s="21"/>
    </row>
    <row r="480" spans="1:12" ht="32.25" customHeight="1" x14ac:dyDescent="0.2">
      <c r="A480" s="39"/>
      <c r="B480" s="60"/>
      <c r="C480" s="21"/>
      <c r="D480" s="7" t="s">
        <v>13</v>
      </c>
      <c r="E480" s="8">
        <f>SUM(H480:J480)</f>
        <v>0</v>
      </c>
      <c r="F480" s="8">
        <v>0</v>
      </c>
      <c r="G480" s="8">
        <v>0</v>
      </c>
      <c r="H480" s="8">
        <v>0</v>
      </c>
      <c r="I480" s="8">
        <v>0</v>
      </c>
      <c r="J480" s="8">
        <v>0</v>
      </c>
      <c r="K480" s="22"/>
      <c r="L480" s="21"/>
    </row>
    <row r="481" spans="1:12" s="3" customFormat="1" ht="12.75" customHeight="1" x14ac:dyDescent="0.2">
      <c r="A481" s="26" t="s">
        <v>14</v>
      </c>
      <c r="B481" s="61"/>
      <c r="C481" s="62"/>
      <c r="D481" s="1" t="s">
        <v>8</v>
      </c>
      <c r="E481" s="2">
        <f t="shared" ref="E481:G481" si="277">SUM(E482:E485)</f>
        <v>1481744.75</v>
      </c>
      <c r="F481" s="2">
        <f t="shared" si="277"/>
        <v>93461.079999999987</v>
      </c>
      <c r="G481" s="2">
        <f t="shared" si="277"/>
        <v>681592.84</v>
      </c>
      <c r="H481" s="2">
        <f t="shared" ref="H481:J481" si="278">SUM(H482:H485)</f>
        <v>494819.61</v>
      </c>
      <c r="I481" s="2">
        <f t="shared" si="278"/>
        <v>211871.22</v>
      </c>
      <c r="J481" s="2">
        <f t="shared" si="278"/>
        <v>0</v>
      </c>
      <c r="K481" s="49"/>
      <c r="L481" s="50"/>
    </row>
    <row r="482" spans="1:12" s="3" customFormat="1" ht="47.25" customHeight="1" x14ac:dyDescent="0.2">
      <c r="A482" s="63"/>
      <c r="B482" s="64"/>
      <c r="C482" s="65"/>
      <c r="D482" s="1" t="s">
        <v>10</v>
      </c>
      <c r="E482" s="2">
        <f>SUM(F482:J482)</f>
        <v>0</v>
      </c>
      <c r="F482" s="2">
        <f>F432+F437+F442+F447+F452+F467+F462+F457+F472+F477</f>
        <v>0</v>
      </c>
      <c r="G482" s="2">
        <f t="shared" ref="G482:J482" si="279">G432+G437+G442+G447+G452+G467+G462+G457+G472+G477</f>
        <v>0</v>
      </c>
      <c r="H482" s="2">
        <f t="shared" si="279"/>
        <v>0</v>
      </c>
      <c r="I482" s="2">
        <f t="shared" si="279"/>
        <v>0</v>
      </c>
      <c r="J482" s="2">
        <f t="shared" si="279"/>
        <v>0</v>
      </c>
      <c r="K482" s="49"/>
      <c r="L482" s="50"/>
    </row>
    <row r="483" spans="1:12" s="3" customFormat="1" ht="31.5" customHeight="1" x14ac:dyDescent="0.2">
      <c r="A483" s="63"/>
      <c r="B483" s="64"/>
      <c r="C483" s="65"/>
      <c r="D483" s="1" t="s">
        <v>11</v>
      </c>
      <c r="E483" s="2">
        <f t="shared" ref="E483:E485" si="280">SUM(F483:J483)</f>
        <v>1027005.8899999999</v>
      </c>
      <c r="F483" s="2">
        <f t="shared" ref="F483:J485" si="281">F433+F438+F443+F448+F453+F468+F463+F458+F473+F478</f>
        <v>88788.01999999999</v>
      </c>
      <c r="G483" s="2">
        <f t="shared" si="281"/>
        <v>483427.43999999994</v>
      </c>
      <c r="H483" s="2">
        <f t="shared" si="281"/>
        <v>321947.17999999993</v>
      </c>
      <c r="I483" s="2">
        <f t="shared" si="281"/>
        <v>132843.25</v>
      </c>
      <c r="J483" s="2">
        <f t="shared" si="281"/>
        <v>0</v>
      </c>
      <c r="K483" s="49"/>
      <c r="L483" s="50"/>
    </row>
    <row r="484" spans="1:12" s="3" customFormat="1" ht="50.25" customHeight="1" x14ac:dyDescent="0.2">
      <c r="A484" s="63"/>
      <c r="B484" s="64"/>
      <c r="C484" s="65"/>
      <c r="D484" s="1" t="s">
        <v>12</v>
      </c>
      <c r="E484" s="2">
        <f t="shared" si="280"/>
        <v>384738.86</v>
      </c>
      <c r="F484" s="2">
        <f t="shared" si="281"/>
        <v>4673.0600000000004</v>
      </c>
      <c r="G484" s="2">
        <f t="shared" si="281"/>
        <v>128165.4</v>
      </c>
      <c r="H484" s="2">
        <f t="shared" si="281"/>
        <v>172872.43000000002</v>
      </c>
      <c r="I484" s="2">
        <f t="shared" si="281"/>
        <v>79027.97</v>
      </c>
      <c r="J484" s="2">
        <f t="shared" si="281"/>
        <v>0</v>
      </c>
      <c r="K484" s="49"/>
      <c r="L484" s="50"/>
    </row>
    <row r="485" spans="1:12" s="3" customFormat="1" ht="36.75" customHeight="1" x14ac:dyDescent="0.2">
      <c r="A485" s="66"/>
      <c r="B485" s="67"/>
      <c r="C485" s="68"/>
      <c r="D485" s="1" t="s">
        <v>13</v>
      </c>
      <c r="E485" s="2">
        <f t="shared" si="280"/>
        <v>70000</v>
      </c>
      <c r="F485" s="2">
        <f t="shared" si="281"/>
        <v>0</v>
      </c>
      <c r="G485" s="2">
        <f t="shared" si="281"/>
        <v>70000</v>
      </c>
      <c r="H485" s="2">
        <f t="shared" si="281"/>
        <v>0</v>
      </c>
      <c r="I485" s="2">
        <f t="shared" si="281"/>
        <v>0</v>
      </c>
      <c r="J485" s="2">
        <f t="shared" si="281"/>
        <v>0</v>
      </c>
      <c r="K485" s="49"/>
      <c r="L485" s="50"/>
    </row>
    <row r="486" spans="1:12" s="14" customFormat="1" ht="18.75" x14ac:dyDescent="0.2">
      <c r="A486" s="11">
        <v>19</v>
      </c>
      <c r="B486" s="54" t="s">
        <v>60</v>
      </c>
      <c r="C486" s="55"/>
      <c r="D486" s="55"/>
      <c r="E486" s="55"/>
      <c r="F486" s="55"/>
      <c r="G486" s="55"/>
      <c r="H486" s="55"/>
      <c r="I486" s="55"/>
      <c r="J486" s="55"/>
      <c r="K486" s="55"/>
      <c r="L486" s="56"/>
    </row>
    <row r="487" spans="1:12" ht="17.25" customHeight="1" x14ac:dyDescent="0.2">
      <c r="A487" s="30" t="s">
        <v>204</v>
      </c>
      <c r="B487" s="58" t="s">
        <v>31</v>
      </c>
      <c r="C487" s="21">
        <v>2020</v>
      </c>
      <c r="D487" s="7" t="s">
        <v>8</v>
      </c>
      <c r="E487" s="8">
        <f t="shared" ref="E487:G487" si="282">SUM(E488:E491)</f>
        <v>45457.649999999994</v>
      </c>
      <c r="F487" s="8">
        <f t="shared" si="282"/>
        <v>45457.649999999994</v>
      </c>
      <c r="G487" s="8">
        <f t="shared" si="282"/>
        <v>0</v>
      </c>
      <c r="H487" s="8">
        <f t="shared" ref="H487:J487" si="283">SUM(H488:H491)</f>
        <v>0</v>
      </c>
      <c r="I487" s="8">
        <f t="shared" si="283"/>
        <v>0</v>
      </c>
      <c r="J487" s="8">
        <f t="shared" si="283"/>
        <v>0</v>
      </c>
      <c r="K487" s="29" t="s">
        <v>9</v>
      </c>
      <c r="L487" s="21" t="s">
        <v>116</v>
      </c>
    </row>
    <row r="488" spans="1:12" ht="34.5" customHeight="1" x14ac:dyDescent="0.2">
      <c r="A488" s="69"/>
      <c r="B488" s="59"/>
      <c r="C488" s="21"/>
      <c r="D488" s="7" t="s">
        <v>10</v>
      </c>
      <c r="E488" s="8">
        <f>SUM(F488:J488)</f>
        <v>0</v>
      </c>
      <c r="F488" s="8">
        <v>0</v>
      </c>
      <c r="G488" s="8">
        <v>0</v>
      </c>
      <c r="H488" s="8">
        <v>0</v>
      </c>
      <c r="I488" s="8">
        <v>0</v>
      </c>
      <c r="J488" s="8">
        <v>0</v>
      </c>
      <c r="K488" s="29"/>
      <c r="L488" s="21"/>
    </row>
    <row r="489" spans="1:12" ht="33" customHeight="1" x14ac:dyDescent="0.2">
      <c r="A489" s="69"/>
      <c r="B489" s="59"/>
      <c r="C489" s="21"/>
      <c r="D489" s="7" t="s">
        <v>11</v>
      </c>
      <c r="E489" s="8">
        <f t="shared" ref="E489:E491" si="284">SUM(F489:J489)</f>
        <v>28411.03</v>
      </c>
      <c r="F489" s="8">
        <v>28411.03</v>
      </c>
      <c r="G489" s="8">
        <v>0</v>
      </c>
      <c r="H489" s="8">
        <v>0</v>
      </c>
      <c r="I489" s="8">
        <v>0</v>
      </c>
      <c r="J489" s="8">
        <v>0</v>
      </c>
      <c r="K489" s="29"/>
      <c r="L489" s="21"/>
    </row>
    <row r="490" spans="1:12" ht="48" customHeight="1" x14ac:dyDescent="0.2">
      <c r="A490" s="69"/>
      <c r="B490" s="59"/>
      <c r="C490" s="21"/>
      <c r="D490" s="7" t="s">
        <v>12</v>
      </c>
      <c r="E490" s="8">
        <f t="shared" si="284"/>
        <v>17046.62</v>
      </c>
      <c r="F490" s="8">
        <v>17046.62</v>
      </c>
      <c r="G490" s="8">
        <v>0</v>
      </c>
      <c r="H490" s="8">
        <v>0</v>
      </c>
      <c r="I490" s="8">
        <v>0</v>
      </c>
      <c r="J490" s="8">
        <v>0</v>
      </c>
      <c r="K490" s="29"/>
      <c r="L490" s="21"/>
    </row>
    <row r="491" spans="1:12" ht="35.25" customHeight="1" x14ac:dyDescent="0.2">
      <c r="A491" s="70"/>
      <c r="B491" s="59"/>
      <c r="C491" s="21"/>
      <c r="D491" s="7" t="s">
        <v>13</v>
      </c>
      <c r="E491" s="8">
        <f t="shared" si="284"/>
        <v>0</v>
      </c>
      <c r="F491" s="8">
        <v>0</v>
      </c>
      <c r="G491" s="8">
        <v>0</v>
      </c>
      <c r="H491" s="8">
        <v>0</v>
      </c>
      <c r="I491" s="8">
        <v>0</v>
      </c>
      <c r="J491" s="8">
        <v>0</v>
      </c>
      <c r="K491" s="29"/>
      <c r="L491" s="21"/>
    </row>
    <row r="492" spans="1:12" ht="27" customHeight="1" x14ac:dyDescent="0.2">
      <c r="A492" s="30" t="s">
        <v>285</v>
      </c>
      <c r="B492" s="58" t="s">
        <v>76</v>
      </c>
      <c r="C492" s="21">
        <v>2021</v>
      </c>
      <c r="D492" s="7" t="s">
        <v>8</v>
      </c>
      <c r="E492" s="8">
        <f t="shared" ref="E492:G492" si="285">SUM(E493:E496)</f>
        <v>103753.75</v>
      </c>
      <c r="F492" s="8">
        <f t="shared" si="285"/>
        <v>0</v>
      </c>
      <c r="G492" s="8">
        <f t="shared" si="285"/>
        <v>103753.75</v>
      </c>
      <c r="H492" s="8">
        <f t="shared" ref="H492:J492" si="286">SUM(H493:H496)</f>
        <v>0</v>
      </c>
      <c r="I492" s="8">
        <f t="shared" si="286"/>
        <v>0</v>
      </c>
      <c r="J492" s="8">
        <f t="shared" si="286"/>
        <v>0</v>
      </c>
      <c r="K492" s="29" t="s">
        <v>9</v>
      </c>
      <c r="L492" s="21" t="s">
        <v>90</v>
      </c>
    </row>
    <row r="493" spans="1:12" ht="54.75" customHeight="1" x14ac:dyDescent="0.2">
      <c r="A493" s="69"/>
      <c r="B493" s="59"/>
      <c r="C493" s="21"/>
      <c r="D493" s="7" t="s">
        <v>10</v>
      </c>
      <c r="E493" s="8">
        <f>SUM(F493:J493)</f>
        <v>0</v>
      </c>
      <c r="F493" s="8">
        <v>0</v>
      </c>
      <c r="G493" s="8">
        <v>0</v>
      </c>
      <c r="H493" s="8">
        <v>0</v>
      </c>
      <c r="I493" s="8">
        <v>0</v>
      </c>
      <c r="J493" s="8">
        <v>0</v>
      </c>
      <c r="K493" s="29"/>
      <c r="L493" s="21"/>
    </row>
    <row r="494" spans="1:12" ht="60.75" customHeight="1" x14ac:dyDescent="0.2">
      <c r="A494" s="69"/>
      <c r="B494" s="59"/>
      <c r="C494" s="21"/>
      <c r="D494" s="7" t="s">
        <v>11</v>
      </c>
      <c r="E494" s="8">
        <f t="shared" ref="E494:E496" si="287">SUM(F494:J494)</f>
        <v>64846.090000000004</v>
      </c>
      <c r="F494" s="8">
        <v>0</v>
      </c>
      <c r="G494" s="8">
        <f>65458.48-612.39</f>
        <v>64846.090000000004</v>
      </c>
      <c r="H494" s="8">
        <v>0</v>
      </c>
      <c r="I494" s="8">
        <v>0</v>
      </c>
      <c r="J494" s="8">
        <v>0</v>
      </c>
      <c r="K494" s="29"/>
      <c r="L494" s="21"/>
    </row>
    <row r="495" spans="1:12" ht="51.75" customHeight="1" x14ac:dyDescent="0.2">
      <c r="A495" s="69"/>
      <c r="B495" s="59"/>
      <c r="C495" s="21"/>
      <c r="D495" s="7" t="s">
        <v>12</v>
      </c>
      <c r="E495" s="8">
        <f t="shared" si="287"/>
        <v>38907.659999999996</v>
      </c>
      <c r="F495" s="8">
        <v>0</v>
      </c>
      <c r="G495" s="8">
        <f>39275.09-367.43</f>
        <v>38907.659999999996</v>
      </c>
      <c r="H495" s="8">
        <v>0</v>
      </c>
      <c r="I495" s="8">
        <v>0</v>
      </c>
      <c r="J495" s="8">
        <v>0</v>
      </c>
      <c r="K495" s="29"/>
      <c r="L495" s="21"/>
    </row>
    <row r="496" spans="1:12" ht="46.5" customHeight="1" x14ac:dyDescent="0.2">
      <c r="A496" s="70"/>
      <c r="B496" s="59"/>
      <c r="C496" s="21"/>
      <c r="D496" s="7" t="s">
        <v>13</v>
      </c>
      <c r="E496" s="8">
        <f t="shared" si="287"/>
        <v>0</v>
      </c>
      <c r="F496" s="8">
        <v>0</v>
      </c>
      <c r="G496" s="8">
        <v>0</v>
      </c>
      <c r="H496" s="8">
        <v>0</v>
      </c>
      <c r="I496" s="8">
        <v>0</v>
      </c>
      <c r="J496" s="8">
        <v>0</v>
      </c>
      <c r="K496" s="29"/>
      <c r="L496" s="21"/>
    </row>
    <row r="497" spans="1:12" s="3" customFormat="1" ht="18" customHeight="1" x14ac:dyDescent="0.2">
      <c r="A497" s="26" t="s">
        <v>14</v>
      </c>
      <c r="B497" s="27"/>
      <c r="C497" s="28"/>
      <c r="D497" s="1" t="s">
        <v>8</v>
      </c>
      <c r="E497" s="2">
        <f t="shared" ref="E497:G497" si="288">SUM(E498:E501)</f>
        <v>149211.4</v>
      </c>
      <c r="F497" s="2">
        <f t="shared" si="288"/>
        <v>45457.649999999994</v>
      </c>
      <c r="G497" s="2">
        <f t="shared" si="288"/>
        <v>103753.75</v>
      </c>
      <c r="H497" s="2">
        <f t="shared" ref="H497:J497" si="289">SUM(H498:H501)</f>
        <v>0</v>
      </c>
      <c r="I497" s="2">
        <f t="shared" si="289"/>
        <v>0</v>
      </c>
      <c r="J497" s="2">
        <f t="shared" si="289"/>
        <v>0</v>
      </c>
      <c r="K497" s="49"/>
      <c r="L497" s="50"/>
    </row>
    <row r="498" spans="1:12" s="3" customFormat="1" ht="44.25" customHeight="1" x14ac:dyDescent="0.2">
      <c r="A498" s="47"/>
      <c r="B498" s="42"/>
      <c r="C498" s="43"/>
      <c r="D498" s="1" t="s">
        <v>10</v>
      </c>
      <c r="E498" s="2">
        <f>SUM(F498:J498)</f>
        <v>0</v>
      </c>
      <c r="F498" s="2">
        <f>F493+F488</f>
        <v>0</v>
      </c>
      <c r="G498" s="2">
        <f t="shared" ref="G498:J498" si="290">G493+G488</f>
        <v>0</v>
      </c>
      <c r="H498" s="2">
        <f t="shared" si="290"/>
        <v>0</v>
      </c>
      <c r="I498" s="2">
        <f t="shared" si="290"/>
        <v>0</v>
      </c>
      <c r="J498" s="2">
        <f t="shared" si="290"/>
        <v>0</v>
      </c>
      <c r="K498" s="49"/>
      <c r="L498" s="50"/>
    </row>
    <row r="499" spans="1:12" s="3" customFormat="1" ht="36" customHeight="1" x14ac:dyDescent="0.2">
      <c r="A499" s="47"/>
      <c r="B499" s="42"/>
      <c r="C499" s="43"/>
      <c r="D499" s="1" t="s">
        <v>11</v>
      </c>
      <c r="E499" s="2">
        <f t="shared" ref="E499:E501" si="291">SUM(F499:J499)</f>
        <v>93257.12</v>
      </c>
      <c r="F499" s="2">
        <f t="shared" ref="F499:J499" si="292">F494+F489</f>
        <v>28411.03</v>
      </c>
      <c r="G499" s="2">
        <f t="shared" si="292"/>
        <v>64846.090000000004</v>
      </c>
      <c r="H499" s="2">
        <f t="shared" si="292"/>
        <v>0</v>
      </c>
      <c r="I499" s="2">
        <f t="shared" si="292"/>
        <v>0</v>
      </c>
      <c r="J499" s="2">
        <f t="shared" si="292"/>
        <v>0</v>
      </c>
      <c r="K499" s="49"/>
      <c r="L499" s="50"/>
    </row>
    <row r="500" spans="1:12" s="3" customFormat="1" ht="45" customHeight="1" x14ac:dyDescent="0.2">
      <c r="A500" s="47"/>
      <c r="B500" s="42"/>
      <c r="C500" s="43"/>
      <c r="D500" s="1" t="s">
        <v>12</v>
      </c>
      <c r="E500" s="2">
        <f t="shared" si="291"/>
        <v>55954.28</v>
      </c>
      <c r="F500" s="2">
        <f t="shared" ref="F500:J500" si="293">F495+F490</f>
        <v>17046.62</v>
      </c>
      <c r="G500" s="2">
        <f t="shared" si="293"/>
        <v>38907.659999999996</v>
      </c>
      <c r="H500" s="2">
        <f t="shared" si="293"/>
        <v>0</v>
      </c>
      <c r="I500" s="2">
        <f t="shared" si="293"/>
        <v>0</v>
      </c>
      <c r="J500" s="2">
        <f t="shared" si="293"/>
        <v>0</v>
      </c>
      <c r="K500" s="49"/>
      <c r="L500" s="50"/>
    </row>
    <row r="501" spans="1:12" s="3" customFormat="1" ht="30" customHeight="1" x14ac:dyDescent="0.2">
      <c r="A501" s="48"/>
      <c r="B501" s="45"/>
      <c r="C501" s="46"/>
      <c r="D501" s="1" t="s">
        <v>13</v>
      </c>
      <c r="E501" s="2">
        <f t="shared" si="291"/>
        <v>0</v>
      </c>
      <c r="F501" s="2">
        <f t="shared" ref="F501:J501" si="294">F496+F491</f>
        <v>0</v>
      </c>
      <c r="G501" s="2">
        <f t="shared" si="294"/>
        <v>0</v>
      </c>
      <c r="H501" s="2">
        <f t="shared" si="294"/>
        <v>0</v>
      </c>
      <c r="I501" s="2">
        <f t="shared" si="294"/>
        <v>0</v>
      </c>
      <c r="J501" s="2">
        <f t="shared" si="294"/>
        <v>0</v>
      </c>
      <c r="K501" s="49"/>
      <c r="L501" s="50"/>
    </row>
    <row r="502" spans="1:12" ht="27" customHeight="1" x14ac:dyDescent="0.2">
      <c r="A502" s="11">
        <v>20</v>
      </c>
      <c r="B502" s="54" t="s">
        <v>92</v>
      </c>
      <c r="C502" s="55"/>
      <c r="D502" s="55"/>
      <c r="E502" s="55"/>
      <c r="F502" s="55"/>
      <c r="G502" s="55"/>
      <c r="H502" s="55"/>
      <c r="I502" s="55"/>
      <c r="J502" s="55"/>
      <c r="K502" s="55"/>
      <c r="L502" s="56"/>
    </row>
    <row r="503" spans="1:12" ht="17.25" customHeight="1" x14ac:dyDescent="0.2">
      <c r="A503" s="30" t="s">
        <v>205</v>
      </c>
      <c r="B503" s="60" t="s">
        <v>85</v>
      </c>
      <c r="C503" s="21">
        <v>2021</v>
      </c>
      <c r="D503" s="7" t="s">
        <v>8</v>
      </c>
      <c r="E503" s="8">
        <f t="shared" ref="E503" si="295">SUM(E504:E507)</f>
        <v>22452.639999999999</v>
      </c>
      <c r="F503" s="8">
        <f t="shared" ref="F503:G503" si="296">SUM(F504:F507)</f>
        <v>0</v>
      </c>
      <c r="G503" s="8">
        <f t="shared" si="296"/>
        <v>22452.639999999999</v>
      </c>
      <c r="H503" s="8">
        <f t="shared" ref="H503:J503" si="297">SUM(H504:H507)</f>
        <v>0</v>
      </c>
      <c r="I503" s="8">
        <f t="shared" si="297"/>
        <v>0</v>
      </c>
      <c r="J503" s="8">
        <f t="shared" si="297"/>
        <v>0</v>
      </c>
      <c r="K503" s="29" t="s">
        <v>9</v>
      </c>
      <c r="L503" s="21" t="s">
        <v>422</v>
      </c>
    </row>
    <row r="504" spans="1:12" ht="31.5" customHeight="1" x14ac:dyDescent="0.2">
      <c r="A504" s="69"/>
      <c r="B504" s="71"/>
      <c r="C504" s="21"/>
      <c r="D504" s="7" t="s">
        <v>10</v>
      </c>
      <c r="E504" s="8">
        <f>SUM(F504:J504)</f>
        <v>0</v>
      </c>
      <c r="F504" s="8">
        <v>0</v>
      </c>
      <c r="G504" s="8">
        <v>0</v>
      </c>
      <c r="H504" s="8">
        <v>0</v>
      </c>
      <c r="I504" s="8">
        <v>0</v>
      </c>
      <c r="J504" s="8">
        <v>0</v>
      </c>
      <c r="K504" s="29"/>
      <c r="L504" s="21"/>
    </row>
    <row r="505" spans="1:12" ht="38.25" customHeight="1" x14ac:dyDescent="0.2">
      <c r="A505" s="69"/>
      <c r="B505" s="71"/>
      <c r="C505" s="21"/>
      <c r="D505" s="7" t="s">
        <v>11</v>
      </c>
      <c r="E505" s="8">
        <f t="shared" ref="E505:E507" si="298">SUM(F505:J505)</f>
        <v>14032.9</v>
      </c>
      <c r="F505" s="8">
        <v>0</v>
      </c>
      <c r="G505" s="8">
        <f>14110.6-77.7</f>
        <v>14032.9</v>
      </c>
      <c r="H505" s="8">
        <v>0</v>
      </c>
      <c r="I505" s="8">
        <v>0</v>
      </c>
      <c r="J505" s="8">
        <v>0</v>
      </c>
      <c r="K505" s="29"/>
      <c r="L505" s="21"/>
    </row>
    <row r="506" spans="1:12" ht="47.25" customHeight="1" x14ac:dyDescent="0.2">
      <c r="A506" s="69"/>
      <c r="B506" s="71"/>
      <c r="C506" s="21"/>
      <c r="D506" s="7" t="s">
        <v>12</v>
      </c>
      <c r="E506" s="8">
        <f t="shared" si="298"/>
        <v>8419.74</v>
      </c>
      <c r="F506" s="8">
        <v>0</v>
      </c>
      <c r="G506" s="8">
        <f>8466.36-46.62</f>
        <v>8419.74</v>
      </c>
      <c r="H506" s="8">
        <v>0</v>
      </c>
      <c r="I506" s="8">
        <v>0</v>
      </c>
      <c r="J506" s="8">
        <v>0</v>
      </c>
      <c r="K506" s="29"/>
      <c r="L506" s="21"/>
    </row>
    <row r="507" spans="1:12" ht="30.75" customHeight="1" x14ac:dyDescent="0.2">
      <c r="A507" s="70"/>
      <c r="B507" s="71"/>
      <c r="C507" s="21"/>
      <c r="D507" s="7" t="s">
        <v>13</v>
      </c>
      <c r="E507" s="8">
        <f t="shared" si="298"/>
        <v>0</v>
      </c>
      <c r="F507" s="8">
        <v>0</v>
      </c>
      <c r="G507" s="8">
        <v>0</v>
      </c>
      <c r="H507" s="8">
        <v>0</v>
      </c>
      <c r="I507" s="8">
        <v>0</v>
      </c>
      <c r="J507" s="8">
        <v>0</v>
      </c>
      <c r="K507" s="29"/>
      <c r="L507" s="21"/>
    </row>
    <row r="508" spans="1:12" s="3" customFormat="1" ht="18" customHeight="1" x14ac:dyDescent="0.2">
      <c r="A508" s="26" t="s">
        <v>14</v>
      </c>
      <c r="B508" s="27"/>
      <c r="C508" s="28"/>
      <c r="D508" s="1" t="s">
        <v>8</v>
      </c>
      <c r="E508" s="2">
        <f t="shared" ref="E508:G508" si="299">SUM(E509:E512)</f>
        <v>22452.639999999999</v>
      </c>
      <c r="F508" s="2">
        <f t="shared" si="299"/>
        <v>0</v>
      </c>
      <c r="G508" s="2">
        <f t="shared" si="299"/>
        <v>22452.639999999999</v>
      </c>
      <c r="H508" s="2">
        <f t="shared" ref="H508:J508" si="300">SUM(H509:H512)</f>
        <v>0</v>
      </c>
      <c r="I508" s="2">
        <f t="shared" si="300"/>
        <v>0</v>
      </c>
      <c r="J508" s="2">
        <f t="shared" si="300"/>
        <v>0</v>
      </c>
      <c r="K508" s="49"/>
      <c r="L508" s="50"/>
    </row>
    <row r="509" spans="1:12" s="3" customFormat="1" ht="44.25" customHeight="1" x14ac:dyDescent="0.2">
      <c r="A509" s="47"/>
      <c r="B509" s="42"/>
      <c r="C509" s="43"/>
      <c r="D509" s="1" t="s">
        <v>10</v>
      </c>
      <c r="E509" s="2">
        <f>SUM(F509:J509)</f>
        <v>0</v>
      </c>
      <c r="F509" s="2">
        <f>F504</f>
        <v>0</v>
      </c>
      <c r="G509" s="2">
        <f t="shared" ref="G509:J509" si="301">G504</f>
        <v>0</v>
      </c>
      <c r="H509" s="2">
        <f t="shared" si="301"/>
        <v>0</v>
      </c>
      <c r="I509" s="2">
        <f t="shared" si="301"/>
        <v>0</v>
      </c>
      <c r="J509" s="2">
        <f t="shared" si="301"/>
        <v>0</v>
      </c>
      <c r="K509" s="49"/>
      <c r="L509" s="50"/>
    </row>
    <row r="510" spans="1:12" s="3" customFormat="1" ht="36.75" customHeight="1" x14ac:dyDescent="0.2">
      <c r="A510" s="47"/>
      <c r="B510" s="42"/>
      <c r="C510" s="43"/>
      <c r="D510" s="1" t="s">
        <v>11</v>
      </c>
      <c r="E510" s="2">
        <f t="shared" ref="E510:E512" si="302">SUM(F510:J510)</f>
        <v>14032.9</v>
      </c>
      <c r="F510" s="2">
        <f t="shared" ref="F510:J510" si="303">F505</f>
        <v>0</v>
      </c>
      <c r="G510" s="2">
        <f t="shared" si="303"/>
        <v>14032.9</v>
      </c>
      <c r="H510" s="2">
        <f t="shared" si="303"/>
        <v>0</v>
      </c>
      <c r="I510" s="2">
        <f t="shared" si="303"/>
        <v>0</v>
      </c>
      <c r="J510" s="2">
        <f t="shared" si="303"/>
        <v>0</v>
      </c>
      <c r="K510" s="49"/>
      <c r="L510" s="50"/>
    </row>
    <row r="511" spans="1:12" s="3" customFormat="1" ht="50.25" customHeight="1" x14ac:dyDescent="0.2">
      <c r="A511" s="47"/>
      <c r="B511" s="42"/>
      <c r="C511" s="43"/>
      <c r="D511" s="1" t="s">
        <v>12</v>
      </c>
      <c r="E511" s="2">
        <f t="shared" si="302"/>
        <v>8419.74</v>
      </c>
      <c r="F511" s="2">
        <f t="shared" ref="F511:J511" si="304">F506</f>
        <v>0</v>
      </c>
      <c r="G511" s="2">
        <f t="shared" si="304"/>
        <v>8419.74</v>
      </c>
      <c r="H511" s="2">
        <f t="shared" si="304"/>
        <v>0</v>
      </c>
      <c r="I511" s="2">
        <f t="shared" si="304"/>
        <v>0</v>
      </c>
      <c r="J511" s="2">
        <f t="shared" si="304"/>
        <v>0</v>
      </c>
      <c r="K511" s="49"/>
      <c r="L511" s="50"/>
    </row>
    <row r="512" spans="1:12" s="3" customFormat="1" ht="30" customHeight="1" x14ac:dyDescent="0.2">
      <c r="A512" s="48"/>
      <c r="B512" s="45"/>
      <c r="C512" s="46"/>
      <c r="D512" s="1" t="s">
        <v>13</v>
      </c>
      <c r="E512" s="2">
        <f t="shared" si="302"/>
        <v>0</v>
      </c>
      <c r="F512" s="2">
        <f t="shared" ref="F512:J512" si="305">F507</f>
        <v>0</v>
      </c>
      <c r="G512" s="2">
        <f t="shared" si="305"/>
        <v>0</v>
      </c>
      <c r="H512" s="2">
        <f t="shared" si="305"/>
        <v>0</v>
      </c>
      <c r="I512" s="2">
        <f t="shared" si="305"/>
        <v>0</v>
      </c>
      <c r="J512" s="2">
        <f t="shared" si="305"/>
        <v>0</v>
      </c>
      <c r="K512" s="49"/>
      <c r="L512" s="50"/>
    </row>
    <row r="513" spans="1:12" ht="37.5" customHeight="1" x14ac:dyDescent="0.2">
      <c r="A513" s="11">
        <v>21</v>
      </c>
      <c r="B513" s="54" t="s">
        <v>65</v>
      </c>
      <c r="C513" s="55"/>
      <c r="D513" s="55"/>
      <c r="E513" s="55"/>
      <c r="F513" s="55"/>
      <c r="G513" s="55"/>
      <c r="H513" s="55"/>
      <c r="I513" s="55"/>
      <c r="J513" s="55"/>
      <c r="K513" s="55"/>
      <c r="L513" s="56"/>
    </row>
    <row r="514" spans="1:12" ht="17.25" customHeight="1" x14ac:dyDescent="0.2">
      <c r="A514" s="30" t="s">
        <v>206</v>
      </c>
      <c r="B514" s="60" t="s">
        <v>66</v>
      </c>
      <c r="C514" s="21">
        <v>2021</v>
      </c>
      <c r="D514" s="7" t="s">
        <v>8</v>
      </c>
      <c r="E514" s="8">
        <f t="shared" ref="E514:G514" si="306">SUM(E515:E518)</f>
        <v>39900.520000000004</v>
      </c>
      <c r="F514" s="8">
        <f t="shared" si="306"/>
        <v>0</v>
      </c>
      <c r="G514" s="8">
        <f t="shared" si="306"/>
        <v>39900.520000000004</v>
      </c>
      <c r="H514" s="8">
        <f t="shared" ref="H514:J514" si="307">SUM(H515:H518)</f>
        <v>0</v>
      </c>
      <c r="I514" s="8">
        <f t="shared" si="307"/>
        <v>0</v>
      </c>
      <c r="J514" s="8">
        <f t="shared" si="307"/>
        <v>0</v>
      </c>
      <c r="K514" s="29" t="s">
        <v>9</v>
      </c>
      <c r="L514" s="21" t="s">
        <v>67</v>
      </c>
    </row>
    <row r="515" spans="1:12" ht="54.75" customHeight="1" x14ac:dyDescent="0.2">
      <c r="A515" s="69"/>
      <c r="B515" s="71"/>
      <c r="C515" s="21"/>
      <c r="D515" s="7" t="s">
        <v>10</v>
      </c>
      <c r="E515" s="8">
        <f>SUM(F515:J515)</f>
        <v>0</v>
      </c>
      <c r="F515" s="8">
        <v>0</v>
      </c>
      <c r="G515" s="8">
        <v>0</v>
      </c>
      <c r="H515" s="8">
        <v>0</v>
      </c>
      <c r="I515" s="8">
        <v>0</v>
      </c>
      <c r="J515" s="8">
        <v>0</v>
      </c>
      <c r="K515" s="29"/>
      <c r="L515" s="21"/>
    </row>
    <row r="516" spans="1:12" ht="71.25" customHeight="1" x14ac:dyDescent="0.2">
      <c r="A516" s="69"/>
      <c r="B516" s="71"/>
      <c r="C516" s="21"/>
      <c r="D516" s="7" t="s">
        <v>11</v>
      </c>
      <c r="E516" s="8">
        <f t="shared" ref="E516:E518" si="308">SUM(F516:J516)</f>
        <v>39501.51</v>
      </c>
      <c r="F516" s="8">
        <v>0</v>
      </c>
      <c r="G516" s="8">
        <v>39501.51</v>
      </c>
      <c r="H516" s="8">
        <v>0</v>
      </c>
      <c r="I516" s="8">
        <v>0</v>
      </c>
      <c r="J516" s="8">
        <v>0</v>
      </c>
      <c r="K516" s="29"/>
      <c r="L516" s="21"/>
    </row>
    <row r="517" spans="1:12" ht="78" customHeight="1" x14ac:dyDescent="0.2">
      <c r="A517" s="69"/>
      <c r="B517" s="71"/>
      <c r="C517" s="21"/>
      <c r="D517" s="7" t="s">
        <v>12</v>
      </c>
      <c r="E517" s="8">
        <f t="shared" si="308"/>
        <v>399.01</v>
      </c>
      <c r="F517" s="8">
        <v>0</v>
      </c>
      <c r="G517" s="8">
        <v>399.01</v>
      </c>
      <c r="H517" s="8">
        <v>0</v>
      </c>
      <c r="I517" s="8">
        <v>0</v>
      </c>
      <c r="J517" s="8">
        <v>0</v>
      </c>
      <c r="K517" s="29"/>
      <c r="L517" s="21"/>
    </row>
    <row r="518" spans="1:12" ht="60.75" customHeight="1" x14ac:dyDescent="0.2">
      <c r="A518" s="70"/>
      <c r="B518" s="71"/>
      <c r="C518" s="21"/>
      <c r="D518" s="7" t="s">
        <v>13</v>
      </c>
      <c r="E518" s="8">
        <f t="shared" si="308"/>
        <v>0</v>
      </c>
      <c r="F518" s="8">
        <v>0</v>
      </c>
      <c r="G518" s="8">
        <v>0</v>
      </c>
      <c r="H518" s="8">
        <v>0</v>
      </c>
      <c r="I518" s="8">
        <v>0</v>
      </c>
      <c r="J518" s="8">
        <v>0</v>
      </c>
      <c r="K518" s="29"/>
      <c r="L518" s="21"/>
    </row>
    <row r="519" spans="1:12" s="3" customFormat="1" ht="18" customHeight="1" x14ac:dyDescent="0.2">
      <c r="A519" s="26" t="s">
        <v>14</v>
      </c>
      <c r="B519" s="27"/>
      <c r="C519" s="28"/>
      <c r="D519" s="1" t="s">
        <v>8</v>
      </c>
      <c r="E519" s="2">
        <f t="shared" ref="E519:G519" si="309">SUM(E520:E523)</f>
        <v>39900.520000000004</v>
      </c>
      <c r="F519" s="2">
        <f t="shared" si="309"/>
        <v>0</v>
      </c>
      <c r="G519" s="2">
        <f t="shared" si="309"/>
        <v>39900.520000000004</v>
      </c>
      <c r="H519" s="2">
        <f t="shared" ref="H519:J519" si="310">SUM(H520:H523)</f>
        <v>0</v>
      </c>
      <c r="I519" s="2">
        <f t="shared" si="310"/>
        <v>0</v>
      </c>
      <c r="J519" s="2">
        <f t="shared" si="310"/>
        <v>0</v>
      </c>
      <c r="K519" s="49"/>
      <c r="L519" s="50"/>
    </row>
    <row r="520" spans="1:12" s="3" customFormat="1" ht="38.25" customHeight="1" x14ac:dyDescent="0.2">
      <c r="A520" s="47"/>
      <c r="B520" s="42"/>
      <c r="C520" s="43"/>
      <c r="D520" s="1" t="s">
        <v>10</v>
      </c>
      <c r="E520" s="2">
        <f>SUM(F520:J520)</f>
        <v>0</v>
      </c>
      <c r="F520" s="2">
        <f t="shared" ref="F520:G520" si="311">F515</f>
        <v>0</v>
      </c>
      <c r="G520" s="2">
        <f t="shared" si="311"/>
        <v>0</v>
      </c>
      <c r="H520" s="2">
        <f t="shared" ref="H520:J520" si="312">H515</f>
        <v>0</v>
      </c>
      <c r="I520" s="2">
        <f t="shared" si="312"/>
        <v>0</v>
      </c>
      <c r="J520" s="2">
        <f t="shared" si="312"/>
        <v>0</v>
      </c>
      <c r="K520" s="49"/>
      <c r="L520" s="50"/>
    </row>
    <row r="521" spans="1:12" s="3" customFormat="1" ht="38.25" customHeight="1" x14ac:dyDescent="0.2">
      <c r="A521" s="47"/>
      <c r="B521" s="42"/>
      <c r="C521" s="43"/>
      <c r="D521" s="1" t="s">
        <v>11</v>
      </c>
      <c r="E521" s="2">
        <f t="shared" ref="E521:E523" si="313">SUM(F521:J521)</f>
        <v>39501.51</v>
      </c>
      <c r="F521" s="2">
        <f t="shared" ref="F521:J521" si="314">F516</f>
        <v>0</v>
      </c>
      <c r="G521" s="2">
        <f t="shared" si="314"/>
        <v>39501.51</v>
      </c>
      <c r="H521" s="2">
        <f t="shared" si="314"/>
        <v>0</v>
      </c>
      <c r="I521" s="2">
        <f t="shared" si="314"/>
        <v>0</v>
      </c>
      <c r="J521" s="2">
        <f t="shared" si="314"/>
        <v>0</v>
      </c>
      <c r="K521" s="49"/>
      <c r="L521" s="50"/>
    </row>
    <row r="522" spans="1:12" s="3" customFormat="1" ht="51.75" customHeight="1" x14ac:dyDescent="0.2">
      <c r="A522" s="47"/>
      <c r="B522" s="42"/>
      <c r="C522" s="43"/>
      <c r="D522" s="1" t="s">
        <v>12</v>
      </c>
      <c r="E522" s="2">
        <f t="shared" si="313"/>
        <v>399.01</v>
      </c>
      <c r="F522" s="2">
        <f t="shared" ref="F522:J522" si="315">F517</f>
        <v>0</v>
      </c>
      <c r="G522" s="2">
        <f t="shared" si="315"/>
        <v>399.01</v>
      </c>
      <c r="H522" s="2">
        <f t="shared" si="315"/>
        <v>0</v>
      </c>
      <c r="I522" s="2">
        <f t="shared" si="315"/>
        <v>0</v>
      </c>
      <c r="J522" s="2">
        <f t="shared" si="315"/>
        <v>0</v>
      </c>
      <c r="K522" s="49"/>
      <c r="L522" s="50"/>
    </row>
    <row r="523" spans="1:12" s="3" customFormat="1" ht="30" customHeight="1" x14ac:dyDescent="0.2">
      <c r="A523" s="48"/>
      <c r="B523" s="45"/>
      <c r="C523" s="46"/>
      <c r="D523" s="1" t="s">
        <v>13</v>
      </c>
      <c r="E523" s="2">
        <f t="shared" si="313"/>
        <v>0</v>
      </c>
      <c r="F523" s="2">
        <f>F518</f>
        <v>0</v>
      </c>
      <c r="G523" s="2">
        <f>G518</f>
        <v>0</v>
      </c>
      <c r="H523" s="2">
        <f t="shared" ref="H523:J523" si="316">H518</f>
        <v>0</v>
      </c>
      <c r="I523" s="2">
        <f t="shared" si="316"/>
        <v>0</v>
      </c>
      <c r="J523" s="2">
        <f t="shared" si="316"/>
        <v>0</v>
      </c>
      <c r="K523" s="49"/>
      <c r="L523" s="50"/>
    </row>
    <row r="524" spans="1:12" ht="43.5" customHeight="1" x14ac:dyDescent="0.2">
      <c r="A524" s="11">
        <v>22</v>
      </c>
      <c r="B524" s="54" t="s">
        <v>58</v>
      </c>
      <c r="C524" s="55"/>
      <c r="D524" s="55"/>
      <c r="E524" s="55"/>
      <c r="F524" s="55"/>
      <c r="G524" s="55"/>
      <c r="H524" s="55"/>
      <c r="I524" s="55"/>
      <c r="J524" s="55"/>
      <c r="K524" s="55"/>
      <c r="L524" s="56"/>
    </row>
    <row r="525" spans="1:12" ht="21" customHeight="1" x14ac:dyDescent="0.2">
      <c r="A525" s="39" t="s">
        <v>207</v>
      </c>
      <c r="B525" s="60" t="s">
        <v>104</v>
      </c>
      <c r="C525" s="21">
        <v>2021</v>
      </c>
      <c r="D525" s="7" t="s">
        <v>8</v>
      </c>
      <c r="E525" s="8">
        <f t="shared" ref="E525:G525" si="317">SUM(E526:E529)</f>
        <v>70000</v>
      </c>
      <c r="F525" s="8">
        <f t="shared" si="317"/>
        <v>0</v>
      </c>
      <c r="G525" s="8">
        <f t="shared" si="317"/>
        <v>70000</v>
      </c>
      <c r="H525" s="8">
        <f t="shared" ref="H525:J525" si="318">SUM(H526:H529)</f>
        <v>0</v>
      </c>
      <c r="I525" s="8">
        <f t="shared" si="318"/>
        <v>0</v>
      </c>
      <c r="J525" s="8">
        <f t="shared" si="318"/>
        <v>0</v>
      </c>
      <c r="K525" s="22" t="s">
        <v>9</v>
      </c>
      <c r="L525" s="21" t="s">
        <v>88</v>
      </c>
    </row>
    <row r="526" spans="1:12" ht="31.5" customHeight="1" x14ac:dyDescent="0.2">
      <c r="A526" s="39"/>
      <c r="B526" s="60"/>
      <c r="C526" s="21"/>
      <c r="D526" s="7" t="s">
        <v>10</v>
      </c>
      <c r="E526" s="8">
        <f>SUM(F526:J526)</f>
        <v>70000</v>
      </c>
      <c r="F526" s="8">
        <v>0</v>
      </c>
      <c r="G526" s="8">
        <v>70000</v>
      </c>
      <c r="H526" s="8">
        <v>0</v>
      </c>
      <c r="I526" s="8">
        <v>0</v>
      </c>
      <c r="J526" s="8">
        <v>0</v>
      </c>
      <c r="K526" s="22"/>
      <c r="L526" s="21"/>
    </row>
    <row r="527" spans="1:12" ht="34.5" customHeight="1" x14ac:dyDescent="0.2">
      <c r="A527" s="39"/>
      <c r="B527" s="60"/>
      <c r="C527" s="21"/>
      <c r="D527" s="7" t="s">
        <v>11</v>
      </c>
      <c r="E527" s="8">
        <f t="shared" ref="E527:E529" si="319">SUM(F527:J527)</f>
        <v>0</v>
      </c>
      <c r="F527" s="8">
        <v>0</v>
      </c>
      <c r="G527" s="8">
        <v>0</v>
      </c>
      <c r="H527" s="8">
        <v>0</v>
      </c>
      <c r="I527" s="8">
        <v>0</v>
      </c>
      <c r="J527" s="8">
        <v>0</v>
      </c>
      <c r="K527" s="22"/>
      <c r="L527" s="21"/>
    </row>
    <row r="528" spans="1:12" ht="45" customHeight="1" x14ac:dyDescent="0.2">
      <c r="A528" s="39"/>
      <c r="B528" s="60"/>
      <c r="C528" s="21"/>
      <c r="D528" s="7" t="s">
        <v>12</v>
      </c>
      <c r="E528" s="8">
        <f t="shared" si="319"/>
        <v>0</v>
      </c>
      <c r="F528" s="8">
        <v>0</v>
      </c>
      <c r="G528" s="8">
        <v>0</v>
      </c>
      <c r="H528" s="8">
        <v>0</v>
      </c>
      <c r="I528" s="8">
        <v>0</v>
      </c>
      <c r="J528" s="8">
        <v>0</v>
      </c>
      <c r="K528" s="22"/>
      <c r="L528" s="21"/>
    </row>
    <row r="529" spans="1:12" ht="34.5" customHeight="1" x14ac:dyDescent="0.2">
      <c r="A529" s="39"/>
      <c r="B529" s="60"/>
      <c r="C529" s="21"/>
      <c r="D529" s="7" t="s">
        <v>13</v>
      </c>
      <c r="E529" s="8">
        <f t="shared" si="319"/>
        <v>0</v>
      </c>
      <c r="F529" s="8">
        <v>0</v>
      </c>
      <c r="G529" s="8">
        <v>0</v>
      </c>
      <c r="H529" s="8">
        <v>0</v>
      </c>
      <c r="I529" s="8">
        <v>0</v>
      </c>
      <c r="J529" s="8">
        <v>0</v>
      </c>
      <c r="K529" s="22"/>
      <c r="L529" s="21"/>
    </row>
    <row r="530" spans="1:12" s="3" customFormat="1" ht="12.75" customHeight="1" x14ac:dyDescent="0.2">
      <c r="A530" s="26" t="s">
        <v>14</v>
      </c>
      <c r="B530" s="61"/>
      <c r="C530" s="62"/>
      <c r="D530" s="1" t="s">
        <v>8</v>
      </c>
      <c r="E530" s="2">
        <f t="shared" ref="E530:G530" si="320">SUM(E531:E534)</f>
        <v>70000</v>
      </c>
      <c r="F530" s="2">
        <f t="shared" si="320"/>
        <v>0</v>
      </c>
      <c r="G530" s="2">
        <f t="shared" si="320"/>
        <v>70000</v>
      </c>
      <c r="H530" s="2">
        <f t="shared" ref="H530:J530" si="321">SUM(H531:H534)</f>
        <v>0</v>
      </c>
      <c r="I530" s="2">
        <f t="shared" si="321"/>
        <v>0</v>
      </c>
      <c r="J530" s="2">
        <f t="shared" si="321"/>
        <v>0</v>
      </c>
      <c r="K530" s="49"/>
      <c r="L530" s="50"/>
    </row>
    <row r="531" spans="1:12" s="3" customFormat="1" ht="42" customHeight="1" x14ac:dyDescent="0.2">
      <c r="A531" s="63"/>
      <c r="B531" s="64"/>
      <c r="C531" s="65"/>
      <c r="D531" s="1" t="s">
        <v>10</v>
      </c>
      <c r="E531" s="2">
        <f>SUM(F531:J531)</f>
        <v>70000</v>
      </c>
      <c r="F531" s="2">
        <f>F526</f>
        <v>0</v>
      </c>
      <c r="G531" s="2">
        <f t="shared" ref="G531:J531" si="322">G526</f>
        <v>70000</v>
      </c>
      <c r="H531" s="2">
        <f t="shared" si="322"/>
        <v>0</v>
      </c>
      <c r="I531" s="2">
        <f t="shared" si="322"/>
        <v>0</v>
      </c>
      <c r="J531" s="2">
        <f t="shared" si="322"/>
        <v>0</v>
      </c>
      <c r="K531" s="49"/>
      <c r="L531" s="50"/>
    </row>
    <row r="532" spans="1:12" s="3" customFormat="1" ht="38.25" customHeight="1" x14ac:dyDescent="0.2">
      <c r="A532" s="63"/>
      <c r="B532" s="64"/>
      <c r="C532" s="65"/>
      <c r="D532" s="1" t="s">
        <v>11</v>
      </c>
      <c r="E532" s="2">
        <f t="shared" ref="E532:E534" si="323">SUM(F532:J532)</f>
        <v>0</v>
      </c>
      <c r="F532" s="2">
        <f t="shared" ref="F532:G532" si="324">F527</f>
        <v>0</v>
      </c>
      <c r="G532" s="2">
        <f t="shared" si="324"/>
        <v>0</v>
      </c>
      <c r="H532" s="2">
        <f t="shared" ref="H532:J532" si="325">H527</f>
        <v>0</v>
      </c>
      <c r="I532" s="2">
        <f t="shared" si="325"/>
        <v>0</v>
      </c>
      <c r="J532" s="2">
        <f t="shared" si="325"/>
        <v>0</v>
      </c>
      <c r="K532" s="49"/>
      <c r="L532" s="50"/>
    </row>
    <row r="533" spans="1:12" s="3" customFormat="1" ht="50.25" customHeight="1" x14ac:dyDescent="0.2">
      <c r="A533" s="63"/>
      <c r="B533" s="64"/>
      <c r="C533" s="65"/>
      <c r="D533" s="1" t="s">
        <v>12</v>
      </c>
      <c r="E533" s="2">
        <f t="shared" si="323"/>
        <v>0</v>
      </c>
      <c r="F533" s="2">
        <f t="shared" ref="F533:G533" si="326">F528</f>
        <v>0</v>
      </c>
      <c r="G533" s="2">
        <f t="shared" si="326"/>
        <v>0</v>
      </c>
      <c r="H533" s="2">
        <f t="shared" ref="H533:J533" si="327">H528</f>
        <v>0</v>
      </c>
      <c r="I533" s="2">
        <f t="shared" si="327"/>
        <v>0</v>
      </c>
      <c r="J533" s="2">
        <f t="shared" si="327"/>
        <v>0</v>
      </c>
      <c r="K533" s="49"/>
      <c r="L533" s="50"/>
    </row>
    <row r="534" spans="1:12" s="3" customFormat="1" ht="32.25" customHeight="1" x14ac:dyDescent="0.2">
      <c r="A534" s="66"/>
      <c r="B534" s="67"/>
      <c r="C534" s="68"/>
      <c r="D534" s="1" t="s">
        <v>13</v>
      </c>
      <c r="E534" s="2">
        <f t="shared" si="323"/>
        <v>0</v>
      </c>
      <c r="F534" s="2">
        <f t="shared" ref="F534:G534" si="328">F529</f>
        <v>0</v>
      </c>
      <c r="G534" s="2">
        <f t="shared" si="328"/>
        <v>0</v>
      </c>
      <c r="H534" s="2">
        <f t="shared" ref="H534:J534" si="329">H529</f>
        <v>0</v>
      </c>
      <c r="I534" s="2">
        <f t="shared" si="329"/>
        <v>0</v>
      </c>
      <c r="J534" s="2">
        <f t="shared" si="329"/>
        <v>0</v>
      </c>
      <c r="K534" s="49"/>
      <c r="L534" s="50"/>
    </row>
    <row r="535" spans="1:12" ht="63" customHeight="1" x14ac:dyDescent="0.2">
      <c r="A535" s="11">
        <v>23</v>
      </c>
      <c r="B535" s="54" t="s">
        <v>62</v>
      </c>
      <c r="C535" s="55"/>
      <c r="D535" s="55"/>
      <c r="E535" s="55"/>
      <c r="F535" s="55"/>
      <c r="G535" s="55"/>
      <c r="H535" s="55"/>
      <c r="I535" s="55"/>
      <c r="J535" s="55"/>
      <c r="K535" s="55"/>
      <c r="L535" s="56"/>
    </row>
    <row r="536" spans="1:12" ht="21" customHeight="1" x14ac:dyDescent="0.2">
      <c r="A536" s="39" t="s">
        <v>208</v>
      </c>
      <c r="B536" s="60" t="s">
        <v>84</v>
      </c>
      <c r="C536" s="21">
        <v>2021</v>
      </c>
      <c r="D536" s="7" t="s">
        <v>8</v>
      </c>
      <c r="E536" s="8">
        <f t="shared" ref="E536:G536" si="330">SUM(E537:E540)</f>
        <v>17406.97</v>
      </c>
      <c r="F536" s="8">
        <f t="shared" si="330"/>
        <v>0</v>
      </c>
      <c r="G536" s="8">
        <f t="shared" si="330"/>
        <v>17406.97</v>
      </c>
      <c r="H536" s="8">
        <f t="shared" ref="H536:J536" si="331">SUM(H537:H540)</f>
        <v>0</v>
      </c>
      <c r="I536" s="8">
        <f t="shared" si="331"/>
        <v>0</v>
      </c>
      <c r="J536" s="8">
        <f t="shared" si="331"/>
        <v>0</v>
      </c>
      <c r="K536" s="22" t="s">
        <v>29</v>
      </c>
      <c r="L536" s="21" t="s">
        <v>100</v>
      </c>
    </row>
    <row r="537" spans="1:12" ht="41.25" customHeight="1" x14ac:dyDescent="0.2">
      <c r="A537" s="39"/>
      <c r="B537" s="60"/>
      <c r="C537" s="21"/>
      <c r="D537" s="7" t="s">
        <v>10</v>
      </c>
      <c r="E537" s="8">
        <f>SUM(F537:J537)</f>
        <v>0</v>
      </c>
      <c r="F537" s="8">
        <v>0</v>
      </c>
      <c r="G537" s="8">
        <v>0</v>
      </c>
      <c r="H537" s="8">
        <v>0</v>
      </c>
      <c r="I537" s="8">
        <v>0</v>
      </c>
      <c r="J537" s="8">
        <v>0</v>
      </c>
      <c r="K537" s="22"/>
      <c r="L537" s="21"/>
    </row>
    <row r="538" spans="1:12" ht="38.25" customHeight="1" x14ac:dyDescent="0.2">
      <c r="A538" s="39"/>
      <c r="B538" s="60"/>
      <c r="C538" s="21"/>
      <c r="D538" s="7" t="s">
        <v>11</v>
      </c>
      <c r="E538" s="8">
        <f t="shared" ref="E538:E540" si="332">SUM(F538:J538)</f>
        <v>5222.09</v>
      </c>
      <c r="F538" s="8">
        <v>0</v>
      </c>
      <c r="G538" s="8">
        <v>5222.09</v>
      </c>
      <c r="H538" s="8">
        <v>0</v>
      </c>
      <c r="I538" s="8">
        <v>0</v>
      </c>
      <c r="J538" s="8">
        <v>0</v>
      </c>
      <c r="K538" s="22"/>
      <c r="L538" s="21"/>
    </row>
    <row r="539" spans="1:12" ht="51.75" customHeight="1" x14ac:dyDescent="0.2">
      <c r="A539" s="39"/>
      <c r="B539" s="60"/>
      <c r="C539" s="21"/>
      <c r="D539" s="7" t="s">
        <v>12</v>
      </c>
      <c r="E539" s="8">
        <f t="shared" si="332"/>
        <v>12184.88</v>
      </c>
      <c r="F539" s="8">
        <v>0</v>
      </c>
      <c r="G539" s="8">
        <v>12184.88</v>
      </c>
      <c r="H539" s="8">
        <v>0</v>
      </c>
      <c r="I539" s="8">
        <v>0</v>
      </c>
      <c r="J539" s="8">
        <v>0</v>
      </c>
      <c r="K539" s="22"/>
      <c r="L539" s="21"/>
    </row>
    <row r="540" spans="1:12" ht="34.5" customHeight="1" x14ac:dyDescent="0.2">
      <c r="A540" s="39"/>
      <c r="B540" s="60"/>
      <c r="C540" s="21"/>
      <c r="D540" s="7" t="s">
        <v>13</v>
      </c>
      <c r="E540" s="8">
        <f t="shared" si="332"/>
        <v>0</v>
      </c>
      <c r="F540" s="8">
        <v>0</v>
      </c>
      <c r="G540" s="8">
        <v>0</v>
      </c>
      <c r="H540" s="8">
        <v>0</v>
      </c>
      <c r="I540" s="8">
        <v>0</v>
      </c>
      <c r="J540" s="8">
        <v>0</v>
      </c>
      <c r="K540" s="22"/>
      <c r="L540" s="21"/>
    </row>
    <row r="541" spans="1:12" ht="21" customHeight="1" x14ac:dyDescent="0.2">
      <c r="A541" s="39" t="s">
        <v>209</v>
      </c>
      <c r="B541" s="60" t="s">
        <v>63</v>
      </c>
      <c r="C541" s="21">
        <v>2021</v>
      </c>
      <c r="D541" s="7" t="s">
        <v>8</v>
      </c>
      <c r="E541" s="8">
        <f t="shared" ref="E541:G541" si="333">SUM(E542:E545)</f>
        <v>13400.04</v>
      </c>
      <c r="F541" s="8">
        <f t="shared" si="333"/>
        <v>0</v>
      </c>
      <c r="G541" s="8">
        <f t="shared" si="333"/>
        <v>13400.04</v>
      </c>
      <c r="H541" s="8">
        <f t="shared" ref="H541:J541" si="334">SUM(H542:H545)</f>
        <v>0</v>
      </c>
      <c r="I541" s="8">
        <f t="shared" si="334"/>
        <v>0</v>
      </c>
      <c r="J541" s="8">
        <f t="shared" si="334"/>
        <v>0</v>
      </c>
      <c r="K541" s="22" t="s">
        <v>29</v>
      </c>
      <c r="L541" s="21" t="s">
        <v>100</v>
      </c>
    </row>
    <row r="542" spans="1:12" ht="39.75" customHeight="1" x14ac:dyDescent="0.2">
      <c r="A542" s="39"/>
      <c r="B542" s="60"/>
      <c r="C542" s="21"/>
      <c r="D542" s="7" t="s">
        <v>10</v>
      </c>
      <c r="E542" s="8">
        <f t="shared" ref="E542:E545" si="335">SUM(F542:J542)</f>
        <v>0</v>
      </c>
      <c r="F542" s="8">
        <v>0</v>
      </c>
      <c r="G542" s="8">
        <v>0</v>
      </c>
      <c r="H542" s="8">
        <v>0</v>
      </c>
      <c r="I542" s="8">
        <v>0</v>
      </c>
      <c r="J542" s="8">
        <v>0</v>
      </c>
      <c r="K542" s="22"/>
      <c r="L542" s="21"/>
    </row>
    <row r="543" spans="1:12" ht="38.25" customHeight="1" x14ac:dyDescent="0.2">
      <c r="A543" s="39"/>
      <c r="B543" s="60"/>
      <c r="C543" s="21"/>
      <c r="D543" s="7" t="s">
        <v>11</v>
      </c>
      <c r="E543" s="8">
        <f t="shared" si="335"/>
        <v>4020.01</v>
      </c>
      <c r="F543" s="8">
        <v>0</v>
      </c>
      <c r="G543" s="8">
        <v>4020.01</v>
      </c>
      <c r="H543" s="8">
        <v>0</v>
      </c>
      <c r="I543" s="8">
        <v>0</v>
      </c>
      <c r="J543" s="8">
        <v>0</v>
      </c>
      <c r="K543" s="22"/>
      <c r="L543" s="21"/>
    </row>
    <row r="544" spans="1:12" ht="60" customHeight="1" x14ac:dyDescent="0.2">
      <c r="A544" s="39"/>
      <c r="B544" s="60"/>
      <c r="C544" s="21"/>
      <c r="D544" s="7" t="s">
        <v>12</v>
      </c>
      <c r="E544" s="8">
        <f t="shared" si="335"/>
        <v>9380.0300000000007</v>
      </c>
      <c r="F544" s="8">
        <v>0</v>
      </c>
      <c r="G544" s="8">
        <v>9380.0300000000007</v>
      </c>
      <c r="H544" s="8">
        <v>0</v>
      </c>
      <c r="I544" s="8">
        <v>0</v>
      </c>
      <c r="J544" s="8">
        <v>0</v>
      </c>
      <c r="K544" s="22"/>
      <c r="L544" s="21"/>
    </row>
    <row r="545" spans="1:12" ht="34.5" customHeight="1" x14ac:dyDescent="0.2">
      <c r="A545" s="39"/>
      <c r="B545" s="60"/>
      <c r="C545" s="21"/>
      <c r="D545" s="7" t="s">
        <v>13</v>
      </c>
      <c r="E545" s="8">
        <f t="shared" si="335"/>
        <v>0</v>
      </c>
      <c r="F545" s="8">
        <v>0</v>
      </c>
      <c r="G545" s="8">
        <v>0</v>
      </c>
      <c r="H545" s="8">
        <v>0</v>
      </c>
      <c r="I545" s="8">
        <v>0</v>
      </c>
      <c r="J545" s="8">
        <v>0</v>
      </c>
      <c r="K545" s="22"/>
      <c r="L545" s="21"/>
    </row>
    <row r="546" spans="1:12" s="3" customFormat="1" ht="12.75" customHeight="1" x14ac:dyDescent="0.2">
      <c r="A546" s="26" t="s">
        <v>14</v>
      </c>
      <c r="B546" s="61"/>
      <c r="C546" s="62"/>
      <c r="D546" s="1" t="s">
        <v>8</v>
      </c>
      <c r="E546" s="2">
        <f t="shared" ref="E546:G546" si="336">SUM(E547:E550)</f>
        <v>30807.010000000002</v>
      </c>
      <c r="F546" s="2">
        <f t="shared" si="336"/>
        <v>0</v>
      </c>
      <c r="G546" s="2">
        <f t="shared" si="336"/>
        <v>30807.010000000002</v>
      </c>
      <c r="H546" s="2">
        <f t="shared" ref="H546:J546" si="337">SUM(H547:H550)</f>
        <v>0</v>
      </c>
      <c r="I546" s="2">
        <f t="shared" si="337"/>
        <v>0</v>
      </c>
      <c r="J546" s="2">
        <f t="shared" si="337"/>
        <v>0</v>
      </c>
      <c r="K546" s="49"/>
      <c r="L546" s="50"/>
    </row>
    <row r="547" spans="1:12" s="3" customFormat="1" ht="47.25" customHeight="1" x14ac:dyDescent="0.2">
      <c r="A547" s="63"/>
      <c r="B547" s="64"/>
      <c r="C547" s="65"/>
      <c r="D547" s="1" t="s">
        <v>10</v>
      </c>
      <c r="E547" s="2">
        <f>SUM(F547:J547)</f>
        <v>0</v>
      </c>
      <c r="F547" s="2">
        <f>F542+F537</f>
        <v>0</v>
      </c>
      <c r="G547" s="2">
        <f t="shared" ref="G547:J547" si="338">G542+G537</f>
        <v>0</v>
      </c>
      <c r="H547" s="2">
        <f t="shared" si="338"/>
        <v>0</v>
      </c>
      <c r="I547" s="2">
        <f t="shared" si="338"/>
        <v>0</v>
      </c>
      <c r="J547" s="2">
        <f t="shared" si="338"/>
        <v>0</v>
      </c>
      <c r="K547" s="49"/>
      <c r="L547" s="50"/>
    </row>
    <row r="548" spans="1:12" s="3" customFormat="1" ht="37.5" customHeight="1" x14ac:dyDescent="0.2">
      <c r="A548" s="63"/>
      <c r="B548" s="64"/>
      <c r="C548" s="65"/>
      <c r="D548" s="1" t="s">
        <v>11</v>
      </c>
      <c r="E548" s="2">
        <f t="shared" ref="E548:E550" si="339">SUM(F548:J548)</f>
        <v>9242.1</v>
      </c>
      <c r="F548" s="2">
        <f t="shared" ref="F548:J548" si="340">F543+F538</f>
        <v>0</v>
      </c>
      <c r="G548" s="2">
        <f t="shared" si="340"/>
        <v>9242.1</v>
      </c>
      <c r="H548" s="2">
        <f t="shared" si="340"/>
        <v>0</v>
      </c>
      <c r="I548" s="2">
        <f t="shared" si="340"/>
        <v>0</v>
      </c>
      <c r="J548" s="2">
        <f t="shared" si="340"/>
        <v>0</v>
      </c>
      <c r="K548" s="49"/>
      <c r="L548" s="50"/>
    </row>
    <row r="549" spans="1:12" s="3" customFormat="1" ht="54" customHeight="1" x14ac:dyDescent="0.2">
      <c r="A549" s="63"/>
      <c r="B549" s="64"/>
      <c r="C549" s="65"/>
      <c r="D549" s="1" t="s">
        <v>12</v>
      </c>
      <c r="E549" s="2">
        <f t="shared" si="339"/>
        <v>21564.91</v>
      </c>
      <c r="F549" s="2">
        <f t="shared" ref="F549:J549" si="341">F544+F539</f>
        <v>0</v>
      </c>
      <c r="G549" s="2">
        <f t="shared" si="341"/>
        <v>21564.91</v>
      </c>
      <c r="H549" s="2">
        <f t="shared" si="341"/>
        <v>0</v>
      </c>
      <c r="I549" s="2">
        <f t="shared" si="341"/>
        <v>0</v>
      </c>
      <c r="J549" s="2">
        <f t="shared" si="341"/>
        <v>0</v>
      </c>
      <c r="K549" s="49"/>
      <c r="L549" s="50"/>
    </row>
    <row r="550" spans="1:12" s="3" customFormat="1" ht="36.75" customHeight="1" x14ac:dyDescent="0.2">
      <c r="A550" s="66"/>
      <c r="B550" s="67"/>
      <c r="C550" s="68"/>
      <c r="D550" s="1" t="s">
        <v>13</v>
      </c>
      <c r="E550" s="2">
        <f t="shared" si="339"/>
        <v>0</v>
      </c>
      <c r="F550" s="2">
        <f t="shared" ref="F550:G550" si="342">F545+F540</f>
        <v>0</v>
      </c>
      <c r="G550" s="2">
        <f t="shared" si="342"/>
        <v>0</v>
      </c>
      <c r="H550" s="2">
        <f t="shared" ref="H550:J550" si="343">H545+H540</f>
        <v>0</v>
      </c>
      <c r="I550" s="2">
        <f t="shared" si="343"/>
        <v>0</v>
      </c>
      <c r="J550" s="2">
        <f t="shared" si="343"/>
        <v>0</v>
      </c>
      <c r="K550" s="49"/>
      <c r="L550" s="50"/>
    </row>
    <row r="551" spans="1:12" ht="23.25" customHeight="1" x14ac:dyDescent="0.2">
      <c r="A551" s="11">
        <v>24</v>
      </c>
      <c r="B551" s="54" t="s">
        <v>77</v>
      </c>
      <c r="C551" s="55"/>
      <c r="D551" s="55"/>
      <c r="E551" s="55"/>
      <c r="F551" s="55"/>
      <c r="G551" s="55"/>
      <c r="H551" s="55"/>
      <c r="I551" s="55"/>
      <c r="J551" s="55"/>
      <c r="K551" s="55"/>
      <c r="L551" s="56"/>
    </row>
    <row r="552" spans="1:12" ht="21" customHeight="1" x14ac:dyDescent="0.2">
      <c r="A552" s="39" t="s">
        <v>270</v>
      </c>
      <c r="B552" s="60" t="s">
        <v>78</v>
      </c>
      <c r="C552" s="21">
        <v>2021</v>
      </c>
      <c r="D552" s="7" t="s">
        <v>8</v>
      </c>
      <c r="E552" s="8">
        <f t="shared" ref="E552:G552" si="344">SUM(E553:E556)</f>
        <v>9000</v>
      </c>
      <c r="F552" s="8">
        <f t="shared" si="344"/>
        <v>0</v>
      </c>
      <c r="G552" s="8">
        <f t="shared" si="344"/>
        <v>9000</v>
      </c>
      <c r="H552" s="8">
        <f t="shared" ref="H552:J552" si="345">SUM(H553:H556)</f>
        <v>0</v>
      </c>
      <c r="I552" s="8">
        <f t="shared" si="345"/>
        <v>0</v>
      </c>
      <c r="J552" s="8">
        <f t="shared" si="345"/>
        <v>0</v>
      </c>
      <c r="K552" s="22" t="s">
        <v>29</v>
      </c>
      <c r="L552" s="21" t="s">
        <v>89</v>
      </c>
    </row>
    <row r="553" spans="1:12" ht="30.75" customHeight="1" x14ac:dyDescent="0.2">
      <c r="A553" s="39"/>
      <c r="B553" s="60"/>
      <c r="C553" s="21"/>
      <c r="D553" s="7" t="s">
        <v>10</v>
      </c>
      <c r="E553" s="8">
        <f>SUM(F553:J553)</f>
        <v>0</v>
      </c>
      <c r="F553" s="8">
        <v>0</v>
      </c>
      <c r="G553" s="8">
        <v>0</v>
      </c>
      <c r="H553" s="8">
        <v>0</v>
      </c>
      <c r="I553" s="8">
        <v>0</v>
      </c>
      <c r="J553" s="8">
        <v>0</v>
      </c>
      <c r="K553" s="22"/>
      <c r="L553" s="21"/>
    </row>
    <row r="554" spans="1:12" ht="30" customHeight="1" x14ac:dyDescent="0.2">
      <c r="A554" s="39"/>
      <c r="B554" s="60"/>
      <c r="C554" s="21"/>
      <c r="D554" s="7" t="s">
        <v>11</v>
      </c>
      <c r="E554" s="8">
        <f t="shared" ref="E554:E556" si="346">SUM(F554:J554)</f>
        <v>8910</v>
      </c>
      <c r="F554" s="8">
        <v>0</v>
      </c>
      <c r="G554" s="8">
        <v>8910</v>
      </c>
      <c r="H554" s="8">
        <v>0</v>
      </c>
      <c r="I554" s="8">
        <v>0</v>
      </c>
      <c r="J554" s="8">
        <v>0</v>
      </c>
      <c r="K554" s="22"/>
      <c r="L554" s="21"/>
    </row>
    <row r="555" spans="1:12" ht="47.25" customHeight="1" x14ac:dyDescent="0.2">
      <c r="A555" s="39"/>
      <c r="B555" s="60"/>
      <c r="C555" s="21"/>
      <c r="D555" s="7" t="s">
        <v>12</v>
      </c>
      <c r="E555" s="8">
        <f t="shared" si="346"/>
        <v>90</v>
      </c>
      <c r="F555" s="8">
        <v>0</v>
      </c>
      <c r="G555" s="8">
        <v>90</v>
      </c>
      <c r="H555" s="8">
        <v>0</v>
      </c>
      <c r="I555" s="8">
        <v>0</v>
      </c>
      <c r="J555" s="8">
        <v>0</v>
      </c>
      <c r="K555" s="22"/>
      <c r="L555" s="21"/>
    </row>
    <row r="556" spans="1:12" ht="34.5" customHeight="1" x14ac:dyDescent="0.2">
      <c r="A556" s="39"/>
      <c r="B556" s="60"/>
      <c r="C556" s="21"/>
      <c r="D556" s="7" t="s">
        <v>13</v>
      </c>
      <c r="E556" s="8">
        <f t="shared" si="346"/>
        <v>0</v>
      </c>
      <c r="F556" s="8">
        <v>0</v>
      </c>
      <c r="G556" s="8">
        <v>0</v>
      </c>
      <c r="H556" s="8">
        <v>0</v>
      </c>
      <c r="I556" s="8">
        <v>0</v>
      </c>
      <c r="J556" s="8">
        <v>0</v>
      </c>
      <c r="K556" s="22"/>
      <c r="L556" s="21"/>
    </row>
    <row r="557" spans="1:12" s="3" customFormat="1" ht="12.75" customHeight="1" x14ac:dyDescent="0.2">
      <c r="A557" s="26" t="s">
        <v>14</v>
      </c>
      <c r="B557" s="61"/>
      <c r="C557" s="62"/>
      <c r="D557" s="1" t="s">
        <v>8</v>
      </c>
      <c r="E557" s="2">
        <f t="shared" ref="E557:G557" si="347">SUM(E558:E561)</f>
        <v>9000</v>
      </c>
      <c r="F557" s="2">
        <f t="shared" si="347"/>
        <v>0</v>
      </c>
      <c r="G557" s="2">
        <f t="shared" si="347"/>
        <v>9000</v>
      </c>
      <c r="H557" s="2">
        <f t="shared" ref="H557:J557" si="348">SUM(H558:H561)</f>
        <v>0</v>
      </c>
      <c r="I557" s="2">
        <f t="shared" si="348"/>
        <v>0</v>
      </c>
      <c r="J557" s="2">
        <f t="shared" si="348"/>
        <v>0</v>
      </c>
      <c r="K557" s="49"/>
      <c r="L557" s="50"/>
    </row>
    <row r="558" spans="1:12" s="3" customFormat="1" ht="40.5" customHeight="1" x14ac:dyDescent="0.2">
      <c r="A558" s="63"/>
      <c r="B558" s="64"/>
      <c r="C558" s="65"/>
      <c r="D558" s="1" t="s">
        <v>10</v>
      </c>
      <c r="E558" s="2">
        <f>SUM(F558:J558)</f>
        <v>0</v>
      </c>
      <c r="F558" s="2">
        <f>F553</f>
        <v>0</v>
      </c>
      <c r="G558" s="2">
        <f t="shared" ref="G558:J558" si="349">G553</f>
        <v>0</v>
      </c>
      <c r="H558" s="2">
        <f t="shared" si="349"/>
        <v>0</v>
      </c>
      <c r="I558" s="2">
        <f t="shared" si="349"/>
        <v>0</v>
      </c>
      <c r="J558" s="2">
        <f t="shared" si="349"/>
        <v>0</v>
      </c>
      <c r="K558" s="49"/>
      <c r="L558" s="50"/>
    </row>
    <row r="559" spans="1:12" s="3" customFormat="1" ht="36" customHeight="1" x14ac:dyDescent="0.2">
      <c r="A559" s="63"/>
      <c r="B559" s="64"/>
      <c r="C559" s="65"/>
      <c r="D559" s="1" t="s">
        <v>11</v>
      </c>
      <c r="E559" s="2">
        <f t="shared" ref="E559:E561" si="350">SUM(F559:J559)</f>
        <v>8910</v>
      </c>
      <c r="F559" s="2">
        <f t="shared" ref="F559:G559" si="351">F554</f>
        <v>0</v>
      </c>
      <c r="G559" s="2">
        <f t="shared" si="351"/>
        <v>8910</v>
      </c>
      <c r="H559" s="2">
        <f t="shared" ref="H559:J559" si="352">H554</f>
        <v>0</v>
      </c>
      <c r="I559" s="2">
        <f t="shared" si="352"/>
        <v>0</v>
      </c>
      <c r="J559" s="2">
        <f t="shared" si="352"/>
        <v>0</v>
      </c>
      <c r="K559" s="49"/>
      <c r="L559" s="50"/>
    </row>
    <row r="560" spans="1:12" s="3" customFormat="1" ht="50.25" customHeight="1" x14ac:dyDescent="0.2">
      <c r="A560" s="63"/>
      <c r="B560" s="64"/>
      <c r="C560" s="65"/>
      <c r="D560" s="1" t="s">
        <v>12</v>
      </c>
      <c r="E560" s="2">
        <f t="shared" si="350"/>
        <v>90</v>
      </c>
      <c r="F560" s="2">
        <f t="shared" ref="F560:G560" si="353">F555</f>
        <v>0</v>
      </c>
      <c r="G560" s="2">
        <f t="shared" si="353"/>
        <v>90</v>
      </c>
      <c r="H560" s="2">
        <f t="shared" ref="H560:J560" si="354">H555</f>
        <v>0</v>
      </c>
      <c r="I560" s="2">
        <f t="shared" si="354"/>
        <v>0</v>
      </c>
      <c r="J560" s="2">
        <f t="shared" si="354"/>
        <v>0</v>
      </c>
      <c r="K560" s="49"/>
      <c r="L560" s="50"/>
    </row>
    <row r="561" spans="1:12" s="3" customFormat="1" ht="31.5" customHeight="1" x14ac:dyDescent="0.2">
      <c r="A561" s="66"/>
      <c r="B561" s="67"/>
      <c r="C561" s="68"/>
      <c r="D561" s="1" t="s">
        <v>13</v>
      </c>
      <c r="E561" s="2">
        <f t="shared" si="350"/>
        <v>0</v>
      </c>
      <c r="F561" s="2">
        <f t="shared" ref="F561:G561" si="355">F556</f>
        <v>0</v>
      </c>
      <c r="G561" s="2">
        <f t="shared" si="355"/>
        <v>0</v>
      </c>
      <c r="H561" s="2">
        <f t="shared" ref="H561:J561" si="356">H556</f>
        <v>0</v>
      </c>
      <c r="I561" s="2">
        <f t="shared" si="356"/>
        <v>0</v>
      </c>
      <c r="J561" s="2">
        <f t="shared" si="356"/>
        <v>0</v>
      </c>
      <c r="K561" s="49"/>
      <c r="L561" s="50"/>
    </row>
    <row r="562" spans="1:12" s="3" customFormat="1" ht="30" customHeight="1" x14ac:dyDescent="0.2">
      <c r="A562" s="78" t="s">
        <v>101</v>
      </c>
      <c r="B562" s="79"/>
      <c r="C562" s="79"/>
      <c r="D562" s="79"/>
      <c r="E562" s="79"/>
      <c r="F562" s="79"/>
      <c r="G562" s="79"/>
      <c r="H562" s="79"/>
      <c r="I562" s="79"/>
      <c r="J562" s="79"/>
      <c r="K562" s="79"/>
      <c r="L562" s="80"/>
    </row>
    <row r="563" spans="1:12" ht="27" customHeight="1" x14ac:dyDescent="0.2">
      <c r="A563" s="11">
        <v>25</v>
      </c>
      <c r="B563" s="54" t="s">
        <v>61</v>
      </c>
      <c r="C563" s="55"/>
      <c r="D563" s="55"/>
      <c r="E563" s="55"/>
      <c r="F563" s="55"/>
      <c r="G563" s="55"/>
      <c r="H563" s="55"/>
      <c r="I563" s="55"/>
      <c r="J563" s="55"/>
      <c r="K563" s="55"/>
      <c r="L563" s="56"/>
    </row>
    <row r="564" spans="1:12" ht="95.25" customHeight="1" x14ac:dyDescent="0.2">
      <c r="A564" s="12" t="s">
        <v>271</v>
      </c>
      <c r="B564" s="15" t="s">
        <v>32</v>
      </c>
      <c r="C564" s="5">
        <v>2020</v>
      </c>
      <c r="D564" s="7" t="s">
        <v>12</v>
      </c>
      <c r="E564" s="8">
        <f t="shared" ref="E564:E581" si="357">SUM(F564:G564)</f>
        <v>36502.217980000001</v>
      </c>
      <c r="F564" s="8">
        <f>34934.474+62.43243+2093.576+878.028-1466.29245</f>
        <v>36502.217980000001</v>
      </c>
      <c r="G564" s="8">
        <v>0</v>
      </c>
      <c r="H564" s="8">
        <v>0</v>
      </c>
      <c r="I564" s="8">
        <v>0</v>
      </c>
      <c r="J564" s="8">
        <v>0</v>
      </c>
      <c r="K564" s="16" t="s">
        <v>9</v>
      </c>
      <c r="L564" s="5" t="s">
        <v>33</v>
      </c>
    </row>
    <row r="565" spans="1:12" ht="92.25" customHeight="1" x14ac:dyDescent="0.2">
      <c r="A565" s="12" t="s">
        <v>272</v>
      </c>
      <c r="B565" s="15" t="s">
        <v>34</v>
      </c>
      <c r="C565" s="5" t="s">
        <v>17</v>
      </c>
      <c r="D565" s="7" t="s">
        <v>12</v>
      </c>
      <c r="E565" s="8">
        <f t="shared" si="357"/>
        <v>167699.02617999999</v>
      </c>
      <c r="F565" s="8">
        <f>50860.20759+62.43243+5778.96-200-62.43243</f>
        <v>56439.167589999997</v>
      </c>
      <c r="G565" s="8">
        <f>56439.16759+511.104+36134.0825+10231.76694+13006.17-5062.43244</f>
        <v>111259.85858999999</v>
      </c>
      <c r="H565" s="8">
        <v>0</v>
      </c>
      <c r="I565" s="8">
        <v>0</v>
      </c>
      <c r="J565" s="8">
        <v>0</v>
      </c>
      <c r="K565" s="16" t="s">
        <v>9</v>
      </c>
      <c r="L565" s="5" t="s">
        <v>33</v>
      </c>
    </row>
    <row r="566" spans="1:12" ht="97.5" customHeight="1" x14ac:dyDescent="0.2">
      <c r="A566" s="12" t="s">
        <v>273</v>
      </c>
      <c r="B566" s="15" t="s">
        <v>35</v>
      </c>
      <c r="C566" s="5" t="s">
        <v>17</v>
      </c>
      <c r="D566" s="7" t="s">
        <v>12</v>
      </c>
      <c r="E566" s="8">
        <f t="shared" si="357"/>
        <v>84796.851009999998</v>
      </c>
      <c r="F566" s="8">
        <f>35059.164+31.21622+2311.923-31.21622</f>
        <v>37371.087</v>
      </c>
      <c r="G566" s="8">
        <f>37371.087+4186.70365+5879.77336-11.8</f>
        <v>47425.764009999999</v>
      </c>
      <c r="H566" s="8">
        <v>0</v>
      </c>
      <c r="I566" s="8">
        <v>0</v>
      </c>
      <c r="J566" s="8">
        <v>0</v>
      </c>
      <c r="K566" s="16" t="s">
        <v>9</v>
      </c>
      <c r="L566" s="5" t="s">
        <v>33</v>
      </c>
    </row>
    <row r="567" spans="1:12" ht="92.25" customHeight="1" x14ac:dyDescent="0.2">
      <c r="A567" s="12" t="s">
        <v>286</v>
      </c>
      <c r="B567" s="15" t="s">
        <v>36</v>
      </c>
      <c r="C567" s="5" t="s">
        <v>17</v>
      </c>
      <c r="D567" s="7" t="s">
        <v>12</v>
      </c>
      <c r="E567" s="8">
        <f t="shared" si="357"/>
        <v>1107000.9150399999</v>
      </c>
      <c r="F567" s="8">
        <f>426701.23202+499.45946+18290.459+1495.237+14019.73334+3750+12667.86226</f>
        <v>477423.98307999998</v>
      </c>
      <c r="G567" s="8">
        <f>608967.51469+1994.6965-20362.73521-6536.67-7809.30437-30863.62777+88197.67033-4010.61221</f>
        <v>629576.93195999984</v>
      </c>
      <c r="H567" s="8">
        <v>0</v>
      </c>
      <c r="I567" s="8">
        <v>0</v>
      </c>
      <c r="J567" s="8">
        <v>0</v>
      </c>
      <c r="K567" s="16" t="s">
        <v>9</v>
      </c>
      <c r="L567" s="5" t="s">
        <v>33</v>
      </c>
    </row>
    <row r="568" spans="1:12" ht="99" customHeight="1" x14ac:dyDescent="0.2">
      <c r="A568" s="12" t="s">
        <v>287</v>
      </c>
      <c r="B568" s="15" t="s">
        <v>37</v>
      </c>
      <c r="C568" s="5" t="s">
        <v>17</v>
      </c>
      <c r="D568" s="7" t="s">
        <v>12</v>
      </c>
      <c r="E568" s="8">
        <f t="shared" si="357"/>
        <v>367828.26877999998</v>
      </c>
      <c r="F568" s="8">
        <f>204292.54958-2415-14019.73334-204+1000-178.81324-7043.8126</f>
        <v>181431.19039999999</v>
      </c>
      <c r="G568" s="8">
        <f>174024+1429.42006+1038.331+2699.51916+7205.80816</f>
        <v>186397.07837999999</v>
      </c>
      <c r="H568" s="8">
        <v>0</v>
      </c>
      <c r="I568" s="8">
        <v>0</v>
      </c>
      <c r="J568" s="8">
        <v>0</v>
      </c>
      <c r="K568" s="16" t="s">
        <v>9</v>
      </c>
      <c r="L568" s="5" t="s">
        <v>33</v>
      </c>
    </row>
    <row r="569" spans="1:12" ht="114" customHeight="1" x14ac:dyDescent="0.2">
      <c r="A569" s="12" t="s">
        <v>288</v>
      </c>
      <c r="B569" s="15" t="s">
        <v>38</v>
      </c>
      <c r="C569" s="5" t="s">
        <v>17</v>
      </c>
      <c r="D569" s="7" t="s">
        <v>12</v>
      </c>
      <c r="E569" s="8">
        <f t="shared" si="357"/>
        <v>106531.3263</v>
      </c>
      <c r="F569" s="8">
        <f>49517.805+5625.83-460.5-569.27552</f>
        <v>54113.859479999999</v>
      </c>
      <c r="G569" s="8">
        <f>51441.936+975.76482-0.234</f>
        <v>52417.466820000001</v>
      </c>
      <c r="H569" s="8">
        <v>0</v>
      </c>
      <c r="I569" s="8">
        <v>0</v>
      </c>
      <c r="J569" s="8">
        <v>0</v>
      </c>
      <c r="K569" s="16" t="s">
        <v>9</v>
      </c>
      <c r="L569" s="5" t="s">
        <v>33</v>
      </c>
    </row>
    <row r="570" spans="1:12" ht="96" customHeight="1" x14ac:dyDescent="0.2">
      <c r="A570" s="12" t="s">
        <v>289</v>
      </c>
      <c r="B570" s="15" t="s">
        <v>39</v>
      </c>
      <c r="C570" s="5" t="s">
        <v>17</v>
      </c>
      <c r="D570" s="7" t="s">
        <v>12</v>
      </c>
      <c r="E570" s="8">
        <f t="shared" si="357"/>
        <v>171284.31865</v>
      </c>
      <c r="F570" s="8">
        <f>78894.39456+124.86486+3455.69+670-200.00135-550-401.00861</f>
        <v>81993.939459999994</v>
      </c>
      <c r="G570" s="8">
        <f>81800.08456+124.8649+1000+6380.323-14.89327</f>
        <v>89290.379190000007</v>
      </c>
      <c r="H570" s="8">
        <v>0</v>
      </c>
      <c r="I570" s="8">
        <v>0</v>
      </c>
      <c r="J570" s="8">
        <v>0</v>
      </c>
      <c r="K570" s="16" t="s">
        <v>9</v>
      </c>
      <c r="L570" s="5" t="s">
        <v>33</v>
      </c>
    </row>
    <row r="571" spans="1:12" ht="94.5" customHeight="1" x14ac:dyDescent="0.2">
      <c r="A571" s="12" t="s">
        <v>290</v>
      </c>
      <c r="B571" s="15" t="s">
        <v>40</v>
      </c>
      <c r="C571" s="5" t="s">
        <v>17</v>
      </c>
      <c r="D571" s="7" t="s">
        <v>12</v>
      </c>
      <c r="E571" s="8">
        <f t="shared" si="357"/>
        <v>101041.59580000001</v>
      </c>
      <c r="F571" s="8">
        <f>36694.717+93.64865+6149.517-450+4390.93086</f>
        <v>46878.81351</v>
      </c>
      <c r="G571" s="8">
        <f>42394.234+93.6487+277.963+2314.32993+2569.12597+2569.12597+3944.35472</f>
        <v>54162.782290000003</v>
      </c>
      <c r="H571" s="8">
        <v>0</v>
      </c>
      <c r="I571" s="8">
        <v>0</v>
      </c>
      <c r="J571" s="8">
        <v>0</v>
      </c>
      <c r="K571" s="16" t="s">
        <v>9</v>
      </c>
      <c r="L571" s="5" t="s">
        <v>33</v>
      </c>
    </row>
    <row r="572" spans="1:12" ht="84" customHeight="1" x14ac:dyDescent="0.2">
      <c r="A572" s="12" t="s">
        <v>291</v>
      </c>
      <c r="B572" s="15" t="s">
        <v>41</v>
      </c>
      <c r="C572" s="5" t="s">
        <v>17</v>
      </c>
      <c r="D572" s="7" t="s">
        <v>12</v>
      </c>
      <c r="E572" s="8">
        <f t="shared" si="357"/>
        <v>69334.807079999999</v>
      </c>
      <c r="F572" s="8">
        <f>20890.316+31.21622+3500+4811.427+1207.05157</f>
        <v>30440.010789999997</v>
      </c>
      <c r="G572" s="8">
        <f>24390.316+4830.15088+4798.93466+4971.27249-95.87774</f>
        <v>38894.796289999998</v>
      </c>
      <c r="H572" s="8">
        <v>0</v>
      </c>
      <c r="I572" s="8">
        <v>0</v>
      </c>
      <c r="J572" s="8">
        <v>0</v>
      </c>
      <c r="K572" s="16" t="s">
        <v>9</v>
      </c>
      <c r="L572" s="5" t="s">
        <v>33</v>
      </c>
    </row>
    <row r="573" spans="1:12" ht="93.75" customHeight="1" x14ac:dyDescent="0.2">
      <c r="A573" s="12" t="s">
        <v>292</v>
      </c>
      <c r="B573" s="15" t="s">
        <v>42</v>
      </c>
      <c r="C573" s="5" t="s">
        <v>17</v>
      </c>
      <c r="D573" s="7" t="s">
        <v>12</v>
      </c>
      <c r="E573" s="8">
        <f t="shared" si="357"/>
        <v>132182.348</v>
      </c>
      <c r="F573" s="8">
        <f>65002.5+749-3450+60</f>
        <v>62361.5</v>
      </c>
      <c r="G573" s="8">
        <f>62301.5+7519.348</f>
        <v>69820.847999999998</v>
      </c>
      <c r="H573" s="8">
        <v>0</v>
      </c>
      <c r="I573" s="8">
        <v>0</v>
      </c>
      <c r="J573" s="8">
        <v>0</v>
      </c>
      <c r="K573" s="16" t="s">
        <v>9</v>
      </c>
      <c r="L573" s="5" t="s">
        <v>33</v>
      </c>
    </row>
    <row r="574" spans="1:12" ht="113.25" customHeight="1" x14ac:dyDescent="0.2">
      <c r="A574" s="12" t="s">
        <v>293</v>
      </c>
      <c r="B574" s="15" t="s">
        <v>43</v>
      </c>
      <c r="C574" s="5" t="s">
        <v>17</v>
      </c>
      <c r="D574" s="7" t="s">
        <v>12</v>
      </c>
      <c r="E574" s="8">
        <f t="shared" si="357"/>
        <v>177055.61767000001</v>
      </c>
      <c r="F574" s="8">
        <f>77129.26+124.86487+12202.368-800-1857.368</f>
        <v>86799.12487</v>
      </c>
      <c r="G574" s="8">
        <f>88531.628+124.8649+1600-0.0001</f>
        <v>90256.492799999993</v>
      </c>
      <c r="H574" s="8">
        <v>0</v>
      </c>
      <c r="I574" s="8">
        <v>0</v>
      </c>
      <c r="J574" s="8">
        <v>0</v>
      </c>
      <c r="K574" s="16" t="s">
        <v>9</v>
      </c>
      <c r="L574" s="5" t="s">
        <v>33</v>
      </c>
    </row>
    <row r="575" spans="1:12" ht="96.75" customHeight="1" x14ac:dyDescent="0.2">
      <c r="A575" s="12" t="s">
        <v>294</v>
      </c>
      <c r="B575" s="15" t="s">
        <v>44</v>
      </c>
      <c r="C575" s="5" t="s">
        <v>17</v>
      </c>
      <c r="D575" s="7" t="s">
        <v>12</v>
      </c>
      <c r="E575" s="8">
        <f t="shared" si="357"/>
        <v>52763.51569</v>
      </c>
      <c r="F575" s="8">
        <f>21975.417+62.43243+3689.508</f>
        <v>25727.357430000004</v>
      </c>
      <c r="G575" s="8">
        <f>25664.925+62.4325+1308.80076</f>
        <v>27036.158259999997</v>
      </c>
      <c r="H575" s="8">
        <v>0</v>
      </c>
      <c r="I575" s="8">
        <v>0</v>
      </c>
      <c r="J575" s="8">
        <v>0</v>
      </c>
      <c r="K575" s="16" t="s">
        <v>9</v>
      </c>
      <c r="L575" s="5" t="s">
        <v>33</v>
      </c>
    </row>
    <row r="576" spans="1:12" ht="96.75" customHeight="1" x14ac:dyDescent="0.2">
      <c r="A576" s="12" t="s">
        <v>295</v>
      </c>
      <c r="B576" s="15" t="s">
        <v>45</v>
      </c>
      <c r="C576" s="5" t="s">
        <v>17</v>
      </c>
      <c r="D576" s="7" t="s">
        <v>12</v>
      </c>
      <c r="E576" s="8">
        <f t="shared" si="357"/>
        <v>194266.14155</v>
      </c>
      <c r="F576" s="8">
        <f>67223.61816+62.43243+23007.92449+3224.83+206.83-62.43243</f>
        <v>93663.202650000007</v>
      </c>
      <c r="G576" s="8">
        <f>70448.44816+2073.15+11561.70113+16553.42054-33.78093</f>
        <v>100602.93889999999</v>
      </c>
      <c r="H576" s="8">
        <v>0</v>
      </c>
      <c r="I576" s="8">
        <v>0</v>
      </c>
      <c r="J576" s="8">
        <v>0</v>
      </c>
      <c r="K576" s="16" t="s">
        <v>9</v>
      </c>
      <c r="L576" s="5" t="s">
        <v>33</v>
      </c>
    </row>
    <row r="577" spans="1:12" ht="101.25" customHeight="1" x14ac:dyDescent="0.2">
      <c r="A577" s="12" t="s">
        <v>296</v>
      </c>
      <c r="B577" s="15" t="s">
        <v>46</v>
      </c>
      <c r="C577" s="5" t="s">
        <v>17</v>
      </c>
      <c r="D577" s="7" t="s">
        <v>12</v>
      </c>
      <c r="E577" s="8">
        <f t="shared" si="357"/>
        <v>326926.27544999996</v>
      </c>
      <c r="F577" s="8">
        <v>136890.35399999999</v>
      </c>
      <c r="G577" s="8">
        <f>58871.112+33000-90.01-2827.051+30000+60000+33462.63645-22380.766</f>
        <v>190035.92144999997</v>
      </c>
      <c r="H577" s="8">
        <v>0</v>
      </c>
      <c r="I577" s="8">
        <v>0</v>
      </c>
      <c r="J577" s="8">
        <v>0</v>
      </c>
      <c r="K577" s="7" t="s">
        <v>29</v>
      </c>
      <c r="L577" s="5" t="s">
        <v>33</v>
      </c>
    </row>
    <row r="578" spans="1:12" ht="90" customHeight="1" x14ac:dyDescent="0.2">
      <c r="A578" s="12" t="s">
        <v>297</v>
      </c>
      <c r="B578" s="15" t="s">
        <v>47</v>
      </c>
      <c r="C578" s="5" t="s">
        <v>17</v>
      </c>
      <c r="D578" s="7" t="s">
        <v>12</v>
      </c>
      <c r="E578" s="8">
        <f t="shared" si="357"/>
        <v>201996.61801999999</v>
      </c>
      <c r="F578" s="8">
        <v>105180.82651</v>
      </c>
      <c r="G578" s="8">
        <f>37658.083+18084+13800+16200+2692.08+5104.62851+3277</f>
        <v>96815.791509999995</v>
      </c>
      <c r="H578" s="8">
        <v>0</v>
      </c>
      <c r="I578" s="8">
        <v>0</v>
      </c>
      <c r="J578" s="8">
        <v>0</v>
      </c>
      <c r="K578" s="7" t="s">
        <v>29</v>
      </c>
      <c r="L578" s="5" t="s">
        <v>33</v>
      </c>
    </row>
    <row r="579" spans="1:12" ht="99" customHeight="1" x14ac:dyDescent="0.2">
      <c r="A579" s="12" t="s">
        <v>298</v>
      </c>
      <c r="B579" s="15" t="s">
        <v>109</v>
      </c>
      <c r="C579" s="5" t="s">
        <v>17</v>
      </c>
      <c r="D579" s="7" t="s">
        <v>12</v>
      </c>
      <c r="E579" s="8">
        <f t="shared" si="357"/>
        <v>0</v>
      </c>
      <c r="F579" s="8">
        <v>0</v>
      </c>
      <c r="G579" s="8">
        <v>0</v>
      </c>
      <c r="H579" s="8">
        <v>0</v>
      </c>
      <c r="I579" s="8">
        <v>0</v>
      </c>
      <c r="J579" s="8">
        <v>0</v>
      </c>
      <c r="K579" s="7" t="s">
        <v>29</v>
      </c>
      <c r="L579" s="5" t="s">
        <v>33</v>
      </c>
    </row>
    <row r="580" spans="1:12" ht="117" customHeight="1" x14ac:dyDescent="0.2">
      <c r="A580" s="12" t="s">
        <v>299</v>
      </c>
      <c r="B580" s="15" t="s">
        <v>110</v>
      </c>
      <c r="C580" s="5" t="s">
        <v>17</v>
      </c>
      <c r="D580" s="7" t="s">
        <v>12</v>
      </c>
      <c r="E580" s="8">
        <f t="shared" si="357"/>
        <v>0</v>
      </c>
      <c r="F580" s="8">
        <v>0</v>
      </c>
      <c r="G580" s="8">
        <v>0</v>
      </c>
      <c r="H580" s="8">
        <v>0</v>
      </c>
      <c r="I580" s="8">
        <v>0</v>
      </c>
      <c r="J580" s="8">
        <v>0</v>
      </c>
      <c r="K580" s="7" t="s">
        <v>29</v>
      </c>
      <c r="L580" s="5" t="s">
        <v>33</v>
      </c>
    </row>
    <row r="581" spans="1:12" ht="92.25" customHeight="1" x14ac:dyDescent="0.2">
      <c r="A581" s="12" t="s">
        <v>300</v>
      </c>
      <c r="B581" s="15" t="s">
        <v>125</v>
      </c>
      <c r="C581" s="5" t="s">
        <v>17</v>
      </c>
      <c r="D581" s="7" t="s">
        <v>12</v>
      </c>
      <c r="E581" s="8">
        <f t="shared" si="357"/>
        <v>102.90173</v>
      </c>
      <c r="F581" s="8">
        <v>0</v>
      </c>
      <c r="G581" s="8">
        <v>102.90173</v>
      </c>
      <c r="H581" s="8">
        <v>0</v>
      </c>
      <c r="I581" s="8">
        <v>0</v>
      </c>
      <c r="J581" s="8">
        <v>0</v>
      </c>
      <c r="K581" s="7" t="s">
        <v>29</v>
      </c>
      <c r="L581" s="5" t="s">
        <v>33</v>
      </c>
    </row>
    <row r="582" spans="1:12" s="3" customFormat="1" ht="50.25" customHeight="1" x14ac:dyDescent="0.2">
      <c r="A582" s="86" t="s">
        <v>14</v>
      </c>
      <c r="B582" s="87"/>
      <c r="C582" s="88"/>
      <c r="D582" s="1" t="s">
        <v>12</v>
      </c>
      <c r="E582" s="2">
        <f t="shared" ref="E582:F582" si="358">SUM(E564:E581)</f>
        <v>3297312.74493</v>
      </c>
      <c r="F582" s="2">
        <f t="shared" si="358"/>
        <v>1513216.6347500002</v>
      </c>
      <c r="G582" s="2">
        <f>SUM(G564:G581)</f>
        <v>1784096.1101799996</v>
      </c>
      <c r="H582" s="2">
        <f t="shared" ref="H582:J582" si="359">SUM(H564:H581)</f>
        <v>0</v>
      </c>
      <c r="I582" s="2">
        <f t="shared" si="359"/>
        <v>0</v>
      </c>
      <c r="J582" s="2">
        <f t="shared" si="359"/>
        <v>0</v>
      </c>
      <c r="K582" s="9"/>
      <c r="L582" s="10"/>
    </row>
    <row r="583" spans="1:12" s="14" customFormat="1" ht="18.75" x14ac:dyDescent="0.2">
      <c r="A583" s="11">
        <v>26</v>
      </c>
      <c r="B583" s="54" t="s">
        <v>330</v>
      </c>
      <c r="C583" s="55"/>
      <c r="D583" s="55"/>
      <c r="E583" s="55"/>
      <c r="F583" s="55"/>
      <c r="G583" s="55"/>
      <c r="H583" s="55"/>
      <c r="I583" s="55"/>
      <c r="J583" s="55"/>
      <c r="K583" s="55"/>
      <c r="L583" s="56"/>
    </row>
    <row r="584" spans="1:12" ht="12.75" customHeight="1" x14ac:dyDescent="0.2">
      <c r="A584" s="30" t="s">
        <v>301</v>
      </c>
      <c r="B584" s="72" t="s">
        <v>360</v>
      </c>
      <c r="C584" s="21">
        <v>2022</v>
      </c>
      <c r="D584" s="7" t="s">
        <v>8</v>
      </c>
      <c r="E584" s="8">
        <f t="shared" ref="E584:J584" si="360">SUM(E585:E588)</f>
        <v>1478.7800000000002</v>
      </c>
      <c r="F584" s="8">
        <f t="shared" si="360"/>
        <v>0</v>
      </c>
      <c r="G584" s="8">
        <f t="shared" si="360"/>
        <v>0</v>
      </c>
      <c r="H584" s="8">
        <f t="shared" si="360"/>
        <v>1478.7800000000002</v>
      </c>
      <c r="I584" s="8">
        <f t="shared" si="360"/>
        <v>0</v>
      </c>
      <c r="J584" s="8">
        <f t="shared" si="360"/>
        <v>0</v>
      </c>
      <c r="K584" s="29" t="s">
        <v>9</v>
      </c>
      <c r="L584" s="21" t="s">
        <v>98</v>
      </c>
    </row>
    <row r="585" spans="1:12" ht="25.5" customHeight="1" x14ac:dyDescent="0.2">
      <c r="A585" s="31"/>
      <c r="B585" s="73"/>
      <c r="C585" s="21"/>
      <c r="D585" s="7" t="s">
        <v>10</v>
      </c>
      <c r="E585" s="8">
        <f t="shared" ref="E585:E588" si="361">SUM(F585:J585)</f>
        <v>0</v>
      </c>
      <c r="F585" s="8">
        <v>0</v>
      </c>
      <c r="G585" s="8">
        <v>0</v>
      </c>
      <c r="H585" s="8">
        <v>0</v>
      </c>
      <c r="I585" s="8">
        <v>0</v>
      </c>
      <c r="J585" s="8">
        <v>0</v>
      </c>
      <c r="K585" s="29"/>
      <c r="L585" s="21"/>
    </row>
    <row r="586" spans="1:12" ht="31.5" customHeight="1" x14ac:dyDescent="0.2">
      <c r="A586" s="31"/>
      <c r="B586" s="73"/>
      <c r="C586" s="21"/>
      <c r="D586" s="7" t="s">
        <v>11</v>
      </c>
      <c r="E586" s="8">
        <f t="shared" si="361"/>
        <v>927.19</v>
      </c>
      <c r="F586" s="8">
        <v>0</v>
      </c>
      <c r="G586" s="8">
        <v>0</v>
      </c>
      <c r="H586" s="8">
        <v>927.19</v>
      </c>
      <c r="I586" s="8">
        <v>0</v>
      </c>
      <c r="J586" s="8">
        <v>0</v>
      </c>
      <c r="K586" s="29"/>
      <c r="L586" s="21"/>
    </row>
    <row r="587" spans="1:12" ht="44.25" customHeight="1" x14ac:dyDescent="0.2">
      <c r="A587" s="31"/>
      <c r="B587" s="73"/>
      <c r="C587" s="21"/>
      <c r="D587" s="7" t="s">
        <v>12</v>
      </c>
      <c r="E587" s="8">
        <f t="shared" si="361"/>
        <v>551.59</v>
      </c>
      <c r="F587" s="8">
        <v>0</v>
      </c>
      <c r="G587" s="8">
        <v>0</v>
      </c>
      <c r="H587" s="8">
        <v>551.59</v>
      </c>
      <c r="I587" s="8">
        <v>0</v>
      </c>
      <c r="J587" s="8">
        <v>0</v>
      </c>
      <c r="K587" s="29"/>
      <c r="L587" s="21"/>
    </row>
    <row r="588" spans="1:12" ht="30" customHeight="1" x14ac:dyDescent="0.2">
      <c r="A588" s="32"/>
      <c r="B588" s="74"/>
      <c r="C588" s="21"/>
      <c r="D588" s="7" t="s">
        <v>13</v>
      </c>
      <c r="E588" s="8">
        <f t="shared" si="361"/>
        <v>0</v>
      </c>
      <c r="F588" s="8">
        <v>0</v>
      </c>
      <c r="G588" s="8">
        <v>0</v>
      </c>
      <c r="H588" s="8">
        <v>0</v>
      </c>
      <c r="I588" s="8">
        <v>0</v>
      </c>
      <c r="J588" s="8">
        <v>0</v>
      </c>
      <c r="K588" s="29"/>
      <c r="L588" s="21"/>
    </row>
    <row r="589" spans="1:12" ht="12.75" customHeight="1" x14ac:dyDescent="0.2">
      <c r="A589" s="30" t="s">
        <v>302</v>
      </c>
      <c r="B589" s="72" t="s">
        <v>361</v>
      </c>
      <c r="C589" s="21">
        <v>2022</v>
      </c>
      <c r="D589" s="7" t="s">
        <v>8</v>
      </c>
      <c r="E589" s="8">
        <f t="shared" ref="E589:J589" si="362">SUM(E590:E593)</f>
        <v>964.42000000000007</v>
      </c>
      <c r="F589" s="8">
        <f t="shared" si="362"/>
        <v>0</v>
      </c>
      <c r="G589" s="8">
        <f t="shared" si="362"/>
        <v>0</v>
      </c>
      <c r="H589" s="8">
        <f t="shared" si="362"/>
        <v>964.42000000000007</v>
      </c>
      <c r="I589" s="8">
        <f t="shared" si="362"/>
        <v>0</v>
      </c>
      <c r="J589" s="8">
        <f t="shared" si="362"/>
        <v>0</v>
      </c>
      <c r="K589" s="29" t="s">
        <v>9</v>
      </c>
      <c r="L589" s="21" t="s">
        <v>98</v>
      </c>
    </row>
    <row r="590" spans="1:12" ht="28.5" customHeight="1" x14ac:dyDescent="0.2">
      <c r="A590" s="31"/>
      <c r="B590" s="73"/>
      <c r="C590" s="21"/>
      <c r="D590" s="7" t="s">
        <v>10</v>
      </c>
      <c r="E590" s="8">
        <f t="shared" ref="E590:E593" si="363">SUM(F590:J590)</f>
        <v>0</v>
      </c>
      <c r="F590" s="8">
        <v>0</v>
      </c>
      <c r="G590" s="8">
        <v>0</v>
      </c>
      <c r="H590" s="8">
        <v>0</v>
      </c>
      <c r="I590" s="8">
        <v>0</v>
      </c>
      <c r="J590" s="8">
        <v>0</v>
      </c>
      <c r="K590" s="29"/>
      <c r="L590" s="21"/>
    </row>
    <row r="591" spans="1:12" ht="33.75" customHeight="1" x14ac:dyDescent="0.2">
      <c r="A591" s="31"/>
      <c r="B591" s="73"/>
      <c r="C591" s="21"/>
      <c r="D591" s="7" t="s">
        <v>11</v>
      </c>
      <c r="E591" s="8">
        <f t="shared" si="363"/>
        <v>604.69000000000005</v>
      </c>
      <c r="F591" s="8">
        <v>0</v>
      </c>
      <c r="G591" s="8">
        <v>0</v>
      </c>
      <c r="H591" s="8">
        <v>604.69000000000005</v>
      </c>
      <c r="I591" s="8">
        <v>0</v>
      </c>
      <c r="J591" s="8">
        <v>0</v>
      </c>
      <c r="K591" s="29"/>
      <c r="L591" s="21"/>
    </row>
    <row r="592" spans="1:12" ht="41.25" customHeight="1" x14ac:dyDescent="0.2">
      <c r="A592" s="31"/>
      <c r="B592" s="73"/>
      <c r="C592" s="21"/>
      <c r="D592" s="7" t="s">
        <v>12</v>
      </c>
      <c r="E592" s="8">
        <f t="shared" si="363"/>
        <v>359.73</v>
      </c>
      <c r="F592" s="8">
        <v>0</v>
      </c>
      <c r="G592" s="8">
        <v>0</v>
      </c>
      <c r="H592" s="8">
        <v>359.73</v>
      </c>
      <c r="I592" s="8">
        <v>0</v>
      </c>
      <c r="J592" s="8">
        <v>0</v>
      </c>
      <c r="K592" s="29"/>
      <c r="L592" s="21"/>
    </row>
    <row r="593" spans="1:12" ht="30" customHeight="1" x14ac:dyDescent="0.2">
      <c r="A593" s="32"/>
      <c r="B593" s="74"/>
      <c r="C593" s="21"/>
      <c r="D593" s="7" t="s">
        <v>13</v>
      </c>
      <c r="E593" s="8">
        <f t="shared" si="363"/>
        <v>0</v>
      </c>
      <c r="F593" s="8">
        <v>0</v>
      </c>
      <c r="G593" s="8">
        <v>0</v>
      </c>
      <c r="H593" s="8">
        <v>0</v>
      </c>
      <c r="I593" s="8">
        <v>0</v>
      </c>
      <c r="J593" s="8">
        <v>0</v>
      </c>
      <c r="K593" s="29"/>
      <c r="L593" s="21"/>
    </row>
    <row r="594" spans="1:12" ht="12.75" customHeight="1" x14ac:dyDescent="0.2">
      <c r="A594" s="30" t="s">
        <v>332</v>
      </c>
      <c r="B594" s="72" t="s">
        <v>362</v>
      </c>
      <c r="C594" s="21">
        <v>2022</v>
      </c>
      <c r="D594" s="7" t="s">
        <v>8</v>
      </c>
      <c r="E594" s="8">
        <f t="shared" ref="E594:J594" si="364">SUM(E595:E598)</f>
        <v>707.24</v>
      </c>
      <c r="F594" s="8">
        <f t="shared" si="364"/>
        <v>0</v>
      </c>
      <c r="G594" s="8">
        <f t="shared" si="364"/>
        <v>0</v>
      </c>
      <c r="H594" s="8">
        <f t="shared" si="364"/>
        <v>707.24</v>
      </c>
      <c r="I594" s="8">
        <f t="shared" si="364"/>
        <v>0</v>
      </c>
      <c r="J594" s="8">
        <f t="shared" si="364"/>
        <v>0</v>
      </c>
      <c r="K594" s="29" t="s">
        <v>9</v>
      </c>
      <c r="L594" s="21" t="s">
        <v>98</v>
      </c>
    </row>
    <row r="595" spans="1:12" ht="33" customHeight="1" x14ac:dyDescent="0.2">
      <c r="A595" s="31"/>
      <c r="B595" s="73"/>
      <c r="C595" s="21"/>
      <c r="D595" s="7" t="s">
        <v>10</v>
      </c>
      <c r="E595" s="8">
        <f t="shared" ref="E595:E598" si="365">SUM(F595:J595)</f>
        <v>0</v>
      </c>
      <c r="F595" s="8">
        <v>0</v>
      </c>
      <c r="G595" s="8">
        <v>0</v>
      </c>
      <c r="H595" s="8">
        <v>0</v>
      </c>
      <c r="I595" s="8">
        <v>0</v>
      </c>
      <c r="J595" s="8">
        <v>0</v>
      </c>
      <c r="K595" s="29"/>
      <c r="L595" s="21"/>
    </row>
    <row r="596" spans="1:12" ht="30.75" customHeight="1" x14ac:dyDescent="0.2">
      <c r="A596" s="31"/>
      <c r="B596" s="73"/>
      <c r="C596" s="21"/>
      <c r="D596" s="7" t="s">
        <v>11</v>
      </c>
      <c r="E596" s="8">
        <f t="shared" si="365"/>
        <v>443.44</v>
      </c>
      <c r="F596" s="8">
        <v>0</v>
      </c>
      <c r="G596" s="8">
        <v>0</v>
      </c>
      <c r="H596" s="8">
        <v>443.44</v>
      </c>
      <c r="I596" s="8">
        <v>0</v>
      </c>
      <c r="J596" s="8">
        <v>0</v>
      </c>
      <c r="K596" s="29"/>
      <c r="L596" s="21"/>
    </row>
    <row r="597" spans="1:12" ht="49.5" customHeight="1" x14ac:dyDescent="0.2">
      <c r="A597" s="31"/>
      <c r="B597" s="73"/>
      <c r="C597" s="21"/>
      <c r="D597" s="7" t="s">
        <v>12</v>
      </c>
      <c r="E597" s="8">
        <f t="shared" si="365"/>
        <v>263.8</v>
      </c>
      <c r="F597" s="8">
        <v>0</v>
      </c>
      <c r="G597" s="8">
        <v>0</v>
      </c>
      <c r="H597" s="8">
        <v>263.8</v>
      </c>
      <c r="I597" s="8">
        <v>0</v>
      </c>
      <c r="J597" s="8">
        <v>0</v>
      </c>
      <c r="K597" s="29"/>
      <c r="L597" s="21"/>
    </row>
    <row r="598" spans="1:12" ht="30" customHeight="1" x14ac:dyDescent="0.2">
      <c r="A598" s="32"/>
      <c r="B598" s="74"/>
      <c r="C598" s="21"/>
      <c r="D598" s="7" t="s">
        <v>13</v>
      </c>
      <c r="E598" s="8">
        <f t="shared" si="365"/>
        <v>0</v>
      </c>
      <c r="F598" s="8">
        <v>0</v>
      </c>
      <c r="G598" s="8">
        <v>0</v>
      </c>
      <c r="H598" s="8">
        <v>0</v>
      </c>
      <c r="I598" s="8">
        <v>0</v>
      </c>
      <c r="J598" s="8">
        <v>0</v>
      </c>
      <c r="K598" s="29"/>
      <c r="L598" s="21"/>
    </row>
    <row r="599" spans="1:12" ht="12.75" customHeight="1" x14ac:dyDescent="0.2">
      <c r="A599" s="30" t="s">
        <v>333</v>
      </c>
      <c r="B599" s="72" t="s">
        <v>363</v>
      </c>
      <c r="C599" s="21">
        <v>2022</v>
      </c>
      <c r="D599" s="7" t="s">
        <v>8</v>
      </c>
      <c r="E599" s="8">
        <f t="shared" ref="E599:J599" si="366">SUM(E600:E603)</f>
        <v>2378.9</v>
      </c>
      <c r="F599" s="8">
        <f t="shared" si="366"/>
        <v>0</v>
      </c>
      <c r="G599" s="8">
        <f t="shared" si="366"/>
        <v>0</v>
      </c>
      <c r="H599" s="8">
        <f t="shared" si="366"/>
        <v>2378.9</v>
      </c>
      <c r="I599" s="8">
        <f t="shared" si="366"/>
        <v>0</v>
      </c>
      <c r="J599" s="8">
        <f t="shared" si="366"/>
        <v>0</v>
      </c>
      <c r="K599" s="29" t="s">
        <v>9</v>
      </c>
      <c r="L599" s="21" t="s">
        <v>98</v>
      </c>
    </row>
    <row r="600" spans="1:12" ht="24.75" customHeight="1" x14ac:dyDescent="0.2">
      <c r="A600" s="31"/>
      <c r="B600" s="73"/>
      <c r="C600" s="21"/>
      <c r="D600" s="7" t="s">
        <v>10</v>
      </c>
      <c r="E600" s="8">
        <f t="shared" ref="E600:E603" si="367">SUM(F600:J600)</f>
        <v>0</v>
      </c>
      <c r="F600" s="8">
        <v>0</v>
      </c>
      <c r="G600" s="8">
        <v>0</v>
      </c>
      <c r="H600" s="8">
        <v>0</v>
      </c>
      <c r="I600" s="8">
        <v>0</v>
      </c>
      <c r="J600" s="8">
        <v>0</v>
      </c>
      <c r="K600" s="29"/>
      <c r="L600" s="21"/>
    </row>
    <row r="601" spans="1:12" ht="36" customHeight="1" x14ac:dyDescent="0.2">
      <c r="A601" s="31"/>
      <c r="B601" s="73"/>
      <c r="C601" s="21"/>
      <c r="D601" s="7" t="s">
        <v>11</v>
      </c>
      <c r="E601" s="8">
        <f t="shared" si="367"/>
        <v>1491.57</v>
      </c>
      <c r="F601" s="8">
        <v>0</v>
      </c>
      <c r="G601" s="8">
        <v>0</v>
      </c>
      <c r="H601" s="8">
        <v>1491.57</v>
      </c>
      <c r="I601" s="8">
        <v>0</v>
      </c>
      <c r="J601" s="8">
        <v>0</v>
      </c>
      <c r="K601" s="29"/>
      <c r="L601" s="21"/>
    </row>
    <row r="602" spans="1:12" ht="50.25" customHeight="1" x14ac:dyDescent="0.2">
      <c r="A602" s="31"/>
      <c r="B602" s="73"/>
      <c r="C602" s="21"/>
      <c r="D602" s="7" t="s">
        <v>12</v>
      </c>
      <c r="E602" s="8">
        <f t="shared" si="367"/>
        <v>887.33</v>
      </c>
      <c r="F602" s="8">
        <v>0</v>
      </c>
      <c r="G602" s="8">
        <v>0</v>
      </c>
      <c r="H602" s="8">
        <v>887.33</v>
      </c>
      <c r="I602" s="8">
        <v>0</v>
      </c>
      <c r="J602" s="8">
        <v>0</v>
      </c>
      <c r="K602" s="29"/>
      <c r="L602" s="21"/>
    </row>
    <row r="603" spans="1:12" ht="30" customHeight="1" x14ac:dyDescent="0.2">
      <c r="A603" s="32"/>
      <c r="B603" s="74"/>
      <c r="C603" s="21"/>
      <c r="D603" s="7" t="s">
        <v>13</v>
      </c>
      <c r="E603" s="8">
        <f t="shared" si="367"/>
        <v>0</v>
      </c>
      <c r="F603" s="8">
        <v>0</v>
      </c>
      <c r="G603" s="8">
        <v>0</v>
      </c>
      <c r="H603" s="8">
        <v>0</v>
      </c>
      <c r="I603" s="8">
        <v>0</v>
      </c>
      <c r="J603" s="8">
        <v>0</v>
      </c>
      <c r="K603" s="29"/>
      <c r="L603" s="21"/>
    </row>
    <row r="604" spans="1:12" ht="12.75" customHeight="1" x14ac:dyDescent="0.2">
      <c r="A604" s="30" t="s">
        <v>334</v>
      </c>
      <c r="B604" s="72" t="s">
        <v>364</v>
      </c>
      <c r="C604" s="21">
        <v>2022</v>
      </c>
      <c r="D604" s="7" t="s">
        <v>8</v>
      </c>
      <c r="E604" s="8">
        <f t="shared" ref="E604:J604" si="368">SUM(E605:E608)</f>
        <v>450.07</v>
      </c>
      <c r="F604" s="8">
        <f t="shared" si="368"/>
        <v>0</v>
      </c>
      <c r="G604" s="8">
        <f t="shared" si="368"/>
        <v>0</v>
      </c>
      <c r="H604" s="8">
        <f t="shared" si="368"/>
        <v>450.07</v>
      </c>
      <c r="I604" s="8">
        <f t="shared" si="368"/>
        <v>0</v>
      </c>
      <c r="J604" s="8">
        <f t="shared" si="368"/>
        <v>0</v>
      </c>
      <c r="K604" s="29" t="s">
        <v>9</v>
      </c>
      <c r="L604" s="21" t="s">
        <v>98</v>
      </c>
    </row>
    <row r="605" spans="1:12" ht="31.5" customHeight="1" x14ac:dyDescent="0.2">
      <c r="A605" s="31"/>
      <c r="B605" s="73"/>
      <c r="C605" s="21"/>
      <c r="D605" s="7" t="s">
        <v>10</v>
      </c>
      <c r="E605" s="8">
        <f t="shared" ref="E605:E608" si="369">SUM(F605:J605)</f>
        <v>0</v>
      </c>
      <c r="F605" s="8">
        <v>0</v>
      </c>
      <c r="G605" s="8">
        <v>0</v>
      </c>
      <c r="H605" s="8">
        <v>0</v>
      </c>
      <c r="I605" s="8">
        <v>0</v>
      </c>
      <c r="J605" s="8">
        <v>0</v>
      </c>
      <c r="K605" s="29"/>
      <c r="L605" s="21"/>
    </row>
    <row r="606" spans="1:12" ht="39" customHeight="1" x14ac:dyDescent="0.2">
      <c r="A606" s="31"/>
      <c r="B606" s="73"/>
      <c r="C606" s="21"/>
      <c r="D606" s="7" t="s">
        <v>11</v>
      </c>
      <c r="E606" s="8">
        <f t="shared" si="369"/>
        <v>282.19</v>
      </c>
      <c r="F606" s="8">
        <v>0</v>
      </c>
      <c r="G606" s="8">
        <v>0</v>
      </c>
      <c r="H606" s="8">
        <v>282.19</v>
      </c>
      <c r="I606" s="8">
        <v>0</v>
      </c>
      <c r="J606" s="8">
        <v>0</v>
      </c>
      <c r="K606" s="29"/>
      <c r="L606" s="21"/>
    </row>
    <row r="607" spans="1:12" ht="48.75" customHeight="1" x14ac:dyDescent="0.2">
      <c r="A607" s="31"/>
      <c r="B607" s="73"/>
      <c r="C607" s="21"/>
      <c r="D607" s="7" t="s">
        <v>12</v>
      </c>
      <c r="E607" s="8">
        <f t="shared" si="369"/>
        <v>167.88</v>
      </c>
      <c r="F607" s="8">
        <v>0</v>
      </c>
      <c r="G607" s="8">
        <v>0</v>
      </c>
      <c r="H607" s="8">
        <v>167.88</v>
      </c>
      <c r="I607" s="8">
        <v>0</v>
      </c>
      <c r="J607" s="8">
        <v>0</v>
      </c>
      <c r="K607" s="29"/>
      <c r="L607" s="21"/>
    </row>
    <row r="608" spans="1:12" ht="30" customHeight="1" x14ac:dyDescent="0.2">
      <c r="A608" s="32"/>
      <c r="B608" s="74"/>
      <c r="C608" s="21"/>
      <c r="D608" s="7" t="s">
        <v>13</v>
      </c>
      <c r="E608" s="8">
        <f t="shared" si="369"/>
        <v>0</v>
      </c>
      <c r="F608" s="8">
        <v>0</v>
      </c>
      <c r="G608" s="8">
        <v>0</v>
      </c>
      <c r="H608" s="8">
        <v>0</v>
      </c>
      <c r="I608" s="8">
        <v>0</v>
      </c>
      <c r="J608" s="8">
        <v>0</v>
      </c>
      <c r="K608" s="29"/>
      <c r="L608" s="21"/>
    </row>
    <row r="609" spans="1:12" ht="12.75" customHeight="1" x14ac:dyDescent="0.2">
      <c r="A609" s="30" t="s">
        <v>335</v>
      </c>
      <c r="B609" s="72" t="s">
        <v>365</v>
      </c>
      <c r="C609" s="21">
        <v>2022</v>
      </c>
      <c r="D609" s="7" t="s">
        <v>8</v>
      </c>
      <c r="E609" s="8">
        <f t="shared" ref="E609:J609" si="370">SUM(E610:E613)</f>
        <v>835.82999999999993</v>
      </c>
      <c r="F609" s="8">
        <f t="shared" si="370"/>
        <v>0</v>
      </c>
      <c r="G609" s="8">
        <f t="shared" si="370"/>
        <v>0</v>
      </c>
      <c r="H609" s="8">
        <f t="shared" si="370"/>
        <v>835.82999999999993</v>
      </c>
      <c r="I609" s="8">
        <f t="shared" si="370"/>
        <v>0</v>
      </c>
      <c r="J609" s="8">
        <f t="shared" si="370"/>
        <v>0</v>
      </c>
      <c r="K609" s="29" t="s">
        <v>9</v>
      </c>
      <c r="L609" s="21" t="s">
        <v>98</v>
      </c>
    </row>
    <row r="610" spans="1:12" ht="30.75" customHeight="1" x14ac:dyDescent="0.2">
      <c r="A610" s="31"/>
      <c r="B610" s="73"/>
      <c r="C610" s="21"/>
      <c r="D610" s="7" t="s">
        <v>10</v>
      </c>
      <c r="E610" s="8">
        <f t="shared" ref="E610:E613" si="371">SUM(F610:J610)</f>
        <v>0</v>
      </c>
      <c r="F610" s="8">
        <v>0</v>
      </c>
      <c r="G610" s="8">
        <v>0</v>
      </c>
      <c r="H610" s="8">
        <v>0</v>
      </c>
      <c r="I610" s="8">
        <v>0</v>
      </c>
      <c r="J610" s="8">
        <v>0</v>
      </c>
      <c r="K610" s="29"/>
      <c r="L610" s="21"/>
    </row>
    <row r="611" spans="1:12" ht="33" customHeight="1" x14ac:dyDescent="0.2">
      <c r="A611" s="31"/>
      <c r="B611" s="73"/>
      <c r="C611" s="21"/>
      <c r="D611" s="7" t="s">
        <v>11</v>
      </c>
      <c r="E611" s="8">
        <f t="shared" si="371"/>
        <v>524.05999999999995</v>
      </c>
      <c r="F611" s="8">
        <v>0</v>
      </c>
      <c r="G611" s="8">
        <v>0</v>
      </c>
      <c r="H611" s="8">
        <v>524.05999999999995</v>
      </c>
      <c r="I611" s="8">
        <v>0</v>
      </c>
      <c r="J611" s="8">
        <v>0</v>
      </c>
      <c r="K611" s="29"/>
      <c r="L611" s="21"/>
    </row>
    <row r="612" spans="1:12" ht="45.75" customHeight="1" x14ac:dyDescent="0.2">
      <c r="A612" s="31"/>
      <c r="B612" s="73"/>
      <c r="C612" s="21"/>
      <c r="D612" s="7" t="s">
        <v>12</v>
      </c>
      <c r="E612" s="8">
        <f t="shared" si="371"/>
        <v>311.77</v>
      </c>
      <c r="F612" s="8">
        <v>0</v>
      </c>
      <c r="G612" s="8">
        <v>0</v>
      </c>
      <c r="H612" s="8">
        <v>311.77</v>
      </c>
      <c r="I612" s="8">
        <v>0</v>
      </c>
      <c r="J612" s="8">
        <v>0</v>
      </c>
      <c r="K612" s="29"/>
      <c r="L612" s="21"/>
    </row>
    <row r="613" spans="1:12" ht="30" customHeight="1" x14ac:dyDescent="0.2">
      <c r="A613" s="32"/>
      <c r="B613" s="74"/>
      <c r="C613" s="21"/>
      <c r="D613" s="7" t="s">
        <v>13</v>
      </c>
      <c r="E613" s="8">
        <f t="shared" si="371"/>
        <v>0</v>
      </c>
      <c r="F613" s="8">
        <v>0</v>
      </c>
      <c r="G613" s="8">
        <v>0</v>
      </c>
      <c r="H613" s="8">
        <v>0</v>
      </c>
      <c r="I613" s="8">
        <v>0</v>
      </c>
      <c r="J613" s="8">
        <v>0</v>
      </c>
      <c r="K613" s="29"/>
      <c r="L613" s="21"/>
    </row>
    <row r="614" spans="1:12" ht="12.75" customHeight="1" x14ac:dyDescent="0.2">
      <c r="A614" s="30" t="s">
        <v>336</v>
      </c>
      <c r="B614" s="72" t="s">
        <v>366</v>
      </c>
      <c r="C614" s="21">
        <v>2022</v>
      </c>
      <c r="D614" s="7" t="s">
        <v>8</v>
      </c>
      <c r="E614" s="8">
        <f t="shared" ref="E614:J614" si="372">SUM(E615:E618)</f>
        <v>3870.53</v>
      </c>
      <c r="F614" s="8">
        <f t="shared" si="372"/>
        <v>0</v>
      </c>
      <c r="G614" s="8">
        <f t="shared" si="372"/>
        <v>0</v>
      </c>
      <c r="H614" s="8">
        <f t="shared" si="372"/>
        <v>3870.53</v>
      </c>
      <c r="I614" s="8">
        <f t="shared" si="372"/>
        <v>0</v>
      </c>
      <c r="J614" s="8">
        <f t="shared" si="372"/>
        <v>0</v>
      </c>
      <c r="K614" s="29" t="s">
        <v>9</v>
      </c>
      <c r="L614" s="21" t="s">
        <v>98</v>
      </c>
    </row>
    <row r="615" spans="1:12" ht="39.75" customHeight="1" x14ac:dyDescent="0.2">
      <c r="A615" s="31"/>
      <c r="B615" s="73"/>
      <c r="C615" s="21"/>
      <c r="D615" s="7" t="s">
        <v>10</v>
      </c>
      <c r="E615" s="8">
        <f t="shared" ref="E615:E618" si="373">SUM(F615:J615)</f>
        <v>0</v>
      </c>
      <c r="F615" s="8">
        <v>0</v>
      </c>
      <c r="G615" s="8">
        <v>0</v>
      </c>
      <c r="H615" s="8">
        <v>0</v>
      </c>
      <c r="I615" s="8">
        <v>0</v>
      </c>
      <c r="J615" s="8">
        <v>0</v>
      </c>
      <c r="K615" s="29"/>
      <c r="L615" s="21"/>
    </row>
    <row r="616" spans="1:12" ht="39" customHeight="1" x14ac:dyDescent="0.2">
      <c r="A616" s="31"/>
      <c r="B616" s="73"/>
      <c r="C616" s="21"/>
      <c r="D616" s="7" t="s">
        <v>11</v>
      </c>
      <c r="E616" s="8">
        <f t="shared" si="373"/>
        <v>2426.8200000000002</v>
      </c>
      <c r="F616" s="8">
        <v>0</v>
      </c>
      <c r="G616" s="8">
        <v>0</v>
      </c>
      <c r="H616" s="8">
        <v>2426.8200000000002</v>
      </c>
      <c r="I616" s="8">
        <v>0</v>
      </c>
      <c r="J616" s="8">
        <v>0</v>
      </c>
      <c r="K616" s="29"/>
      <c r="L616" s="21"/>
    </row>
    <row r="617" spans="1:12" ht="45.75" customHeight="1" x14ac:dyDescent="0.2">
      <c r="A617" s="31"/>
      <c r="B617" s="73"/>
      <c r="C617" s="21"/>
      <c r="D617" s="7" t="s">
        <v>12</v>
      </c>
      <c r="E617" s="8">
        <f t="shared" si="373"/>
        <v>1443.71</v>
      </c>
      <c r="F617" s="8">
        <v>0</v>
      </c>
      <c r="G617" s="8">
        <v>0</v>
      </c>
      <c r="H617" s="8">
        <v>1443.71</v>
      </c>
      <c r="I617" s="8">
        <v>0</v>
      </c>
      <c r="J617" s="8">
        <v>0</v>
      </c>
      <c r="K617" s="29"/>
      <c r="L617" s="21"/>
    </row>
    <row r="618" spans="1:12" ht="30" customHeight="1" x14ac:dyDescent="0.2">
      <c r="A618" s="32"/>
      <c r="B618" s="74"/>
      <c r="C618" s="21"/>
      <c r="D618" s="7" t="s">
        <v>13</v>
      </c>
      <c r="E618" s="8">
        <f t="shared" si="373"/>
        <v>0</v>
      </c>
      <c r="F618" s="8">
        <v>0</v>
      </c>
      <c r="G618" s="8">
        <v>0</v>
      </c>
      <c r="H618" s="8">
        <v>0</v>
      </c>
      <c r="I618" s="8">
        <v>0</v>
      </c>
      <c r="J618" s="8">
        <v>0</v>
      </c>
      <c r="K618" s="29"/>
      <c r="L618" s="21"/>
    </row>
    <row r="619" spans="1:12" ht="12.75" customHeight="1" x14ac:dyDescent="0.2">
      <c r="A619" s="30" t="s">
        <v>337</v>
      </c>
      <c r="B619" s="72" t="s">
        <v>367</v>
      </c>
      <c r="C619" s="21">
        <v>2022</v>
      </c>
      <c r="D619" s="7" t="s">
        <v>8</v>
      </c>
      <c r="E619" s="8">
        <f t="shared" ref="E619:J619" si="374">SUM(E620:E623)</f>
        <v>372.90999999999997</v>
      </c>
      <c r="F619" s="8">
        <f t="shared" si="374"/>
        <v>0</v>
      </c>
      <c r="G619" s="8">
        <f t="shared" si="374"/>
        <v>0</v>
      </c>
      <c r="H619" s="8">
        <f t="shared" si="374"/>
        <v>372.90999999999997</v>
      </c>
      <c r="I619" s="8">
        <f t="shared" si="374"/>
        <v>0</v>
      </c>
      <c r="J619" s="8">
        <f t="shared" si="374"/>
        <v>0</v>
      </c>
      <c r="K619" s="29" t="s">
        <v>9</v>
      </c>
      <c r="L619" s="21" t="s">
        <v>98</v>
      </c>
    </row>
    <row r="620" spans="1:12" ht="39.75" customHeight="1" x14ac:dyDescent="0.2">
      <c r="A620" s="31"/>
      <c r="B620" s="73"/>
      <c r="C620" s="21"/>
      <c r="D620" s="7" t="s">
        <v>10</v>
      </c>
      <c r="E620" s="8">
        <f t="shared" ref="E620:E623" si="375">SUM(F620:J620)</f>
        <v>0</v>
      </c>
      <c r="F620" s="8">
        <v>0</v>
      </c>
      <c r="G620" s="8">
        <v>0</v>
      </c>
      <c r="H620" s="8">
        <v>0</v>
      </c>
      <c r="I620" s="8">
        <v>0</v>
      </c>
      <c r="J620" s="8">
        <v>0</v>
      </c>
      <c r="K620" s="29"/>
      <c r="L620" s="21"/>
    </row>
    <row r="621" spans="1:12" ht="31.5" customHeight="1" x14ac:dyDescent="0.2">
      <c r="A621" s="31"/>
      <c r="B621" s="73"/>
      <c r="C621" s="21"/>
      <c r="D621" s="7" t="s">
        <v>11</v>
      </c>
      <c r="E621" s="8">
        <f t="shared" si="375"/>
        <v>233.81</v>
      </c>
      <c r="F621" s="8">
        <v>0</v>
      </c>
      <c r="G621" s="8">
        <v>0</v>
      </c>
      <c r="H621" s="8">
        <v>233.81</v>
      </c>
      <c r="I621" s="8">
        <v>0</v>
      </c>
      <c r="J621" s="8">
        <v>0</v>
      </c>
      <c r="K621" s="29"/>
      <c r="L621" s="21"/>
    </row>
    <row r="622" spans="1:12" ht="46.5" customHeight="1" x14ac:dyDescent="0.2">
      <c r="A622" s="31"/>
      <c r="B622" s="73"/>
      <c r="C622" s="21"/>
      <c r="D622" s="7" t="s">
        <v>12</v>
      </c>
      <c r="E622" s="8">
        <f t="shared" si="375"/>
        <v>139.1</v>
      </c>
      <c r="F622" s="8">
        <v>0</v>
      </c>
      <c r="G622" s="8">
        <v>0</v>
      </c>
      <c r="H622" s="8">
        <v>139.1</v>
      </c>
      <c r="I622" s="8">
        <v>0</v>
      </c>
      <c r="J622" s="8">
        <v>0</v>
      </c>
      <c r="K622" s="29"/>
      <c r="L622" s="21"/>
    </row>
    <row r="623" spans="1:12" ht="30" customHeight="1" x14ac:dyDescent="0.2">
      <c r="A623" s="32"/>
      <c r="B623" s="74"/>
      <c r="C623" s="21"/>
      <c r="D623" s="7" t="s">
        <v>13</v>
      </c>
      <c r="E623" s="8">
        <f t="shared" si="375"/>
        <v>0</v>
      </c>
      <c r="F623" s="8">
        <v>0</v>
      </c>
      <c r="G623" s="8">
        <v>0</v>
      </c>
      <c r="H623" s="8">
        <v>0</v>
      </c>
      <c r="I623" s="8">
        <v>0</v>
      </c>
      <c r="J623" s="8">
        <v>0</v>
      </c>
      <c r="K623" s="29"/>
      <c r="L623" s="21"/>
    </row>
    <row r="624" spans="1:12" ht="12.75" customHeight="1" x14ac:dyDescent="0.2">
      <c r="A624" s="30" t="s">
        <v>338</v>
      </c>
      <c r="B624" s="72" t="s">
        <v>368</v>
      </c>
      <c r="C624" s="21">
        <v>2022</v>
      </c>
      <c r="D624" s="7" t="s">
        <v>8</v>
      </c>
      <c r="E624" s="8">
        <f t="shared" ref="E624:J624" si="376">SUM(E625:E628)</f>
        <v>707.24</v>
      </c>
      <c r="F624" s="8">
        <f t="shared" si="376"/>
        <v>0</v>
      </c>
      <c r="G624" s="8">
        <f t="shared" si="376"/>
        <v>0</v>
      </c>
      <c r="H624" s="8">
        <f t="shared" si="376"/>
        <v>707.24</v>
      </c>
      <c r="I624" s="8">
        <f t="shared" si="376"/>
        <v>0</v>
      </c>
      <c r="J624" s="8">
        <f t="shared" si="376"/>
        <v>0</v>
      </c>
      <c r="K624" s="29" t="s">
        <v>9</v>
      </c>
      <c r="L624" s="21" t="s">
        <v>98</v>
      </c>
    </row>
    <row r="625" spans="1:12" ht="31.5" customHeight="1" x14ac:dyDescent="0.2">
      <c r="A625" s="31"/>
      <c r="B625" s="73"/>
      <c r="C625" s="21"/>
      <c r="D625" s="7" t="s">
        <v>10</v>
      </c>
      <c r="E625" s="8">
        <f t="shared" ref="E625:E628" si="377">SUM(F625:J625)</f>
        <v>0</v>
      </c>
      <c r="F625" s="8">
        <v>0</v>
      </c>
      <c r="G625" s="8">
        <v>0</v>
      </c>
      <c r="H625" s="8">
        <v>0</v>
      </c>
      <c r="I625" s="8">
        <v>0</v>
      </c>
      <c r="J625" s="8">
        <v>0</v>
      </c>
      <c r="K625" s="29"/>
      <c r="L625" s="21"/>
    </row>
    <row r="626" spans="1:12" ht="33.75" customHeight="1" x14ac:dyDescent="0.2">
      <c r="A626" s="31"/>
      <c r="B626" s="73"/>
      <c r="C626" s="21"/>
      <c r="D626" s="7" t="s">
        <v>11</v>
      </c>
      <c r="E626" s="8">
        <f t="shared" si="377"/>
        <v>443.44</v>
      </c>
      <c r="F626" s="8">
        <v>0</v>
      </c>
      <c r="G626" s="8">
        <v>0</v>
      </c>
      <c r="H626" s="8">
        <v>443.44</v>
      </c>
      <c r="I626" s="8">
        <v>0</v>
      </c>
      <c r="J626" s="8">
        <v>0</v>
      </c>
      <c r="K626" s="29"/>
      <c r="L626" s="21"/>
    </row>
    <row r="627" spans="1:12" ht="49.5" customHeight="1" x14ac:dyDescent="0.2">
      <c r="A627" s="31"/>
      <c r="B627" s="73"/>
      <c r="C627" s="21"/>
      <c r="D627" s="7" t="s">
        <v>12</v>
      </c>
      <c r="E627" s="8">
        <f t="shared" si="377"/>
        <v>263.8</v>
      </c>
      <c r="F627" s="8">
        <v>0</v>
      </c>
      <c r="G627" s="8">
        <v>0</v>
      </c>
      <c r="H627" s="8">
        <v>263.8</v>
      </c>
      <c r="I627" s="8">
        <v>0</v>
      </c>
      <c r="J627" s="8">
        <v>0</v>
      </c>
      <c r="K627" s="29"/>
      <c r="L627" s="21"/>
    </row>
    <row r="628" spans="1:12" ht="30" customHeight="1" x14ac:dyDescent="0.2">
      <c r="A628" s="32"/>
      <c r="B628" s="74"/>
      <c r="C628" s="21"/>
      <c r="D628" s="7" t="s">
        <v>13</v>
      </c>
      <c r="E628" s="8">
        <f t="shared" si="377"/>
        <v>0</v>
      </c>
      <c r="F628" s="8">
        <v>0</v>
      </c>
      <c r="G628" s="8">
        <v>0</v>
      </c>
      <c r="H628" s="8">
        <v>0</v>
      </c>
      <c r="I628" s="8">
        <v>0</v>
      </c>
      <c r="J628" s="8">
        <v>0</v>
      </c>
      <c r="K628" s="29"/>
      <c r="L628" s="21"/>
    </row>
    <row r="629" spans="1:12" ht="12.75" customHeight="1" x14ac:dyDescent="0.2">
      <c r="A629" s="30" t="s">
        <v>339</v>
      </c>
      <c r="B629" s="72" t="s">
        <v>369</v>
      </c>
      <c r="C629" s="21">
        <v>2022</v>
      </c>
      <c r="D629" s="7" t="s">
        <v>8</v>
      </c>
      <c r="E629" s="8">
        <f t="shared" ref="E629:J629" si="378">SUM(E630:E633)</f>
        <v>1543.0700000000002</v>
      </c>
      <c r="F629" s="8">
        <f t="shared" si="378"/>
        <v>0</v>
      </c>
      <c r="G629" s="8">
        <f t="shared" si="378"/>
        <v>0</v>
      </c>
      <c r="H629" s="8">
        <f t="shared" si="378"/>
        <v>1543.0700000000002</v>
      </c>
      <c r="I629" s="8">
        <f t="shared" si="378"/>
        <v>0</v>
      </c>
      <c r="J629" s="8">
        <f t="shared" si="378"/>
        <v>0</v>
      </c>
      <c r="K629" s="29" t="s">
        <v>9</v>
      </c>
      <c r="L629" s="21" t="s">
        <v>98</v>
      </c>
    </row>
    <row r="630" spans="1:12" ht="33" customHeight="1" x14ac:dyDescent="0.2">
      <c r="A630" s="31"/>
      <c r="B630" s="73"/>
      <c r="C630" s="21"/>
      <c r="D630" s="7" t="s">
        <v>10</v>
      </c>
      <c r="E630" s="8">
        <f t="shared" ref="E630:E633" si="379">SUM(F630:J630)</f>
        <v>0</v>
      </c>
      <c r="F630" s="8">
        <v>0</v>
      </c>
      <c r="G630" s="8">
        <v>0</v>
      </c>
      <c r="H630" s="8">
        <v>0</v>
      </c>
      <c r="I630" s="8">
        <v>0</v>
      </c>
      <c r="J630" s="8">
        <v>0</v>
      </c>
      <c r="K630" s="29"/>
      <c r="L630" s="21"/>
    </row>
    <row r="631" spans="1:12" ht="42.75" customHeight="1" x14ac:dyDescent="0.2">
      <c r="A631" s="31"/>
      <c r="B631" s="73"/>
      <c r="C631" s="21"/>
      <c r="D631" s="7" t="s">
        <v>11</v>
      </c>
      <c r="E631" s="8">
        <f t="shared" si="379"/>
        <v>967.5</v>
      </c>
      <c r="F631" s="8">
        <v>0</v>
      </c>
      <c r="G631" s="8">
        <v>0</v>
      </c>
      <c r="H631" s="8">
        <v>967.5</v>
      </c>
      <c r="I631" s="8">
        <v>0</v>
      </c>
      <c r="J631" s="8">
        <v>0</v>
      </c>
      <c r="K631" s="29"/>
      <c r="L631" s="21"/>
    </row>
    <row r="632" spans="1:12" ht="42.75" customHeight="1" x14ac:dyDescent="0.2">
      <c r="A632" s="31"/>
      <c r="B632" s="73"/>
      <c r="C632" s="21"/>
      <c r="D632" s="7" t="s">
        <v>12</v>
      </c>
      <c r="E632" s="8">
        <f t="shared" si="379"/>
        <v>575.57000000000005</v>
      </c>
      <c r="F632" s="8">
        <v>0</v>
      </c>
      <c r="G632" s="8">
        <v>0</v>
      </c>
      <c r="H632" s="8">
        <v>575.57000000000005</v>
      </c>
      <c r="I632" s="8">
        <v>0</v>
      </c>
      <c r="J632" s="8">
        <v>0</v>
      </c>
      <c r="K632" s="29"/>
      <c r="L632" s="21"/>
    </row>
    <row r="633" spans="1:12" ht="30" customHeight="1" x14ac:dyDescent="0.2">
      <c r="A633" s="32"/>
      <c r="B633" s="74"/>
      <c r="C633" s="21"/>
      <c r="D633" s="7" t="s">
        <v>13</v>
      </c>
      <c r="E633" s="8">
        <f t="shared" si="379"/>
        <v>0</v>
      </c>
      <c r="F633" s="8">
        <v>0</v>
      </c>
      <c r="G633" s="8">
        <v>0</v>
      </c>
      <c r="H633" s="8">
        <v>0</v>
      </c>
      <c r="I633" s="8">
        <v>0</v>
      </c>
      <c r="J633" s="8">
        <v>0</v>
      </c>
      <c r="K633" s="29"/>
      <c r="L633" s="21"/>
    </row>
    <row r="634" spans="1:12" ht="12.75" customHeight="1" x14ac:dyDescent="0.2">
      <c r="A634" s="30" t="s">
        <v>340</v>
      </c>
      <c r="B634" s="72" t="s">
        <v>370</v>
      </c>
      <c r="C634" s="21">
        <v>2022</v>
      </c>
      <c r="D634" s="7" t="s">
        <v>8</v>
      </c>
      <c r="E634" s="8">
        <f t="shared" ref="E634:J634" si="380">SUM(E635:E638)</f>
        <v>758.68000000000006</v>
      </c>
      <c r="F634" s="8">
        <f t="shared" si="380"/>
        <v>0</v>
      </c>
      <c r="G634" s="8">
        <f t="shared" si="380"/>
        <v>0</v>
      </c>
      <c r="H634" s="8">
        <f t="shared" si="380"/>
        <v>758.68000000000006</v>
      </c>
      <c r="I634" s="8">
        <f t="shared" si="380"/>
        <v>0</v>
      </c>
      <c r="J634" s="8">
        <f t="shared" si="380"/>
        <v>0</v>
      </c>
      <c r="K634" s="29" t="s">
        <v>9</v>
      </c>
      <c r="L634" s="21" t="s">
        <v>98</v>
      </c>
    </row>
    <row r="635" spans="1:12" ht="33" customHeight="1" x14ac:dyDescent="0.2">
      <c r="A635" s="31"/>
      <c r="B635" s="73"/>
      <c r="C635" s="21"/>
      <c r="D635" s="7" t="s">
        <v>10</v>
      </c>
      <c r="E635" s="8">
        <f t="shared" ref="E635:E638" si="381">SUM(F635:J635)</f>
        <v>0</v>
      </c>
      <c r="F635" s="8">
        <v>0</v>
      </c>
      <c r="G635" s="8">
        <v>0</v>
      </c>
      <c r="H635" s="8">
        <v>0</v>
      </c>
      <c r="I635" s="8">
        <v>0</v>
      </c>
      <c r="J635" s="8">
        <v>0</v>
      </c>
      <c r="K635" s="29"/>
      <c r="L635" s="21"/>
    </row>
    <row r="636" spans="1:12" ht="39" customHeight="1" x14ac:dyDescent="0.2">
      <c r="A636" s="31"/>
      <c r="B636" s="73"/>
      <c r="C636" s="21"/>
      <c r="D636" s="7" t="s">
        <v>11</v>
      </c>
      <c r="E636" s="8">
        <f t="shared" si="381"/>
        <v>475.69</v>
      </c>
      <c r="F636" s="8">
        <v>0</v>
      </c>
      <c r="G636" s="8">
        <v>0</v>
      </c>
      <c r="H636" s="8">
        <v>475.69</v>
      </c>
      <c r="I636" s="8">
        <v>0</v>
      </c>
      <c r="J636" s="8">
        <v>0</v>
      </c>
      <c r="K636" s="29"/>
      <c r="L636" s="21"/>
    </row>
    <row r="637" spans="1:12" ht="45.75" customHeight="1" x14ac:dyDescent="0.2">
      <c r="A637" s="31"/>
      <c r="B637" s="73"/>
      <c r="C637" s="21"/>
      <c r="D637" s="7" t="s">
        <v>12</v>
      </c>
      <c r="E637" s="8">
        <f t="shared" si="381"/>
        <v>282.99</v>
      </c>
      <c r="F637" s="8">
        <v>0</v>
      </c>
      <c r="G637" s="8">
        <v>0</v>
      </c>
      <c r="H637" s="8">
        <v>282.99</v>
      </c>
      <c r="I637" s="8">
        <v>0</v>
      </c>
      <c r="J637" s="8">
        <v>0</v>
      </c>
      <c r="K637" s="29"/>
      <c r="L637" s="21"/>
    </row>
    <row r="638" spans="1:12" ht="30" customHeight="1" x14ac:dyDescent="0.2">
      <c r="A638" s="32"/>
      <c r="B638" s="74"/>
      <c r="C638" s="21"/>
      <c r="D638" s="7" t="s">
        <v>13</v>
      </c>
      <c r="E638" s="8">
        <f t="shared" si="381"/>
        <v>0</v>
      </c>
      <c r="F638" s="8">
        <v>0</v>
      </c>
      <c r="G638" s="8">
        <v>0</v>
      </c>
      <c r="H638" s="8">
        <v>0</v>
      </c>
      <c r="I638" s="8">
        <v>0</v>
      </c>
      <c r="J638" s="8">
        <v>0</v>
      </c>
      <c r="K638" s="29"/>
      <c r="L638" s="21"/>
    </row>
    <row r="639" spans="1:12" ht="12.75" customHeight="1" x14ac:dyDescent="0.2">
      <c r="A639" s="30" t="s">
        <v>341</v>
      </c>
      <c r="B639" s="72" t="s">
        <v>371</v>
      </c>
      <c r="C639" s="21">
        <v>2022</v>
      </c>
      <c r="D639" s="7" t="s">
        <v>8</v>
      </c>
      <c r="E639" s="8">
        <f t="shared" ref="E639:J639" si="382">SUM(E640:E643)</f>
        <v>1285.8899999999999</v>
      </c>
      <c r="F639" s="8">
        <f t="shared" si="382"/>
        <v>0</v>
      </c>
      <c r="G639" s="8">
        <f t="shared" si="382"/>
        <v>0</v>
      </c>
      <c r="H639" s="8">
        <f t="shared" si="382"/>
        <v>1285.8899999999999</v>
      </c>
      <c r="I639" s="8">
        <f t="shared" si="382"/>
        <v>0</v>
      </c>
      <c r="J639" s="8">
        <f t="shared" si="382"/>
        <v>0</v>
      </c>
      <c r="K639" s="29" t="s">
        <v>9</v>
      </c>
      <c r="L639" s="21" t="s">
        <v>98</v>
      </c>
    </row>
    <row r="640" spans="1:12" ht="36.75" customHeight="1" x14ac:dyDescent="0.2">
      <c r="A640" s="31"/>
      <c r="B640" s="73"/>
      <c r="C640" s="21"/>
      <c r="D640" s="7" t="s">
        <v>10</v>
      </c>
      <c r="E640" s="8">
        <f t="shared" ref="E640:E643" si="383">SUM(F640:J640)</f>
        <v>0</v>
      </c>
      <c r="F640" s="8">
        <v>0</v>
      </c>
      <c r="G640" s="8">
        <v>0</v>
      </c>
      <c r="H640" s="8">
        <v>0</v>
      </c>
      <c r="I640" s="8">
        <v>0</v>
      </c>
      <c r="J640" s="8">
        <v>0</v>
      </c>
      <c r="K640" s="29"/>
      <c r="L640" s="21"/>
    </row>
    <row r="641" spans="1:12" ht="39.75" customHeight="1" x14ac:dyDescent="0.2">
      <c r="A641" s="31"/>
      <c r="B641" s="73"/>
      <c r="C641" s="21"/>
      <c r="D641" s="7" t="s">
        <v>11</v>
      </c>
      <c r="E641" s="8">
        <f t="shared" si="383"/>
        <v>806.25</v>
      </c>
      <c r="F641" s="8">
        <v>0</v>
      </c>
      <c r="G641" s="8">
        <v>0</v>
      </c>
      <c r="H641" s="8">
        <v>806.25</v>
      </c>
      <c r="I641" s="8">
        <v>0</v>
      </c>
      <c r="J641" s="8">
        <v>0</v>
      </c>
      <c r="K641" s="29"/>
      <c r="L641" s="21"/>
    </row>
    <row r="642" spans="1:12" ht="47.25" customHeight="1" x14ac:dyDescent="0.2">
      <c r="A642" s="31"/>
      <c r="B642" s="73"/>
      <c r="C642" s="21"/>
      <c r="D642" s="7" t="s">
        <v>12</v>
      </c>
      <c r="E642" s="8">
        <f t="shared" si="383"/>
        <v>479.64</v>
      </c>
      <c r="F642" s="8">
        <v>0</v>
      </c>
      <c r="G642" s="8">
        <v>0</v>
      </c>
      <c r="H642" s="8">
        <v>479.64</v>
      </c>
      <c r="I642" s="8">
        <v>0</v>
      </c>
      <c r="J642" s="8">
        <v>0</v>
      </c>
      <c r="K642" s="29"/>
      <c r="L642" s="21"/>
    </row>
    <row r="643" spans="1:12" ht="30" customHeight="1" x14ac:dyDescent="0.2">
      <c r="A643" s="32"/>
      <c r="B643" s="74"/>
      <c r="C643" s="21"/>
      <c r="D643" s="7" t="s">
        <v>13</v>
      </c>
      <c r="E643" s="8">
        <f t="shared" si="383"/>
        <v>0</v>
      </c>
      <c r="F643" s="8">
        <v>0</v>
      </c>
      <c r="G643" s="8">
        <v>0</v>
      </c>
      <c r="H643" s="8">
        <v>0</v>
      </c>
      <c r="I643" s="8">
        <v>0</v>
      </c>
      <c r="J643" s="8">
        <v>0</v>
      </c>
      <c r="K643" s="29"/>
      <c r="L643" s="21"/>
    </row>
    <row r="644" spans="1:12" ht="12.75" customHeight="1" x14ac:dyDescent="0.2">
      <c r="A644" s="30" t="s">
        <v>342</v>
      </c>
      <c r="B644" s="72" t="s">
        <v>372</v>
      </c>
      <c r="C644" s="21">
        <v>2022</v>
      </c>
      <c r="D644" s="7" t="s">
        <v>8</v>
      </c>
      <c r="E644" s="8">
        <f t="shared" ref="E644:J644" si="384">SUM(E645:E648)</f>
        <v>578.65</v>
      </c>
      <c r="F644" s="8">
        <f t="shared" si="384"/>
        <v>0</v>
      </c>
      <c r="G644" s="8">
        <f t="shared" si="384"/>
        <v>0</v>
      </c>
      <c r="H644" s="8">
        <f t="shared" si="384"/>
        <v>578.65</v>
      </c>
      <c r="I644" s="8">
        <f t="shared" si="384"/>
        <v>0</v>
      </c>
      <c r="J644" s="8">
        <f t="shared" si="384"/>
        <v>0</v>
      </c>
      <c r="K644" s="29" t="s">
        <v>9</v>
      </c>
      <c r="L644" s="21" t="s">
        <v>98</v>
      </c>
    </row>
    <row r="645" spans="1:12" ht="39.75" customHeight="1" x14ac:dyDescent="0.2">
      <c r="A645" s="31"/>
      <c r="B645" s="73"/>
      <c r="C645" s="21"/>
      <c r="D645" s="7" t="s">
        <v>10</v>
      </c>
      <c r="E645" s="8">
        <f t="shared" ref="E645:E648" si="385">SUM(F645:J645)</f>
        <v>0</v>
      </c>
      <c r="F645" s="8">
        <v>0</v>
      </c>
      <c r="G645" s="8">
        <v>0</v>
      </c>
      <c r="H645" s="8">
        <v>0</v>
      </c>
      <c r="I645" s="8">
        <v>0</v>
      </c>
      <c r="J645" s="8">
        <v>0</v>
      </c>
      <c r="K645" s="29"/>
      <c r="L645" s="21"/>
    </row>
    <row r="646" spans="1:12" ht="34.5" customHeight="1" x14ac:dyDescent="0.2">
      <c r="A646" s="31"/>
      <c r="B646" s="73"/>
      <c r="C646" s="21"/>
      <c r="D646" s="7" t="s">
        <v>11</v>
      </c>
      <c r="E646" s="8">
        <f t="shared" si="385"/>
        <v>362.81</v>
      </c>
      <c r="F646" s="8">
        <v>0</v>
      </c>
      <c r="G646" s="8">
        <v>0</v>
      </c>
      <c r="H646" s="8">
        <v>362.81</v>
      </c>
      <c r="I646" s="8">
        <v>0</v>
      </c>
      <c r="J646" s="8">
        <v>0</v>
      </c>
      <c r="K646" s="29"/>
      <c r="L646" s="21"/>
    </row>
    <row r="647" spans="1:12" ht="47.25" customHeight="1" x14ac:dyDescent="0.2">
      <c r="A647" s="31"/>
      <c r="B647" s="73"/>
      <c r="C647" s="21"/>
      <c r="D647" s="7" t="s">
        <v>12</v>
      </c>
      <c r="E647" s="8">
        <f t="shared" si="385"/>
        <v>215.84</v>
      </c>
      <c r="F647" s="8">
        <v>0</v>
      </c>
      <c r="G647" s="8">
        <v>0</v>
      </c>
      <c r="H647" s="8">
        <v>215.84</v>
      </c>
      <c r="I647" s="8">
        <v>0</v>
      </c>
      <c r="J647" s="8">
        <v>0</v>
      </c>
      <c r="K647" s="29"/>
      <c r="L647" s="21"/>
    </row>
    <row r="648" spans="1:12" ht="30" customHeight="1" x14ac:dyDescent="0.2">
      <c r="A648" s="32"/>
      <c r="B648" s="74"/>
      <c r="C648" s="21"/>
      <c r="D648" s="7" t="s">
        <v>13</v>
      </c>
      <c r="E648" s="8">
        <f t="shared" si="385"/>
        <v>0</v>
      </c>
      <c r="F648" s="8">
        <v>0</v>
      </c>
      <c r="G648" s="8">
        <v>0</v>
      </c>
      <c r="H648" s="8">
        <v>0</v>
      </c>
      <c r="I648" s="8">
        <v>0</v>
      </c>
      <c r="J648" s="8">
        <v>0</v>
      </c>
      <c r="K648" s="29"/>
      <c r="L648" s="21"/>
    </row>
    <row r="649" spans="1:12" ht="12.75" customHeight="1" x14ac:dyDescent="0.2">
      <c r="A649" s="30" t="s">
        <v>343</v>
      </c>
      <c r="B649" s="72" t="s">
        <v>373</v>
      </c>
      <c r="C649" s="21">
        <v>2022</v>
      </c>
      <c r="D649" s="7" t="s">
        <v>8</v>
      </c>
      <c r="E649" s="8">
        <f t="shared" ref="E649:J649" si="386">SUM(E650:E653)</f>
        <v>996.57</v>
      </c>
      <c r="F649" s="8">
        <f t="shared" si="386"/>
        <v>0</v>
      </c>
      <c r="G649" s="8">
        <f t="shared" si="386"/>
        <v>0</v>
      </c>
      <c r="H649" s="8">
        <f t="shared" si="386"/>
        <v>996.57</v>
      </c>
      <c r="I649" s="8">
        <f t="shared" si="386"/>
        <v>0</v>
      </c>
      <c r="J649" s="8">
        <f t="shared" si="386"/>
        <v>0</v>
      </c>
      <c r="K649" s="29" t="s">
        <v>9</v>
      </c>
      <c r="L649" s="21" t="s">
        <v>98</v>
      </c>
    </row>
    <row r="650" spans="1:12" ht="33" customHeight="1" x14ac:dyDescent="0.2">
      <c r="A650" s="31"/>
      <c r="B650" s="73"/>
      <c r="C650" s="21"/>
      <c r="D650" s="7" t="s">
        <v>10</v>
      </c>
      <c r="E650" s="8">
        <f t="shared" ref="E650:E653" si="387">SUM(F650:J650)</f>
        <v>0</v>
      </c>
      <c r="F650" s="8">
        <v>0</v>
      </c>
      <c r="G650" s="8">
        <v>0</v>
      </c>
      <c r="H650" s="8">
        <v>0</v>
      </c>
      <c r="I650" s="8">
        <v>0</v>
      </c>
      <c r="J650" s="8">
        <v>0</v>
      </c>
      <c r="K650" s="29"/>
      <c r="L650" s="21"/>
    </row>
    <row r="651" spans="1:12" ht="30.75" customHeight="1" x14ac:dyDescent="0.2">
      <c r="A651" s="31"/>
      <c r="B651" s="73"/>
      <c r="C651" s="21"/>
      <c r="D651" s="7" t="s">
        <v>11</v>
      </c>
      <c r="E651" s="8">
        <f t="shared" si="387"/>
        <v>624.84</v>
      </c>
      <c r="F651" s="8">
        <v>0</v>
      </c>
      <c r="G651" s="8">
        <v>0</v>
      </c>
      <c r="H651" s="8">
        <v>624.84</v>
      </c>
      <c r="I651" s="8">
        <v>0</v>
      </c>
      <c r="J651" s="8">
        <v>0</v>
      </c>
      <c r="K651" s="29"/>
      <c r="L651" s="21"/>
    </row>
    <row r="652" spans="1:12" ht="51.75" customHeight="1" x14ac:dyDescent="0.2">
      <c r="A652" s="31"/>
      <c r="B652" s="73"/>
      <c r="C652" s="21"/>
      <c r="D652" s="7" t="s">
        <v>12</v>
      </c>
      <c r="E652" s="8">
        <f t="shared" si="387"/>
        <v>371.73</v>
      </c>
      <c r="F652" s="8">
        <v>0</v>
      </c>
      <c r="G652" s="8">
        <v>0</v>
      </c>
      <c r="H652" s="8">
        <v>371.73</v>
      </c>
      <c r="I652" s="8">
        <v>0</v>
      </c>
      <c r="J652" s="8">
        <v>0</v>
      </c>
      <c r="K652" s="29"/>
      <c r="L652" s="21"/>
    </row>
    <row r="653" spans="1:12" ht="30" customHeight="1" x14ac:dyDescent="0.2">
      <c r="A653" s="32"/>
      <c r="B653" s="74"/>
      <c r="C653" s="21"/>
      <c r="D653" s="7" t="s">
        <v>13</v>
      </c>
      <c r="E653" s="8">
        <f t="shared" si="387"/>
        <v>0</v>
      </c>
      <c r="F653" s="8">
        <v>0</v>
      </c>
      <c r="G653" s="8">
        <v>0</v>
      </c>
      <c r="H653" s="8">
        <v>0</v>
      </c>
      <c r="I653" s="8">
        <v>0</v>
      </c>
      <c r="J653" s="8">
        <v>0</v>
      </c>
      <c r="K653" s="29"/>
      <c r="L653" s="21"/>
    </row>
    <row r="654" spans="1:12" ht="12.75" customHeight="1" x14ac:dyDescent="0.2">
      <c r="A654" s="30" t="s">
        <v>344</v>
      </c>
      <c r="B654" s="72" t="s">
        <v>374</v>
      </c>
      <c r="C654" s="21">
        <v>2022</v>
      </c>
      <c r="D654" s="7" t="s">
        <v>8</v>
      </c>
      <c r="E654" s="8">
        <f t="shared" ref="E654:J654" si="388">SUM(E655:E658)</f>
        <v>160.74</v>
      </c>
      <c r="F654" s="8">
        <f t="shared" si="388"/>
        <v>0</v>
      </c>
      <c r="G654" s="8">
        <f t="shared" si="388"/>
        <v>0</v>
      </c>
      <c r="H654" s="8">
        <f t="shared" si="388"/>
        <v>160.74</v>
      </c>
      <c r="I654" s="8">
        <f t="shared" si="388"/>
        <v>0</v>
      </c>
      <c r="J654" s="8">
        <f t="shared" si="388"/>
        <v>0</v>
      </c>
      <c r="K654" s="29" t="s">
        <v>9</v>
      </c>
      <c r="L654" s="21" t="s">
        <v>98</v>
      </c>
    </row>
    <row r="655" spans="1:12" ht="33" customHeight="1" x14ac:dyDescent="0.2">
      <c r="A655" s="31"/>
      <c r="B655" s="73"/>
      <c r="C655" s="21"/>
      <c r="D655" s="7" t="s">
        <v>10</v>
      </c>
      <c r="E655" s="8">
        <f t="shared" ref="E655:E658" si="389">SUM(F655:J655)</f>
        <v>0</v>
      </c>
      <c r="F655" s="8">
        <v>0</v>
      </c>
      <c r="G655" s="8">
        <v>0</v>
      </c>
      <c r="H655" s="8">
        <v>0</v>
      </c>
      <c r="I655" s="8">
        <v>0</v>
      </c>
      <c r="J655" s="8">
        <v>0</v>
      </c>
      <c r="K655" s="29"/>
      <c r="L655" s="21"/>
    </row>
    <row r="656" spans="1:12" ht="30.75" customHeight="1" x14ac:dyDescent="0.2">
      <c r="A656" s="31"/>
      <c r="B656" s="73"/>
      <c r="C656" s="21"/>
      <c r="D656" s="7" t="s">
        <v>11</v>
      </c>
      <c r="E656" s="8">
        <f t="shared" si="389"/>
        <v>100.78</v>
      </c>
      <c r="F656" s="8">
        <v>0</v>
      </c>
      <c r="G656" s="8">
        <v>0</v>
      </c>
      <c r="H656" s="8">
        <v>100.78</v>
      </c>
      <c r="I656" s="8">
        <v>0</v>
      </c>
      <c r="J656" s="8">
        <v>0</v>
      </c>
      <c r="K656" s="29"/>
      <c r="L656" s="21"/>
    </row>
    <row r="657" spans="1:12" ht="49.5" customHeight="1" x14ac:dyDescent="0.2">
      <c r="A657" s="31"/>
      <c r="B657" s="73"/>
      <c r="C657" s="21"/>
      <c r="D657" s="7" t="s">
        <v>12</v>
      </c>
      <c r="E657" s="8">
        <f t="shared" si="389"/>
        <v>59.96</v>
      </c>
      <c r="F657" s="8">
        <v>0</v>
      </c>
      <c r="G657" s="8">
        <v>0</v>
      </c>
      <c r="H657" s="8">
        <v>59.96</v>
      </c>
      <c r="I657" s="8">
        <v>0</v>
      </c>
      <c r="J657" s="8">
        <v>0</v>
      </c>
      <c r="K657" s="29"/>
      <c r="L657" s="21"/>
    </row>
    <row r="658" spans="1:12" ht="30" customHeight="1" x14ac:dyDescent="0.2">
      <c r="A658" s="32"/>
      <c r="B658" s="74"/>
      <c r="C658" s="21"/>
      <c r="D658" s="7" t="s">
        <v>13</v>
      </c>
      <c r="E658" s="8">
        <f t="shared" si="389"/>
        <v>0</v>
      </c>
      <c r="F658" s="8">
        <v>0</v>
      </c>
      <c r="G658" s="8">
        <v>0</v>
      </c>
      <c r="H658" s="8">
        <v>0</v>
      </c>
      <c r="I658" s="8">
        <v>0</v>
      </c>
      <c r="J658" s="8">
        <v>0</v>
      </c>
      <c r="K658" s="29"/>
      <c r="L658" s="21"/>
    </row>
    <row r="659" spans="1:12" ht="12.75" customHeight="1" x14ac:dyDescent="0.2">
      <c r="A659" s="30" t="s">
        <v>345</v>
      </c>
      <c r="B659" s="72" t="s">
        <v>375</v>
      </c>
      <c r="C659" s="21">
        <v>2022</v>
      </c>
      <c r="D659" s="7" t="s">
        <v>8</v>
      </c>
      <c r="E659" s="8">
        <f t="shared" ref="E659:J659" si="390">SUM(E660:E663)</f>
        <v>964.42000000000007</v>
      </c>
      <c r="F659" s="8">
        <f t="shared" si="390"/>
        <v>0</v>
      </c>
      <c r="G659" s="8">
        <f t="shared" si="390"/>
        <v>0</v>
      </c>
      <c r="H659" s="8">
        <f t="shared" si="390"/>
        <v>964.42000000000007</v>
      </c>
      <c r="I659" s="8">
        <f t="shared" si="390"/>
        <v>0</v>
      </c>
      <c r="J659" s="8">
        <f t="shared" si="390"/>
        <v>0</v>
      </c>
      <c r="K659" s="29" t="s">
        <v>9</v>
      </c>
      <c r="L659" s="21" t="s">
        <v>98</v>
      </c>
    </row>
    <row r="660" spans="1:12" ht="30.75" customHeight="1" x14ac:dyDescent="0.2">
      <c r="A660" s="31"/>
      <c r="B660" s="73"/>
      <c r="C660" s="21"/>
      <c r="D660" s="7" t="s">
        <v>10</v>
      </c>
      <c r="E660" s="8">
        <f t="shared" ref="E660:E663" si="391">SUM(F660:J660)</f>
        <v>0</v>
      </c>
      <c r="F660" s="8">
        <v>0</v>
      </c>
      <c r="G660" s="8">
        <v>0</v>
      </c>
      <c r="H660" s="8">
        <v>0</v>
      </c>
      <c r="I660" s="8">
        <v>0</v>
      </c>
      <c r="J660" s="8">
        <v>0</v>
      </c>
      <c r="K660" s="29"/>
      <c r="L660" s="21"/>
    </row>
    <row r="661" spans="1:12" ht="33.75" customHeight="1" x14ac:dyDescent="0.2">
      <c r="A661" s="31"/>
      <c r="B661" s="73"/>
      <c r="C661" s="21"/>
      <c r="D661" s="7" t="s">
        <v>11</v>
      </c>
      <c r="E661" s="8">
        <f t="shared" si="391"/>
        <v>604.69000000000005</v>
      </c>
      <c r="F661" s="8">
        <v>0</v>
      </c>
      <c r="G661" s="8">
        <v>0</v>
      </c>
      <c r="H661" s="8">
        <v>604.69000000000005</v>
      </c>
      <c r="I661" s="8">
        <v>0</v>
      </c>
      <c r="J661" s="8">
        <v>0</v>
      </c>
      <c r="K661" s="29"/>
      <c r="L661" s="21"/>
    </row>
    <row r="662" spans="1:12" ht="43.5" customHeight="1" x14ac:dyDescent="0.2">
      <c r="A662" s="31"/>
      <c r="B662" s="73"/>
      <c r="C662" s="21"/>
      <c r="D662" s="7" t="s">
        <v>12</v>
      </c>
      <c r="E662" s="8">
        <f t="shared" si="391"/>
        <v>359.73</v>
      </c>
      <c r="F662" s="8">
        <v>0</v>
      </c>
      <c r="G662" s="8">
        <v>0</v>
      </c>
      <c r="H662" s="8">
        <v>359.73</v>
      </c>
      <c r="I662" s="8">
        <v>0</v>
      </c>
      <c r="J662" s="8">
        <v>0</v>
      </c>
      <c r="K662" s="29"/>
      <c r="L662" s="21"/>
    </row>
    <row r="663" spans="1:12" ht="30" customHeight="1" x14ac:dyDescent="0.2">
      <c r="A663" s="32"/>
      <c r="B663" s="74"/>
      <c r="C663" s="21"/>
      <c r="D663" s="7" t="s">
        <v>13</v>
      </c>
      <c r="E663" s="8">
        <f t="shared" si="391"/>
        <v>0</v>
      </c>
      <c r="F663" s="8">
        <v>0</v>
      </c>
      <c r="G663" s="8">
        <v>0</v>
      </c>
      <c r="H663" s="8">
        <v>0</v>
      </c>
      <c r="I663" s="8">
        <v>0</v>
      </c>
      <c r="J663" s="8">
        <v>0</v>
      </c>
      <c r="K663" s="29"/>
      <c r="L663" s="21"/>
    </row>
    <row r="664" spans="1:12" ht="12.75" customHeight="1" x14ac:dyDescent="0.2">
      <c r="A664" s="30" t="s">
        <v>346</v>
      </c>
      <c r="B664" s="72" t="s">
        <v>376</v>
      </c>
      <c r="C664" s="21">
        <v>2022</v>
      </c>
      <c r="D664" s="7" t="s">
        <v>8</v>
      </c>
      <c r="E664" s="8">
        <f t="shared" ref="E664:J664" si="392">SUM(E665:E668)</f>
        <v>2391.7600000000002</v>
      </c>
      <c r="F664" s="8">
        <f t="shared" si="392"/>
        <v>0</v>
      </c>
      <c r="G664" s="8">
        <f t="shared" si="392"/>
        <v>0</v>
      </c>
      <c r="H664" s="8">
        <f t="shared" si="392"/>
        <v>2391.7600000000002</v>
      </c>
      <c r="I664" s="8">
        <f t="shared" si="392"/>
        <v>0</v>
      </c>
      <c r="J664" s="8">
        <f t="shared" si="392"/>
        <v>0</v>
      </c>
      <c r="K664" s="29" t="s">
        <v>9</v>
      </c>
      <c r="L664" s="21" t="s">
        <v>98</v>
      </c>
    </row>
    <row r="665" spans="1:12" ht="30" customHeight="1" x14ac:dyDescent="0.2">
      <c r="A665" s="31"/>
      <c r="B665" s="73"/>
      <c r="C665" s="21"/>
      <c r="D665" s="7" t="s">
        <v>10</v>
      </c>
      <c r="E665" s="8">
        <f t="shared" ref="E665:E668" si="393">SUM(F665:J665)</f>
        <v>0</v>
      </c>
      <c r="F665" s="8">
        <v>0</v>
      </c>
      <c r="G665" s="8">
        <v>0</v>
      </c>
      <c r="H665" s="8">
        <v>0</v>
      </c>
      <c r="I665" s="8">
        <v>0</v>
      </c>
      <c r="J665" s="8">
        <v>0</v>
      </c>
      <c r="K665" s="29"/>
      <c r="L665" s="21"/>
    </row>
    <row r="666" spans="1:12" ht="31.5" customHeight="1" x14ac:dyDescent="0.2">
      <c r="A666" s="31"/>
      <c r="B666" s="73"/>
      <c r="C666" s="21"/>
      <c r="D666" s="7" t="s">
        <v>11</v>
      </c>
      <c r="E666" s="8">
        <f t="shared" si="393"/>
        <v>1499.63</v>
      </c>
      <c r="F666" s="8">
        <v>0</v>
      </c>
      <c r="G666" s="8">
        <v>0</v>
      </c>
      <c r="H666" s="8">
        <v>1499.63</v>
      </c>
      <c r="I666" s="8">
        <v>0</v>
      </c>
      <c r="J666" s="8">
        <v>0</v>
      </c>
      <c r="K666" s="29"/>
      <c r="L666" s="21"/>
    </row>
    <row r="667" spans="1:12" ht="50.25" customHeight="1" x14ac:dyDescent="0.2">
      <c r="A667" s="31"/>
      <c r="B667" s="73"/>
      <c r="C667" s="21"/>
      <c r="D667" s="7" t="s">
        <v>12</v>
      </c>
      <c r="E667" s="8">
        <f t="shared" si="393"/>
        <v>892.13</v>
      </c>
      <c r="F667" s="8">
        <v>0</v>
      </c>
      <c r="G667" s="8">
        <v>0</v>
      </c>
      <c r="H667" s="8">
        <v>892.13</v>
      </c>
      <c r="I667" s="8">
        <v>0</v>
      </c>
      <c r="J667" s="8">
        <v>0</v>
      </c>
      <c r="K667" s="29"/>
      <c r="L667" s="21"/>
    </row>
    <row r="668" spans="1:12" ht="30" customHeight="1" x14ac:dyDescent="0.2">
      <c r="A668" s="32"/>
      <c r="B668" s="74"/>
      <c r="C668" s="21"/>
      <c r="D668" s="7" t="s">
        <v>13</v>
      </c>
      <c r="E668" s="8">
        <f t="shared" si="393"/>
        <v>0</v>
      </c>
      <c r="F668" s="8">
        <v>0</v>
      </c>
      <c r="G668" s="8">
        <v>0</v>
      </c>
      <c r="H668" s="8">
        <v>0</v>
      </c>
      <c r="I668" s="8">
        <v>0</v>
      </c>
      <c r="J668" s="8">
        <v>0</v>
      </c>
      <c r="K668" s="29"/>
      <c r="L668" s="21"/>
    </row>
    <row r="669" spans="1:12" ht="12.75" customHeight="1" x14ac:dyDescent="0.2">
      <c r="A669" s="30" t="s">
        <v>347</v>
      </c>
      <c r="B669" s="72" t="s">
        <v>377</v>
      </c>
      <c r="C669" s="21">
        <v>2022</v>
      </c>
      <c r="D669" s="7" t="s">
        <v>8</v>
      </c>
      <c r="E669" s="8">
        <f t="shared" ref="E669:J669" si="394">SUM(E670:E673)</f>
        <v>694.38</v>
      </c>
      <c r="F669" s="8">
        <f t="shared" si="394"/>
        <v>0</v>
      </c>
      <c r="G669" s="8">
        <f t="shared" si="394"/>
        <v>0</v>
      </c>
      <c r="H669" s="8">
        <f t="shared" si="394"/>
        <v>694.38</v>
      </c>
      <c r="I669" s="8">
        <f t="shared" si="394"/>
        <v>0</v>
      </c>
      <c r="J669" s="8">
        <f t="shared" si="394"/>
        <v>0</v>
      </c>
      <c r="K669" s="29" t="s">
        <v>9</v>
      </c>
      <c r="L669" s="21" t="s">
        <v>98</v>
      </c>
    </row>
    <row r="670" spans="1:12" ht="33" customHeight="1" x14ac:dyDescent="0.2">
      <c r="A670" s="31"/>
      <c r="B670" s="73"/>
      <c r="C670" s="21"/>
      <c r="D670" s="7" t="s">
        <v>10</v>
      </c>
      <c r="E670" s="8">
        <f t="shared" ref="E670:E673" si="395">SUM(F670:J670)</f>
        <v>0</v>
      </c>
      <c r="F670" s="8">
        <v>0</v>
      </c>
      <c r="G670" s="8">
        <v>0</v>
      </c>
      <c r="H670" s="8">
        <v>0</v>
      </c>
      <c r="I670" s="8">
        <v>0</v>
      </c>
      <c r="J670" s="8">
        <v>0</v>
      </c>
      <c r="K670" s="29"/>
      <c r="L670" s="21"/>
    </row>
    <row r="671" spans="1:12" ht="36" customHeight="1" x14ac:dyDescent="0.2">
      <c r="A671" s="31"/>
      <c r="B671" s="73"/>
      <c r="C671" s="21"/>
      <c r="D671" s="7" t="s">
        <v>11</v>
      </c>
      <c r="E671" s="8">
        <f t="shared" si="395"/>
        <v>435.37</v>
      </c>
      <c r="F671" s="8">
        <v>0</v>
      </c>
      <c r="G671" s="8">
        <v>0</v>
      </c>
      <c r="H671" s="8">
        <v>435.37</v>
      </c>
      <c r="I671" s="8">
        <v>0</v>
      </c>
      <c r="J671" s="8">
        <v>0</v>
      </c>
      <c r="K671" s="29"/>
      <c r="L671" s="21"/>
    </row>
    <row r="672" spans="1:12" ht="47.25" customHeight="1" x14ac:dyDescent="0.2">
      <c r="A672" s="31"/>
      <c r="B672" s="73"/>
      <c r="C672" s="21"/>
      <c r="D672" s="7" t="s">
        <v>12</v>
      </c>
      <c r="E672" s="8">
        <f t="shared" si="395"/>
        <v>259.01</v>
      </c>
      <c r="F672" s="8">
        <v>0</v>
      </c>
      <c r="G672" s="8">
        <v>0</v>
      </c>
      <c r="H672" s="8">
        <v>259.01</v>
      </c>
      <c r="I672" s="8">
        <v>0</v>
      </c>
      <c r="J672" s="8">
        <v>0</v>
      </c>
      <c r="K672" s="29"/>
      <c r="L672" s="21"/>
    </row>
    <row r="673" spans="1:12" ht="30" customHeight="1" x14ac:dyDescent="0.2">
      <c r="A673" s="32"/>
      <c r="B673" s="74"/>
      <c r="C673" s="21"/>
      <c r="D673" s="7" t="s">
        <v>13</v>
      </c>
      <c r="E673" s="8">
        <f t="shared" si="395"/>
        <v>0</v>
      </c>
      <c r="F673" s="8">
        <v>0</v>
      </c>
      <c r="G673" s="8">
        <v>0</v>
      </c>
      <c r="H673" s="8">
        <v>0</v>
      </c>
      <c r="I673" s="8">
        <v>0</v>
      </c>
      <c r="J673" s="8">
        <v>0</v>
      </c>
      <c r="K673" s="29"/>
      <c r="L673" s="21"/>
    </row>
    <row r="674" spans="1:12" ht="12.75" customHeight="1" x14ac:dyDescent="0.2">
      <c r="A674" s="30" t="s">
        <v>348</v>
      </c>
      <c r="B674" s="72" t="s">
        <v>378</v>
      </c>
      <c r="C674" s="21">
        <v>2022</v>
      </c>
      <c r="D674" s="7" t="s">
        <v>8</v>
      </c>
      <c r="E674" s="8">
        <f t="shared" ref="E674:J674" si="396">SUM(E675:E678)</f>
        <v>1915.98</v>
      </c>
      <c r="F674" s="8">
        <f t="shared" si="396"/>
        <v>0</v>
      </c>
      <c r="G674" s="8">
        <f t="shared" si="396"/>
        <v>0</v>
      </c>
      <c r="H674" s="8">
        <f t="shared" si="396"/>
        <v>1915.98</v>
      </c>
      <c r="I674" s="8">
        <f t="shared" si="396"/>
        <v>0</v>
      </c>
      <c r="J674" s="8">
        <f t="shared" si="396"/>
        <v>0</v>
      </c>
      <c r="K674" s="29" t="s">
        <v>9</v>
      </c>
      <c r="L674" s="21" t="s">
        <v>98</v>
      </c>
    </row>
    <row r="675" spans="1:12" ht="39.75" customHeight="1" x14ac:dyDescent="0.2">
      <c r="A675" s="31"/>
      <c r="B675" s="73"/>
      <c r="C675" s="21"/>
      <c r="D675" s="7" t="s">
        <v>10</v>
      </c>
      <c r="E675" s="8">
        <f t="shared" ref="E675:E678" si="397">SUM(F675:J675)</f>
        <v>0</v>
      </c>
      <c r="F675" s="8">
        <v>0</v>
      </c>
      <c r="G675" s="8">
        <v>0</v>
      </c>
      <c r="H675" s="8">
        <v>0</v>
      </c>
      <c r="I675" s="8">
        <v>0</v>
      </c>
      <c r="J675" s="8">
        <v>0</v>
      </c>
      <c r="K675" s="29"/>
      <c r="L675" s="21"/>
    </row>
    <row r="676" spans="1:12" ht="39.75" customHeight="1" x14ac:dyDescent="0.2">
      <c r="A676" s="31"/>
      <c r="B676" s="73"/>
      <c r="C676" s="21"/>
      <c r="D676" s="7" t="s">
        <v>11</v>
      </c>
      <c r="E676" s="8">
        <f t="shared" si="397"/>
        <v>1201.31</v>
      </c>
      <c r="F676" s="8">
        <v>0</v>
      </c>
      <c r="G676" s="8">
        <v>0</v>
      </c>
      <c r="H676" s="8">
        <v>1201.31</v>
      </c>
      <c r="I676" s="8">
        <v>0</v>
      </c>
      <c r="J676" s="8">
        <v>0</v>
      </c>
      <c r="K676" s="29"/>
      <c r="L676" s="21"/>
    </row>
    <row r="677" spans="1:12" ht="44.25" customHeight="1" x14ac:dyDescent="0.2">
      <c r="A677" s="31"/>
      <c r="B677" s="73"/>
      <c r="C677" s="21"/>
      <c r="D677" s="7" t="s">
        <v>12</v>
      </c>
      <c r="E677" s="8">
        <f t="shared" si="397"/>
        <v>714.67</v>
      </c>
      <c r="F677" s="8">
        <v>0</v>
      </c>
      <c r="G677" s="8">
        <v>0</v>
      </c>
      <c r="H677" s="8">
        <v>714.67</v>
      </c>
      <c r="I677" s="8">
        <v>0</v>
      </c>
      <c r="J677" s="8">
        <v>0</v>
      </c>
      <c r="K677" s="29"/>
      <c r="L677" s="21"/>
    </row>
    <row r="678" spans="1:12" ht="30" customHeight="1" x14ac:dyDescent="0.2">
      <c r="A678" s="32"/>
      <c r="B678" s="74"/>
      <c r="C678" s="21"/>
      <c r="D678" s="7" t="s">
        <v>13</v>
      </c>
      <c r="E678" s="8">
        <f t="shared" si="397"/>
        <v>0</v>
      </c>
      <c r="F678" s="8">
        <v>0</v>
      </c>
      <c r="G678" s="8">
        <v>0</v>
      </c>
      <c r="H678" s="8">
        <v>0</v>
      </c>
      <c r="I678" s="8">
        <v>0</v>
      </c>
      <c r="J678" s="8">
        <v>0</v>
      </c>
      <c r="K678" s="29"/>
      <c r="L678" s="21"/>
    </row>
    <row r="679" spans="1:12" ht="12.75" customHeight="1" x14ac:dyDescent="0.2">
      <c r="A679" s="30" t="s">
        <v>349</v>
      </c>
      <c r="B679" s="72" t="s">
        <v>379</v>
      </c>
      <c r="C679" s="21">
        <v>2022</v>
      </c>
      <c r="D679" s="7" t="s">
        <v>8</v>
      </c>
      <c r="E679" s="8">
        <f t="shared" ref="E679:J679" si="398">SUM(E680:E683)</f>
        <v>1401.62</v>
      </c>
      <c r="F679" s="8">
        <f t="shared" si="398"/>
        <v>0</v>
      </c>
      <c r="G679" s="8">
        <f t="shared" si="398"/>
        <v>0</v>
      </c>
      <c r="H679" s="8">
        <f t="shared" si="398"/>
        <v>1401.62</v>
      </c>
      <c r="I679" s="8">
        <f t="shared" si="398"/>
        <v>0</v>
      </c>
      <c r="J679" s="8">
        <f t="shared" si="398"/>
        <v>0</v>
      </c>
      <c r="K679" s="29" t="s">
        <v>9</v>
      </c>
      <c r="L679" s="21" t="s">
        <v>98</v>
      </c>
    </row>
    <row r="680" spans="1:12" ht="39.75" customHeight="1" x14ac:dyDescent="0.2">
      <c r="A680" s="31"/>
      <c r="B680" s="73"/>
      <c r="C680" s="21"/>
      <c r="D680" s="7" t="s">
        <v>10</v>
      </c>
      <c r="E680" s="8">
        <f t="shared" ref="E680:E683" si="399">SUM(F680:J680)</f>
        <v>0</v>
      </c>
      <c r="F680" s="8">
        <v>0</v>
      </c>
      <c r="G680" s="8">
        <v>0</v>
      </c>
      <c r="H680" s="8">
        <v>0</v>
      </c>
      <c r="I680" s="8">
        <v>0</v>
      </c>
      <c r="J680" s="8">
        <v>0</v>
      </c>
      <c r="K680" s="29"/>
      <c r="L680" s="21"/>
    </row>
    <row r="681" spans="1:12" ht="37.5" customHeight="1" x14ac:dyDescent="0.2">
      <c r="A681" s="31"/>
      <c r="B681" s="73"/>
      <c r="C681" s="21"/>
      <c r="D681" s="7" t="s">
        <v>11</v>
      </c>
      <c r="E681" s="8">
        <f t="shared" si="399"/>
        <v>878.81</v>
      </c>
      <c r="F681" s="8">
        <v>0</v>
      </c>
      <c r="G681" s="8">
        <v>0</v>
      </c>
      <c r="H681" s="8">
        <v>878.81</v>
      </c>
      <c r="I681" s="8">
        <v>0</v>
      </c>
      <c r="J681" s="8">
        <v>0</v>
      </c>
      <c r="K681" s="29"/>
      <c r="L681" s="21"/>
    </row>
    <row r="682" spans="1:12" ht="53.25" customHeight="1" x14ac:dyDescent="0.2">
      <c r="A682" s="31"/>
      <c r="B682" s="73"/>
      <c r="C682" s="21"/>
      <c r="D682" s="7" t="s">
        <v>12</v>
      </c>
      <c r="E682" s="8">
        <f t="shared" si="399"/>
        <v>522.80999999999995</v>
      </c>
      <c r="F682" s="8">
        <v>0</v>
      </c>
      <c r="G682" s="8">
        <v>0</v>
      </c>
      <c r="H682" s="8">
        <v>522.80999999999995</v>
      </c>
      <c r="I682" s="8">
        <v>0</v>
      </c>
      <c r="J682" s="8">
        <v>0</v>
      </c>
      <c r="K682" s="29"/>
      <c r="L682" s="21"/>
    </row>
    <row r="683" spans="1:12" ht="30" customHeight="1" x14ac:dyDescent="0.2">
      <c r="A683" s="32"/>
      <c r="B683" s="74"/>
      <c r="C683" s="21"/>
      <c r="D683" s="7" t="s">
        <v>13</v>
      </c>
      <c r="E683" s="8">
        <f t="shared" si="399"/>
        <v>0</v>
      </c>
      <c r="F683" s="8">
        <v>0</v>
      </c>
      <c r="G683" s="8">
        <v>0</v>
      </c>
      <c r="H683" s="8">
        <v>0</v>
      </c>
      <c r="I683" s="8">
        <v>0</v>
      </c>
      <c r="J683" s="8">
        <v>0</v>
      </c>
      <c r="K683" s="29"/>
      <c r="L683" s="21"/>
    </row>
    <row r="684" spans="1:12" ht="12.75" customHeight="1" x14ac:dyDescent="0.2">
      <c r="A684" s="30" t="s">
        <v>350</v>
      </c>
      <c r="B684" s="72" t="s">
        <v>380</v>
      </c>
      <c r="C684" s="21">
        <v>2022</v>
      </c>
      <c r="D684" s="7" t="s">
        <v>8</v>
      </c>
      <c r="E684" s="8">
        <f t="shared" ref="E684:J684" si="400">SUM(E685:E688)</f>
        <v>1607.41</v>
      </c>
      <c r="F684" s="8">
        <f t="shared" si="400"/>
        <v>0</v>
      </c>
      <c r="G684" s="8">
        <f t="shared" si="400"/>
        <v>0</v>
      </c>
      <c r="H684" s="8">
        <f t="shared" si="400"/>
        <v>1607.41</v>
      </c>
      <c r="I684" s="8">
        <f t="shared" si="400"/>
        <v>0</v>
      </c>
      <c r="J684" s="8">
        <f t="shared" si="400"/>
        <v>0</v>
      </c>
      <c r="K684" s="29" t="s">
        <v>9</v>
      </c>
      <c r="L684" s="21" t="s">
        <v>98</v>
      </c>
    </row>
    <row r="685" spans="1:12" ht="39.75" customHeight="1" x14ac:dyDescent="0.2">
      <c r="A685" s="31"/>
      <c r="B685" s="73"/>
      <c r="C685" s="21"/>
      <c r="D685" s="7" t="s">
        <v>10</v>
      </c>
      <c r="E685" s="8">
        <f t="shared" ref="E685:E688" si="401">SUM(F685:J685)</f>
        <v>0</v>
      </c>
      <c r="F685" s="8">
        <v>0</v>
      </c>
      <c r="G685" s="8">
        <v>0</v>
      </c>
      <c r="H685" s="8">
        <v>0</v>
      </c>
      <c r="I685" s="8">
        <v>0</v>
      </c>
      <c r="J685" s="8">
        <v>0</v>
      </c>
      <c r="K685" s="29"/>
      <c r="L685" s="21"/>
    </row>
    <row r="686" spans="1:12" ht="39" customHeight="1" x14ac:dyDescent="0.2">
      <c r="A686" s="31"/>
      <c r="B686" s="73"/>
      <c r="C686" s="21"/>
      <c r="D686" s="7" t="s">
        <v>11</v>
      </c>
      <c r="E686" s="8">
        <f t="shared" si="401"/>
        <v>1007.84</v>
      </c>
      <c r="F686" s="8">
        <v>0</v>
      </c>
      <c r="G686" s="8">
        <v>0</v>
      </c>
      <c r="H686" s="8">
        <v>1007.84</v>
      </c>
      <c r="I686" s="8">
        <v>0</v>
      </c>
      <c r="J686" s="8">
        <v>0</v>
      </c>
      <c r="K686" s="29"/>
      <c r="L686" s="21"/>
    </row>
    <row r="687" spans="1:12" ht="48.75" customHeight="1" x14ac:dyDescent="0.2">
      <c r="A687" s="31"/>
      <c r="B687" s="73"/>
      <c r="C687" s="21"/>
      <c r="D687" s="7" t="s">
        <v>12</v>
      </c>
      <c r="E687" s="8">
        <f t="shared" si="401"/>
        <v>599.57000000000005</v>
      </c>
      <c r="F687" s="8">
        <v>0</v>
      </c>
      <c r="G687" s="8">
        <v>0</v>
      </c>
      <c r="H687" s="8">
        <v>599.57000000000005</v>
      </c>
      <c r="I687" s="8">
        <v>0</v>
      </c>
      <c r="J687" s="8">
        <v>0</v>
      </c>
      <c r="K687" s="29"/>
      <c r="L687" s="21"/>
    </row>
    <row r="688" spans="1:12" ht="30" customHeight="1" x14ac:dyDescent="0.2">
      <c r="A688" s="32"/>
      <c r="B688" s="74"/>
      <c r="C688" s="21"/>
      <c r="D688" s="7" t="s">
        <v>13</v>
      </c>
      <c r="E688" s="8">
        <f t="shared" si="401"/>
        <v>0</v>
      </c>
      <c r="F688" s="8">
        <v>0</v>
      </c>
      <c r="G688" s="8">
        <v>0</v>
      </c>
      <c r="H688" s="8">
        <v>0</v>
      </c>
      <c r="I688" s="8">
        <v>0</v>
      </c>
      <c r="J688" s="8">
        <v>0</v>
      </c>
      <c r="K688" s="29"/>
      <c r="L688" s="21"/>
    </row>
    <row r="689" spans="1:12" ht="12.75" customHeight="1" x14ac:dyDescent="0.2">
      <c r="A689" s="30" t="s">
        <v>351</v>
      </c>
      <c r="B689" s="72" t="s">
        <v>381</v>
      </c>
      <c r="C689" s="21">
        <v>2022</v>
      </c>
      <c r="D689" s="7" t="s">
        <v>8</v>
      </c>
      <c r="E689" s="8">
        <f t="shared" ref="E689:J689" si="402">SUM(E690:E693)</f>
        <v>964.42000000000007</v>
      </c>
      <c r="F689" s="8">
        <f t="shared" si="402"/>
        <v>0</v>
      </c>
      <c r="G689" s="8">
        <f t="shared" si="402"/>
        <v>0</v>
      </c>
      <c r="H689" s="8">
        <f t="shared" si="402"/>
        <v>964.42000000000007</v>
      </c>
      <c r="I689" s="8">
        <f t="shared" si="402"/>
        <v>0</v>
      </c>
      <c r="J689" s="8">
        <f t="shared" si="402"/>
        <v>0</v>
      </c>
      <c r="K689" s="29" t="s">
        <v>9</v>
      </c>
      <c r="L689" s="21" t="s">
        <v>98</v>
      </c>
    </row>
    <row r="690" spans="1:12" ht="33.75" customHeight="1" x14ac:dyDescent="0.2">
      <c r="A690" s="31"/>
      <c r="B690" s="73"/>
      <c r="C690" s="21"/>
      <c r="D690" s="7" t="s">
        <v>10</v>
      </c>
      <c r="E690" s="8">
        <f t="shared" ref="E690:E693" si="403">SUM(F690:J690)</f>
        <v>0</v>
      </c>
      <c r="F690" s="8">
        <v>0</v>
      </c>
      <c r="G690" s="8">
        <v>0</v>
      </c>
      <c r="H690" s="8">
        <v>0</v>
      </c>
      <c r="I690" s="8">
        <v>0</v>
      </c>
      <c r="J690" s="8">
        <v>0</v>
      </c>
      <c r="K690" s="29"/>
      <c r="L690" s="21"/>
    </row>
    <row r="691" spans="1:12" ht="36" customHeight="1" x14ac:dyDescent="0.2">
      <c r="A691" s="31"/>
      <c r="B691" s="73"/>
      <c r="C691" s="21"/>
      <c r="D691" s="7" t="s">
        <v>11</v>
      </c>
      <c r="E691" s="8">
        <f t="shared" si="403"/>
        <v>604.69000000000005</v>
      </c>
      <c r="F691" s="8">
        <v>0</v>
      </c>
      <c r="G691" s="8">
        <v>0</v>
      </c>
      <c r="H691" s="8">
        <v>604.69000000000005</v>
      </c>
      <c r="I691" s="8">
        <v>0</v>
      </c>
      <c r="J691" s="8">
        <v>0</v>
      </c>
      <c r="K691" s="29"/>
      <c r="L691" s="21"/>
    </row>
    <row r="692" spans="1:12" ht="48.75" customHeight="1" x14ac:dyDescent="0.2">
      <c r="A692" s="31"/>
      <c r="B692" s="73"/>
      <c r="C692" s="21"/>
      <c r="D692" s="7" t="s">
        <v>12</v>
      </c>
      <c r="E692" s="8">
        <f t="shared" si="403"/>
        <v>359.73</v>
      </c>
      <c r="F692" s="8">
        <v>0</v>
      </c>
      <c r="G692" s="8">
        <v>0</v>
      </c>
      <c r="H692" s="8">
        <v>359.73</v>
      </c>
      <c r="I692" s="8">
        <v>0</v>
      </c>
      <c r="J692" s="8">
        <v>0</v>
      </c>
      <c r="K692" s="29"/>
      <c r="L692" s="21"/>
    </row>
    <row r="693" spans="1:12" ht="30" customHeight="1" x14ac:dyDescent="0.2">
      <c r="A693" s="32"/>
      <c r="B693" s="74"/>
      <c r="C693" s="21"/>
      <c r="D693" s="7" t="s">
        <v>13</v>
      </c>
      <c r="E693" s="8">
        <f t="shared" si="403"/>
        <v>0</v>
      </c>
      <c r="F693" s="8">
        <v>0</v>
      </c>
      <c r="G693" s="8">
        <v>0</v>
      </c>
      <c r="H693" s="8">
        <v>0</v>
      </c>
      <c r="I693" s="8">
        <v>0</v>
      </c>
      <c r="J693" s="8">
        <v>0</v>
      </c>
      <c r="K693" s="29"/>
      <c r="L693" s="21"/>
    </row>
    <row r="694" spans="1:12" ht="12.75" customHeight="1" x14ac:dyDescent="0.2">
      <c r="A694" s="30" t="s">
        <v>352</v>
      </c>
      <c r="B694" s="72" t="s">
        <v>382</v>
      </c>
      <c r="C694" s="21">
        <v>2022</v>
      </c>
      <c r="D694" s="7" t="s">
        <v>8</v>
      </c>
      <c r="E694" s="8">
        <f t="shared" ref="E694:J694" si="404">SUM(E695:E698)</f>
        <v>347.19</v>
      </c>
      <c r="F694" s="8">
        <f t="shared" si="404"/>
        <v>0</v>
      </c>
      <c r="G694" s="8">
        <f t="shared" si="404"/>
        <v>0</v>
      </c>
      <c r="H694" s="8">
        <f t="shared" si="404"/>
        <v>347.19</v>
      </c>
      <c r="I694" s="8">
        <f t="shared" si="404"/>
        <v>0</v>
      </c>
      <c r="J694" s="8">
        <f t="shared" si="404"/>
        <v>0</v>
      </c>
      <c r="K694" s="29" t="s">
        <v>9</v>
      </c>
      <c r="L694" s="21" t="s">
        <v>98</v>
      </c>
    </row>
    <row r="695" spans="1:12" ht="27" customHeight="1" x14ac:dyDescent="0.2">
      <c r="A695" s="31"/>
      <c r="B695" s="73"/>
      <c r="C695" s="21"/>
      <c r="D695" s="7" t="s">
        <v>10</v>
      </c>
      <c r="E695" s="8">
        <f t="shared" ref="E695:E698" si="405">SUM(F695:J695)</f>
        <v>0</v>
      </c>
      <c r="F695" s="8">
        <v>0</v>
      </c>
      <c r="G695" s="8">
        <v>0</v>
      </c>
      <c r="H695" s="8">
        <v>0</v>
      </c>
      <c r="I695" s="8">
        <v>0</v>
      </c>
      <c r="J695" s="8">
        <v>0</v>
      </c>
      <c r="K695" s="29"/>
      <c r="L695" s="21"/>
    </row>
    <row r="696" spans="1:12" ht="39" customHeight="1" x14ac:dyDescent="0.2">
      <c r="A696" s="31"/>
      <c r="B696" s="73"/>
      <c r="C696" s="21"/>
      <c r="D696" s="7" t="s">
        <v>11</v>
      </c>
      <c r="E696" s="8">
        <f t="shared" si="405"/>
        <v>217.68</v>
      </c>
      <c r="F696" s="8">
        <v>0</v>
      </c>
      <c r="G696" s="8">
        <v>0</v>
      </c>
      <c r="H696" s="8">
        <v>217.68</v>
      </c>
      <c r="I696" s="8">
        <v>0</v>
      </c>
      <c r="J696" s="8">
        <v>0</v>
      </c>
      <c r="K696" s="29"/>
      <c r="L696" s="21"/>
    </row>
    <row r="697" spans="1:12" ht="50.25" customHeight="1" x14ac:dyDescent="0.2">
      <c r="A697" s="31"/>
      <c r="B697" s="73"/>
      <c r="C697" s="21"/>
      <c r="D697" s="7" t="s">
        <v>12</v>
      </c>
      <c r="E697" s="8">
        <f t="shared" si="405"/>
        <v>129.51</v>
      </c>
      <c r="F697" s="8">
        <v>0</v>
      </c>
      <c r="G697" s="8">
        <v>0</v>
      </c>
      <c r="H697" s="8">
        <v>129.51</v>
      </c>
      <c r="I697" s="8">
        <v>0</v>
      </c>
      <c r="J697" s="8">
        <v>0</v>
      </c>
      <c r="K697" s="29"/>
      <c r="L697" s="21"/>
    </row>
    <row r="698" spans="1:12" ht="30" customHeight="1" x14ac:dyDescent="0.2">
      <c r="A698" s="32"/>
      <c r="B698" s="74"/>
      <c r="C698" s="21"/>
      <c r="D698" s="7" t="s">
        <v>13</v>
      </c>
      <c r="E698" s="8">
        <f t="shared" si="405"/>
        <v>0</v>
      </c>
      <c r="F698" s="8">
        <v>0</v>
      </c>
      <c r="G698" s="8">
        <v>0</v>
      </c>
      <c r="H698" s="8">
        <v>0</v>
      </c>
      <c r="I698" s="8">
        <v>0</v>
      </c>
      <c r="J698" s="8">
        <v>0</v>
      </c>
      <c r="K698" s="29"/>
      <c r="L698" s="21"/>
    </row>
    <row r="699" spans="1:12" ht="12.75" customHeight="1" x14ac:dyDescent="0.2">
      <c r="A699" s="30" t="s">
        <v>353</v>
      </c>
      <c r="B699" s="72" t="s">
        <v>383</v>
      </c>
      <c r="C699" s="21">
        <v>2022</v>
      </c>
      <c r="D699" s="7" t="s">
        <v>8</v>
      </c>
      <c r="E699" s="8">
        <f t="shared" ref="E699:J699" si="406">SUM(E700:E703)</f>
        <v>2250.31</v>
      </c>
      <c r="F699" s="8">
        <f t="shared" si="406"/>
        <v>0</v>
      </c>
      <c r="G699" s="8">
        <f t="shared" si="406"/>
        <v>0</v>
      </c>
      <c r="H699" s="8">
        <f t="shared" si="406"/>
        <v>2250.31</v>
      </c>
      <c r="I699" s="8">
        <f t="shared" si="406"/>
        <v>0</v>
      </c>
      <c r="J699" s="8">
        <f t="shared" si="406"/>
        <v>0</v>
      </c>
      <c r="K699" s="29" t="s">
        <v>9</v>
      </c>
      <c r="L699" s="21" t="s">
        <v>98</v>
      </c>
    </row>
    <row r="700" spans="1:12" ht="30.75" customHeight="1" x14ac:dyDescent="0.2">
      <c r="A700" s="31"/>
      <c r="B700" s="73"/>
      <c r="C700" s="21"/>
      <c r="D700" s="7" t="s">
        <v>10</v>
      </c>
      <c r="E700" s="8">
        <f t="shared" ref="E700:E703" si="407">SUM(F700:J700)</f>
        <v>0</v>
      </c>
      <c r="F700" s="8">
        <v>0</v>
      </c>
      <c r="G700" s="8">
        <v>0</v>
      </c>
      <c r="H700" s="8">
        <v>0</v>
      </c>
      <c r="I700" s="8">
        <v>0</v>
      </c>
      <c r="J700" s="8">
        <v>0</v>
      </c>
      <c r="K700" s="29"/>
      <c r="L700" s="21"/>
    </row>
    <row r="701" spans="1:12" ht="30.75" customHeight="1" x14ac:dyDescent="0.2">
      <c r="A701" s="31"/>
      <c r="B701" s="73"/>
      <c r="C701" s="21"/>
      <c r="D701" s="7" t="s">
        <v>11</v>
      </c>
      <c r="E701" s="8">
        <f t="shared" si="407"/>
        <v>1410.94</v>
      </c>
      <c r="F701" s="8">
        <v>0</v>
      </c>
      <c r="G701" s="8">
        <v>0</v>
      </c>
      <c r="H701" s="8">
        <v>1410.94</v>
      </c>
      <c r="I701" s="8">
        <v>0</v>
      </c>
      <c r="J701" s="8">
        <v>0</v>
      </c>
      <c r="K701" s="29"/>
      <c r="L701" s="21"/>
    </row>
    <row r="702" spans="1:12" ht="44.25" customHeight="1" x14ac:dyDescent="0.2">
      <c r="A702" s="31"/>
      <c r="B702" s="73"/>
      <c r="C702" s="21"/>
      <c r="D702" s="7" t="s">
        <v>12</v>
      </c>
      <c r="E702" s="8">
        <f t="shared" si="407"/>
        <v>839.37</v>
      </c>
      <c r="F702" s="8">
        <v>0</v>
      </c>
      <c r="G702" s="8">
        <v>0</v>
      </c>
      <c r="H702" s="8">
        <v>839.37</v>
      </c>
      <c r="I702" s="8">
        <v>0</v>
      </c>
      <c r="J702" s="8">
        <v>0</v>
      </c>
      <c r="K702" s="29"/>
      <c r="L702" s="21"/>
    </row>
    <row r="703" spans="1:12" ht="30" customHeight="1" x14ac:dyDescent="0.2">
      <c r="A703" s="32"/>
      <c r="B703" s="74"/>
      <c r="C703" s="21"/>
      <c r="D703" s="7" t="s">
        <v>13</v>
      </c>
      <c r="E703" s="8">
        <f t="shared" si="407"/>
        <v>0</v>
      </c>
      <c r="F703" s="8">
        <v>0</v>
      </c>
      <c r="G703" s="8">
        <v>0</v>
      </c>
      <c r="H703" s="8">
        <v>0</v>
      </c>
      <c r="I703" s="8">
        <v>0</v>
      </c>
      <c r="J703" s="8">
        <v>0</v>
      </c>
      <c r="K703" s="29"/>
      <c r="L703" s="21"/>
    </row>
    <row r="704" spans="1:12" ht="12.75" customHeight="1" x14ac:dyDescent="0.2">
      <c r="A704" s="30" t="s">
        <v>354</v>
      </c>
      <c r="B704" s="72" t="s">
        <v>384</v>
      </c>
      <c r="C704" s="21">
        <v>2022</v>
      </c>
      <c r="D704" s="7" t="s">
        <v>8</v>
      </c>
      <c r="E704" s="8">
        <f t="shared" ref="E704:J704" si="408">SUM(E705:E708)</f>
        <v>2224.59</v>
      </c>
      <c r="F704" s="8">
        <f t="shared" si="408"/>
        <v>0</v>
      </c>
      <c r="G704" s="8">
        <f t="shared" si="408"/>
        <v>0</v>
      </c>
      <c r="H704" s="8">
        <f t="shared" si="408"/>
        <v>2224.59</v>
      </c>
      <c r="I704" s="8">
        <f t="shared" si="408"/>
        <v>0</v>
      </c>
      <c r="J704" s="8">
        <f t="shared" si="408"/>
        <v>0</v>
      </c>
      <c r="K704" s="29" t="s">
        <v>9</v>
      </c>
      <c r="L704" s="21" t="s">
        <v>98</v>
      </c>
    </row>
    <row r="705" spans="1:12" ht="33" customHeight="1" x14ac:dyDescent="0.2">
      <c r="A705" s="31"/>
      <c r="B705" s="73"/>
      <c r="C705" s="21"/>
      <c r="D705" s="7" t="s">
        <v>10</v>
      </c>
      <c r="E705" s="8">
        <f t="shared" ref="E705:E708" si="409">SUM(F705:J705)</f>
        <v>0</v>
      </c>
      <c r="F705" s="8">
        <v>0</v>
      </c>
      <c r="G705" s="8">
        <v>0</v>
      </c>
      <c r="H705" s="8">
        <v>0</v>
      </c>
      <c r="I705" s="8">
        <v>0</v>
      </c>
      <c r="J705" s="8">
        <v>0</v>
      </c>
      <c r="K705" s="29"/>
      <c r="L705" s="21"/>
    </row>
    <row r="706" spans="1:12" ht="39.75" customHeight="1" x14ac:dyDescent="0.2">
      <c r="A706" s="31"/>
      <c r="B706" s="73"/>
      <c r="C706" s="21"/>
      <c r="D706" s="7" t="s">
        <v>11</v>
      </c>
      <c r="E706" s="8">
        <f t="shared" si="409"/>
        <v>1394.81</v>
      </c>
      <c r="F706" s="8">
        <v>0</v>
      </c>
      <c r="G706" s="8">
        <v>0</v>
      </c>
      <c r="H706" s="8">
        <v>1394.81</v>
      </c>
      <c r="I706" s="8">
        <v>0</v>
      </c>
      <c r="J706" s="8">
        <v>0</v>
      </c>
      <c r="K706" s="29"/>
      <c r="L706" s="21"/>
    </row>
    <row r="707" spans="1:12" ht="47.25" customHeight="1" x14ac:dyDescent="0.2">
      <c r="A707" s="31"/>
      <c r="B707" s="73"/>
      <c r="C707" s="21"/>
      <c r="D707" s="7" t="s">
        <v>12</v>
      </c>
      <c r="E707" s="8">
        <f t="shared" si="409"/>
        <v>829.78</v>
      </c>
      <c r="F707" s="8">
        <v>0</v>
      </c>
      <c r="G707" s="8">
        <v>0</v>
      </c>
      <c r="H707" s="8">
        <v>829.78</v>
      </c>
      <c r="I707" s="8">
        <v>0</v>
      </c>
      <c r="J707" s="8">
        <v>0</v>
      </c>
      <c r="K707" s="29"/>
      <c r="L707" s="21"/>
    </row>
    <row r="708" spans="1:12" ht="30" customHeight="1" x14ac:dyDescent="0.2">
      <c r="A708" s="32"/>
      <c r="B708" s="74"/>
      <c r="C708" s="21"/>
      <c r="D708" s="7" t="s">
        <v>13</v>
      </c>
      <c r="E708" s="8">
        <f t="shared" si="409"/>
        <v>0</v>
      </c>
      <c r="F708" s="8">
        <v>0</v>
      </c>
      <c r="G708" s="8">
        <v>0</v>
      </c>
      <c r="H708" s="8">
        <v>0</v>
      </c>
      <c r="I708" s="8">
        <v>0</v>
      </c>
      <c r="J708" s="8">
        <v>0</v>
      </c>
      <c r="K708" s="29"/>
      <c r="L708" s="21"/>
    </row>
    <row r="709" spans="1:12" ht="12.75" customHeight="1" x14ac:dyDescent="0.2">
      <c r="A709" s="30" t="s">
        <v>355</v>
      </c>
      <c r="B709" s="72" t="s">
        <v>385</v>
      </c>
      <c r="C709" s="21">
        <v>2022</v>
      </c>
      <c r="D709" s="7" t="s">
        <v>8</v>
      </c>
      <c r="E709" s="8">
        <f t="shared" ref="E709:J709" si="410">SUM(E710:E713)</f>
        <v>771.54</v>
      </c>
      <c r="F709" s="8">
        <f t="shared" si="410"/>
        <v>0</v>
      </c>
      <c r="G709" s="8">
        <f t="shared" si="410"/>
        <v>0</v>
      </c>
      <c r="H709" s="8">
        <f t="shared" si="410"/>
        <v>771.54</v>
      </c>
      <c r="I709" s="8">
        <f t="shared" si="410"/>
        <v>0</v>
      </c>
      <c r="J709" s="8">
        <f t="shared" si="410"/>
        <v>0</v>
      </c>
      <c r="K709" s="29" t="s">
        <v>9</v>
      </c>
      <c r="L709" s="21" t="s">
        <v>98</v>
      </c>
    </row>
    <row r="710" spans="1:12" ht="31.5" customHeight="1" x14ac:dyDescent="0.2">
      <c r="A710" s="31"/>
      <c r="B710" s="73"/>
      <c r="C710" s="21"/>
      <c r="D710" s="7" t="s">
        <v>10</v>
      </c>
      <c r="E710" s="8">
        <f t="shared" ref="E710:E713" si="411">SUM(F710:J710)</f>
        <v>0</v>
      </c>
      <c r="F710" s="8">
        <v>0</v>
      </c>
      <c r="G710" s="8">
        <v>0</v>
      </c>
      <c r="H710" s="8">
        <v>0</v>
      </c>
      <c r="I710" s="8">
        <v>0</v>
      </c>
      <c r="J710" s="8">
        <v>0</v>
      </c>
      <c r="K710" s="29"/>
      <c r="L710" s="21"/>
    </row>
    <row r="711" spans="1:12" ht="33.75" customHeight="1" x14ac:dyDescent="0.2">
      <c r="A711" s="31"/>
      <c r="B711" s="73"/>
      <c r="C711" s="21"/>
      <c r="D711" s="7" t="s">
        <v>11</v>
      </c>
      <c r="E711" s="8">
        <f t="shared" si="411"/>
        <v>483.75</v>
      </c>
      <c r="F711" s="8">
        <v>0</v>
      </c>
      <c r="G711" s="8">
        <v>0</v>
      </c>
      <c r="H711" s="8">
        <v>483.75</v>
      </c>
      <c r="I711" s="8">
        <v>0</v>
      </c>
      <c r="J711" s="8">
        <v>0</v>
      </c>
      <c r="K711" s="29"/>
      <c r="L711" s="21"/>
    </row>
    <row r="712" spans="1:12" ht="48.75" customHeight="1" x14ac:dyDescent="0.2">
      <c r="A712" s="31"/>
      <c r="B712" s="73"/>
      <c r="C712" s="21"/>
      <c r="D712" s="7" t="s">
        <v>12</v>
      </c>
      <c r="E712" s="8">
        <f t="shared" si="411"/>
        <v>287.79000000000002</v>
      </c>
      <c r="F712" s="8">
        <v>0</v>
      </c>
      <c r="G712" s="8">
        <v>0</v>
      </c>
      <c r="H712" s="8">
        <v>287.79000000000002</v>
      </c>
      <c r="I712" s="8">
        <v>0</v>
      </c>
      <c r="J712" s="8">
        <v>0</v>
      </c>
      <c r="K712" s="29"/>
      <c r="L712" s="21"/>
    </row>
    <row r="713" spans="1:12" ht="30" customHeight="1" x14ac:dyDescent="0.2">
      <c r="A713" s="32"/>
      <c r="B713" s="74"/>
      <c r="C713" s="21"/>
      <c r="D713" s="7" t="s">
        <v>13</v>
      </c>
      <c r="E713" s="8">
        <f t="shared" si="411"/>
        <v>0</v>
      </c>
      <c r="F713" s="8">
        <v>0</v>
      </c>
      <c r="G713" s="8">
        <v>0</v>
      </c>
      <c r="H713" s="8">
        <v>0</v>
      </c>
      <c r="I713" s="8">
        <v>0</v>
      </c>
      <c r="J713" s="8">
        <v>0</v>
      </c>
      <c r="K713" s="29"/>
      <c r="L713" s="21"/>
    </row>
    <row r="714" spans="1:12" ht="12.75" customHeight="1" x14ac:dyDescent="0.2">
      <c r="A714" s="30" t="s">
        <v>356</v>
      </c>
      <c r="B714" s="72" t="s">
        <v>386</v>
      </c>
      <c r="C714" s="21">
        <v>2022</v>
      </c>
      <c r="D714" s="7" t="s">
        <v>8</v>
      </c>
      <c r="E714" s="8">
        <f t="shared" ref="E714:J714" si="412">SUM(E715:E718)</f>
        <v>6249.42</v>
      </c>
      <c r="F714" s="8">
        <f t="shared" si="412"/>
        <v>0</v>
      </c>
      <c r="G714" s="8">
        <f t="shared" si="412"/>
        <v>0</v>
      </c>
      <c r="H714" s="8">
        <f t="shared" si="412"/>
        <v>6249.42</v>
      </c>
      <c r="I714" s="8">
        <f t="shared" si="412"/>
        <v>0</v>
      </c>
      <c r="J714" s="8">
        <f t="shared" si="412"/>
        <v>0</v>
      </c>
      <c r="K714" s="29" t="s">
        <v>9</v>
      </c>
      <c r="L714" s="21" t="s">
        <v>98</v>
      </c>
    </row>
    <row r="715" spans="1:12" ht="27" customHeight="1" x14ac:dyDescent="0.2">
      <c r="A715" s="31"/>
      <c r="B715" s="73"/>
      <c r="C715" s="21"/>
      <c r="D715" s="7" t="s">
        <v>10</v>
      </c>
      <c r="E715" s="8">
        <f t="shared" ref="E715:E718" si="413">SUM(F715:J715)</f>
        <v>0</v>
      </c>
      <c r="F715" s="8">
        <v>0</v>
      </c>
      <c r="G715" s="8">
        <v>0</v>
      </c>
      <c r="H715" s="8">
        <v>0</v>
      </c>
      <c r="I715" s="8">
        <v>0</v>
      </c>
      <c r="J715" s="8">
        <v>0</v>
      </c>
      <c r="K715" s="29"/>
      <c r="L715" s="21"/>
    </row>
    <row r="716" spans="1:12" ht="30.75" customHeight="1" x14ac:dyDescent="0.2">
      <c r="A716" s="31"/>
      <c r="B716" s="73"/>
      <c r="C716" s="21"/>
      <c r="D716" s="7" t="s">
        <v>11</v>
      </c>
      <c r="E716" s="8">
        <f t="shared" si="413"/>
        <v>3918.38</v>
      </c>
      <c r="F716" s="8">
        <v>0</v>
      </c>
      <c r="G716" s="8">
        <v>0</v>
      </c>
      <c r="H716" s="8">
        <v>3918.38</v>
      </c>
      <c r="I716" s="8">
        <v>0</v>
      </c>
      <c r="J716" s="8">
        <v>0</v>
      </c>
      <c r="K716" s="29"/>
      <c r="L716" s="21"/>
    </row>
    <row r="717" spans="1:12" ht="52.5" customHeight="1" x14ac:dyDescent="0.2">
      <c r="A717" s="31"/>
      <c r="B717" s="73"/>
      <c r="C717" s="21"/>
      <c r="D717" s="7" t="s">
        <v>12</v>
      </c>
      <c r="E717" s="8">
        <f t="shared" si="413"/>
        <v>2331.04</v>
      </c>
      <c r="F717" s="8">
        <v>0</v>
      </c>
      <c r="G717" s="8">
        <v>0</v>
      </c>
      <c r="H717" s="8">
        <v>2331.04</v>
      </c>
      <c r="I717" s="8">
        <v>0</v>
      </c>
      <c r="J717" s="8">
        <v>0</v>
      </c>
      <c r="K717" s="29"/>
      <c r="L717" s="21"/>
    </row>
    <row r="718" spans="1:12" ht="30" customHeight="1" x14ac:dyDescent="0.2">
      <c r="A718" s="32"/>
      <c r="B718" s="74"/>
      <c r="C718" s="21"/>
      <c r="D718" s="7" t="s">
        <v>13</v>
      </c>
      <c r="E718" s="8">
        <f t="shared" si="413"/>
        <v>0</v>
      </c>
      <c r="F718" s="8">
        <v>0</v>
      </c>
      <c r="G718" s="8">
        <v>0</v>
      </c>
      <c r="H718" s="8">
        <v>0</v>
      </c>
      <c r="I718" s="8">
        <v>0</v>
      </c>
      <c r="J718" s="8">
        <v>0</v>
      </c>
      <c r="K718" s="29"/>
      <c r="L718" s="21"/>
    </row>
    <row r="719" spans="1:12" ht="12.75" customHeight="1" x14ac:dyDescent="0.2">
      <c r="A719" s="30" t="s">
        <v>357</v>
      </c>
      <c r="B719" s="72" t="s">
        <v>387</v>
      </c>
      <c r="C719" s="21">
        <v>2022</v>
      </c>
      <c r="D719" s="7" t="s">
        <v>8</v>
      </c>
      <c r="E719" s="8">
        <f t="shared" ref="E719:J719" si="414">SUM(E720:E723)</f>
        <v>1324.47</v>
      </c>
      <c r="F719" s="8">
        <f t="shared" si="414"/>
        <v>0</v>
      </c>
      <c r="G719" s="8">
        <f t="shared" si="414"/>
        <v>0</v>
      </c>
      <c r="H719" s="8">
        <f t="shared" si="414"/>
        <v>1324.47</v>
      </c>
      <c r="I719" s="8">
        <f t="shared" si="414"/>
        <v>0</v>
      </c>
      <c r="J719" s="8">
        <f t="shared" si="414"/>
        <v>0</v>
      </c>
      <c r="K719" s="29" t="s">
        <v>9</v>
      </c>
      <c r="L719" s="21" t="s">
        <v>98</v>
      </c>
    </row>
    <row r="720" spans="1:12" ht="27.75" customHeight="1" x14ac:dyDescent="0.2">
      <c r="A720" s="31"/>
      <c r="B720" s="73"/>
      <c r="C720" s="21"/>
      <c r="D720" s="7" t="s">
        <v>10</v>
      </c>
      <c r="E720" s="8">
        <f t="shared" ref="E720:E723" si="415">SUM(F720:J720)</f>
        <v>0</v>
      </c>
      <c r="F720" s="8">
        <v>0</v>
      </c>
      <c r="G720" s="8">
        <v>0</v>
      </c>
      <c r="H720" s="8">
        <v>0</v>
      </c>
      <c r="I720" s="8">
        <v>0</v>
      </c>
      <c r="J720" s="8">
        <v>0</v>
      </c>
      <c r="K720" s="29"/>
      <c r="L720" s="21"/>
    </row>
    <row r="721" spans="1:12" ht="31.5" customHeight="1" x14ac:dyDescent="0.2">
      <c r="A721" s="31"/>
      <c r="B721" s="73"/>
      <c r="C721" s="21"/>
      <c r="D721" s="7" t="s">
        <v>11</v>
      </c>
      <c r="E721" s="8">
        <f t="shared" si="415"/>
        <v>830.44</v>
      </c>
      <c r="F721" s="8">
        <v>0</v>
      </c>
      <c r="G721" s="8">
        <v>0</v>
      </c>
      <c r="H721" s="8">
        <v>830.44</v>
      </c>
      <c r="I721" s="8">
        <v>0</v>
      </c>
      <c r="J721" s="8">
        <v>0</v>
      </c>
      <c r="K721" s="29"/>
      <c r="L721" s="21"/>
    </row>
    <row r="722" spans="1:12" ht="51.75" customHeight="1" x14ac:dyDescent="0.2">
      <c r="A722" s="31"/>
      <c r="B722" s="73"/>
      <c r="C722" s="21"/>
      <c r="D722" s="7" t="s">
        <v>12</v>
      </c>
      <c r="E722" s="8">
        <f t="shared" si="415"/>
        <v>494.03</v>
      </c>
      <c r="F722" s="8">
        <v>0</v>
      </c>
      <c r="G722" s="8">
        <v>0</v>
      </c>
      <c r="H722" s="8">
        <v>494.03</v>
      </c>
      <c r="I722" s="8">
        <v>0</v>
      </c>
      <c r="J722" s="8">
        <v>0</v>
      </c>
      <c r="K722" s="29"/>
      <c r="L722" s="21"/>
    </row>
    <row r="723" spans="1:12" ht="30" customHeight="1" x14ac:dyDescent="0.2">
      <c r="A723" s="32"/>
      <c r="B723" s="74"/>
      <c r="C723" s="21"/>
      <c r="D723" s="7" t="s">
        <v>13</v>
      </c>
      <c r="E723" s="8">
        <f t="shared" si="415"/>
        <v>0</v>
      </c>
      <c r="F723" s="8">
        <v>0</v>
      </c>
      <c r="G723" s="8">
        <v>0</v>
      </c>
      <c r="H723" s="8">
        <v>0</v>
      </c>
      <c r="I723" s="8">
        <v>0</v>
      </c>
      <c r="J723" s="8">
        <v>0</v>
      </c>
      <c r="K723" s="29"/>
      <c r="L723" s="21"/>
    </row>
    <row r="724" spans="1:12" ht="12.75" customHeight="1" x14ac:dyDescent="0.2">
      <c r="A724" s="30" t="s">
        <v>358</v>
      </c>
      <c r="B724" s="72" t="s">
        <v>388</v>
      </c>
      <c r="C724" s="21">
        <v>2022</v>
      </c>
      <c r="D724" s="7" t="s">
        <v>8</v>
      </c>
      <c r="E724" s="8">
        <f t="shared" ref="E724:J724" si="416">SUM(E725:E728)</f>
        <v>2571.7799999999997</v>
      </c>
      <c r="F724" s="8">
        <f t="shared" si="416"/>
        <v>0</v>
      </c>
      <c r="G724" s="8">
        <f t="shared" si="416"/>
        <v>0</v>
      </c>
      <c r="H724" s="8">
        <f t="shared" si="416"/>
        <v>2571.7799999999997</v>
      </c>
      <c r="I724" s="8">
        <f t="shared" si="416"/>
        <v>0</v>
      </c>
      <c r="J724" s="8">
        <f t="shared" si="416"/>
        <v>0</v>
      </c>
      <c r="K724" s="29" t="s">
        <v>9</v>
      </c>
      <c r="L724" s="21" t="s">
        <v>98</v>
      </c>
    </row>
    <row r="725" spans="1:12" ht="39.75" customHeight="1" x14ac:dyDescent="0.2">
      <c r="A725" s="31"/>
      <c r="B725" s="73"/>
      <c r="C725" s="21"/>
      <c r="D725" s="7" t="s">
        <v>10</v>
      </c>
      <c r="E725" s="8">
        <f t="shared" ref="E725:E728" si="417">SUM(F725:J725)</f>
        <v>0</v>
      </c>
      <c r="F725" s="8">
        <v>0</v>
      </c>
      <c r="G725" s="8">
        <v>0</v>
      </c>
      <c r="H725" s="8">
        <v>0</v>
      </c>
      <c r="I725" s="8">
        <v>0</v>
      </c>
      <c r="J725" s="8">
        <v>0</v>
      </c>
      <c r="K725" s="29"/>
      <c r="L725" s="21"/>
    </row>
    <row r="726" spans="1:12" ht="37.5" customHeight="1" x14ac:dyDescent="0.2">
      <c r="A726" s="31"/>
      <c r="B726" s="73"/>
      <c r="C726" s="21"/>
      <c r="D726" s="7" t="s">
        <v>11</v>
      </c>
      <c r="E726" s="8">
        <f t="shared" si="417"/>
        <v>1612.5</v>
      </c>
      <c r="F726" s="8">
        <v>0</v>
      </c>
      <c r="G726" s="8">
        <v>0</v>
      </c>
      <c r="H726" s="8">
        <v>1612.5</v>
      </c>
      <c r="I726" s="8">
        <v>0</v>
      </c>
      <c r="J726" s="8">
        <v>0</v>
      </c>
      <c r="K726" s="29"/>
      <c r="L726" s="21"/>
    </row>
    <row r="727" spans="1:12" ht="46.5" customHeight="1" x14ac:dyDescent="0.2">
      <c r="A727" s="31"/>
      <c r="B727" s="73"/>
      <c r="C727" s="21"/>
      <c r="D727" s="7" t="s">
        <v>12</v>
      </c>
      <c r="E727" s="8">
        <f t="shared" si="417"/>
        <v>959.28</v>
      </c>
      <c r="F727" s="8">
        <v>0</v>
      </c>
      <c r="G727" s="8">
        <v>0</v>
      </c>
      <c r="H727" s="8">
        <v>959.28</v>
      </c>
      <c r="I727" s="8">
        <v>0</v>
      </c>
      <c r="J727" s="8">
        <v>0</v>
      </c>
      <c r="K727" s="29"/>
      <c r="L727" s="21"/>
    </row>
    <row r="728" spans="1:12" ht="30" customHeight="1" x14ac:dyDescent="0.2">
      <c r="A728" s="32"/>
      <c r="B728" s="74"/>
      <c r="C728" s="21"/>
      <c r="D728" s="7" t="s">
        <v>13</v>
      </c>
      <c r="E728" s="8">
        <f t="shared" si="417"/>
        <v>0</v>
      </c>
      <c r="F728" s="8">
        <v>0</v>
      </c>
      <c r="G728" s="8">
        <v>0</v>
      </c>
      <c r="H728" s="8">
        <v>0</v>
      </c>
      <c r="I728" s="8">
        <v>0</v>
      </c>
      <c r="J728" s="8">
        <v>0</v>
      </c>
      <c r="K728" s="29"/>
      <c r="L728" s="21"/>
    </row>
    <row r="729" spans="1:12" ht="12.75" customHeight="1" x14ac:dyDescent="0.2">
      <c r="A729" s="30" t="s">
        <v>359</v>
      </c>
      <c r="B729" s="72" t="s">
        <v>389</v>
      </c>
      <c r="C729" s="21">
        <v>2022</v>
      </c>
      <c r="D729" s="7" t="s">
        <v>8</v>
      </c>
      <c r="E729" s="8">
        <f t="shared" ref="E729:J729" si="418">SUM(E730:E733)</f>
        <v>4500.6100000000006</v>
      </c>
      <c r="F729" s="8">
        <f t="shared" si="418"/>
        <v>0</v>
      </c>
      <c r="G729" s="8">
        <f t="shared" si="418"/>
        <v>0</v>
      </c>
      <c r="H729" s="8">
        <f t="shared" si="418"/>
        <v>4500.6100000000006</v>
      </c>
      <c r="I729" s="8">
        <f t="shared" si="418"/>
        <v>0</v>
      </c>
      <c r="J729" s="8">
        <f t="shared" si="418"/>
        <v>0</v>
      </c>
      <c r="K729" s="29" t="s">
        <v>9</v>
      </c>
      <c r="L729" s="21" t="s">
        <v>98</v>
      </c>
    </row>
    <row r="730" spans="1:12" ht="27.75" customHeight="1" x14ac:dyDescent="0.2">
      <c r="A730" s="31"/>
      <c r="B730" s="73"/>
      <c r="C730" s="21"/>
      <c r="D730" s="7" t="s">
        <v>10</v>
      </c>
      <c r="E730" s="8">
        <f t="shared" ref="E730:E733" si="419">SUM(F730:J730)</f>
        <v>0</v>
      </c>
      <c r="F730" s="8">
        <v>0</v>
      </c>
      <c r="G730" s="8">
        <v>0</v>
      </c>
      <c r="H730" s="8">
        <v>0</v>
      </c>
      <c r="I730" s="8">
        <v>0</v>
      </c>
      <c r="J730" s="8">
        <v>0</v>
      </c>
      <c r="K730" s="29"/>
      <c r="L730" s="21"/>
    </row>
    <row r="731" spans="1:12" ht="33.75" customHeight="1" x14ac:dyDescent="0.2">
      <c r="A731" s="31"/>
      <c r="B731" s="73"/>
      <c r="C731" s="21"/>
      <c r="D731" s="7" t="s">
        <v>11</v>
      </c>
      <c r="E731" s="8">
        <f t="shared" si="419"/>
        <v>2821.88</v>
      </c>
      <c r="F731" s="8">
        <v>0</v>
      </c>
      <c r="G731" s="8">
        <v>0</v>
      </c>
      <c r="H731" s="8">
        <v>2821.88</v>
      </c>
      <c r="I731" s="8">
        <v>0</v>
      </c>
      <c r="J731" s="8">
        <v>0</v>
      </c>
      <c r="K731" s="29"/>
      <c r="L731" s="21"/>
    </row>
    <row r="732" spans="1:12" ht="53.25" customHeight="1" x14ac:dyDescent="0.2">
      <c r="A732" s="31"/>
      <c r="B732" s="73"/>
      <c r="C732" s="21"/>
      <c r="D732" s="7" t="s">
        <v>12</v>
      </c>
      <c r="E732" s="8">
        <f t="shared" si="419"/>
        <v>1678.73</v>
      </c>
      <c r="F732" s="8">
        <v>0</v>
      </c>
      <c r="G732" s="8">
        <v>0</v>
      </c>
      <c r="H732" s="8">
        <v>1678.73</v>
      </c>
      <c r="I732" s="8">
        <v>0</v>
      </c>
      <c r="J732" s="8">
        <v>0</v>
      </c>
      <c r="K732" s="29"/>
      <c r="L732" s="21"/>
    </row>
    <row r="733" spans="1:12" ht="30" customHeight="1" x14ac:dyDescent="0.2">
      <c r="A733" s="32"/>
      <c r="B733" s="74"/>
      <c r="C733" s="21"/>
      <c r="D733" s="7" t="s">
        <v>13</v>
      </c>
      <c r="E733" s="8">
        <f t="shared" si="419"/>
        <v>0</v>
      </c>
      <c r="F733" s="8">
        <v>0</v>
      </c>
      <c r="G733" s="8">
        <v>0</v>
      </c>
      <c r="H733" s="8">
        <v>0</v>
      </c>
      <c r="I733" s="8">
        <v>0</v>
      </c>
      <c r="J733" s="8">
        <v>0</v>
      </c>
      <c r="K733" s="29"/>
      <c r="L733" s="21"/>
    </row>
    <row r="734" spans="1:12" s="3" customFormat="1" ht="18" customHeight="1" x14ac:dyDescent="0.2">
      <c r="A734" s="26" t="s">
        <v>14</v>
      </c>
      <c r="B734" s="27"/>
      <c r="C734" s="28"/>
      <c r="D734" s="1" t="s">
        <v>8</v>
      </c>
      <c r="E734" s="2">
        <f t="shared" ref="E734:J734" si="420">SUM(E735:E738)</f>
        <v>47269.420000000006</v>
      </c>
      <c r="F734" s="2">
        <f t="shared" si="420"/>
        <v>0</v>
      </c>
      <c r="G734" s="2">
        <f t="shared" si="420"/>
        <v>0</v>
      </c>
      <c r="H734" s="2">
        <f t="shared" ref="H734" si="421">SUM(H735:H738)</f>
        <v>47269.420000000006</v>
      </c>
      <c r="I734" s="2">
        <f t="shared" si="420"/>
        <v>0</v>
      </c>
      <c r="J734" s="2">
        <f t="shared" si="420"/>
        <v>0</v>
      </c>
      <c r="K734" s="49"/>
      <c r="L734" s="50"/>
    </row>
    <row r="735" spans="1:12" s="3" customFormat="1" ht="40.5" customHeight="1" x14ac:dyDescent="0.2">
      <c r="A735" s="47"/>
      <c r="B735" s="42"/>
      <c r="C735" s="43"/>
      <c r="D735" s="1" t="s">
        <v>10</v>
      </c>
      <c r="E735" s="2">
        <f>SUM(F735:J735)</f>
        <v>0</v>
      </c>
      <c r="F735" s="2">
        <f t="shared" ref="F735:G735" si="422">F585+F590+F595+F600+F605+F610+F615+F620+F625+F630+F635+F640+F645+F650+F655+F660+F665+F670+F675+F680+F685+F690+F695+F700+F705+F710+F715+F720+F725+F730</f>
        <v>0</v>
      </c>
      <c r="G735" s="2">
        <f t="shared" si="422"/>
        <v>0</v>
      </c>
      <c r="H735" s="2">
        <f>H585+H590+H595+H600+H605+H610+H615+H620+H625+H630+H635+H640+H645+H650+H655+H660+H665+H670+H675+H680+H685+H690+H695+H700+H705+H710+H715+H720+H725+H730</f>
        <v>0</v>
      </c>
      <c r="I735" s="2">
        <f t="shared" ref="I735:J735" si="423">I585+I590+I595+I600+I605+I610+I615+I620+I625+I630+I635+I640+I645+I650+I655+I660+I665+I670+I675+I680+I685+I690+I695+I700+I705+I710+I715+I720+I725+I730</f>
        <v>0</v>
      </c>
      <c r="J735" s="2">
        <f t="shared" si="423"/>
        <v>0</v>
      </c>
      <c r="K735" s="49"/>
      <c r="L735" s="50"/>
    </row>
    <row r="736" spans="1:12" s="3" customFormat="1" ht="39" customHeight="1" x14ac:dyDescent="0.2">
      <c r="A736" s="47"/>
      <c r="B736" s="42"/>
      <c r="C736" s="43"/>
      <c r="D736" s="1" t="s">
        <v>11</v>
      </c>
      <c r="E736" s="2">
        <f t="shared" ref="E736:E738" si="424">SUM(F736:J736)</f>
        <v>29637.800000000003</v>
      </c>
      <c r="F736" s="2">
        <f t="shared" ref="F736:G736" si="425">F586+F591+F596+F601+F606+F611+F616+F621+F626+F631+F636+F641+F646+F651+F656+F661+F666+F671+F676+F681+F686+F691+F696+F701+F706+F711+F716+F721+F726+F731</f>
        <v>0</v>
      </c>
      <c r="G736" s="2">
        <f t="shared" si="425"/>
        <v>0</v>
      </c>
      <c r="H736" s="2">
        <f>H586+H591+H596+H601+H606+H611+H616+H621+H626+H631+H636+H641+H646+H651+H656+H661+H666+H671+H676+H681+H686+H691+H696+H701+H706+H711+H716+H721+H726+H731</f>
        <v>29637.800000000003</v>
      </c>
      <c r="I736" s="2">
        <f t="shared" ref="I736:J736" si="426">I586+I591+I596+I601+I606+I611+I616+I621+I626+I631+I636+I641+I646+I651+I656+I661+I666+I671+I676+I681+I686+I691+I696+I701+I706+I711+I716+I721+I726+I731</f>
        <v>0</v>
      </c>
      <c r="J736" s="2">
        <f t="shared" si="426"/>
        <v>0</v>
      </c>
      <c r="K736" s="49"/>
      <c r="L736" s="50"/>
    </row>
    <row r="737" spans="1:12" s="3" customFormat="1" ht="48" customHeight="1" x14ac:dyDescent="0.2">
      <c r="A737" s="47"/>
      <c r="B737" s="42"/>
      <c r="C737" s="43"/>
      <c r="D737" s="1" t="s">
        <v>12</v>
      </c>
      <c r="E737" s="2">
        <f t="shared" si="424"/>
        <v>17631.620000000003</v>
      </c>
      <c r="F737" s="2">
        <f t="shared" ref="F737:G737" si="427">F587+F592+F597+F602+F607+F612+F617+F622+F627+F632+F637+F642+F647+F652+F657+F662+F667+F672+F677+F682+F687+F692+F697+F702+F707+F712+F717+F722+F727+F732</f>
        <v>0</v>
      </c>
      <c r="G737" s="2">
        <f t="shared" si="427"/>
        <v>0</v>
      </c>
      <c r="H737" s="2">
        <f>H587+H592+H597+H602+H607+H612+H617+H622+H627+H632+H637+H642+H647+H652+H657+H662+H667+H672+H677+H682+H687+H692+H697+H702+H707+H712+H717+H722+H727+H732</f>
        <v>17631.620000000003</v>
      </c>
      <c r="I737" s="2">
        <f t="shared" ref="I737:J737" si="428">I587+I592+I597+I602+I607+I612+I617+I622+I627+I632+I637+I642+I647+I652+I657+I662+I667+I672+I677+I682+I687+I692+I697+I702+I707+I712+I717+I722+I727+I732</f>
        <v>0</v>
      </c>
      <c r="J737" s="2">
        <f t="shared" si="428"/>
        <v>0</v>
      </c>
      <c r="K737" s="49"/>
      <c r="L737" s="50"/>
    </row>
    <row r="738" spans="1:12" s="3" customFormat="1" ht="30" customHeight="1" x14ac:dyDescent="0.2">
      <c r="A738" s="48"/>
      <c r="B738" s="45"/>
      <c r="C738" s="46"/>
      <c r="D738" s="1" t="s">
        <v>13</v>
      </c>
      <c r="E738" s="2">
        <f t="shared" si="424"/>
        <v>0</v>
      </c>
      <c r="F738" s="2">
        <f t="shared" ref="F738:G738" si="429">F588+F593+F598+F603+F608+F613+F618+F623+F628+F633+F638+F643+F648+F653+F658+F663+F668+F673+F678+F683+F688+F693+F698+F703+F708+F713+F718+F723+F728+F733</f>
        <v>0</v>
      </c>
      <c r="G738" s="2">
        <f t="shared" si="429"/>
        <v>0</v>
      </c>
      <c r="H738" s="2">
        <f>H588+H593+H598+H603+H608+H613+H618+H623+H628+H633+H638+H643+H648+H653+H658+H663+H668+H673+H678+H683+H688+H693+H698+H703+H708+H713+H718+H723+H728+H733</f>
        <v>0</v>
      </c>
      <c r="I738" s="2">
        <f t="shared" ref="I738:J738" si="430">I588+I593+I598+I603+I608+I613+I618+I623+I628+I633+I638+I643+I648+I653+I658+I663+I668+I673+I678+I683+I688+I693+I698+I703+I708+I713+I718+I723+I728+I733</f>
        <v>0</v>
      </c>
      <c r="J738" s="2">
        <f t="shared" si="430"/>
        <v>0</v>
      </c>
      <c r="K738" s="49"/>
      <c r="L738" s="50"/>
    </row>
    <row r="739" spans="1:12" s="14" customFormat="1" ht="18.75" x14ac:dyDescent="0.2">
      <c r="A739" s="11">
        <v>27</v>
      </c>
      <c r="B739" s="54" t="s">
        <v>329</v>
      </c>
      <c r="C739" s="55"/>
      <c r="D739" s="55"/>
      <c r="E739" s="55"/>
      <c r="F739" s="55"/>
      <c r="G739" s="55"/>
      <c r="H739" s="55"/>
      <c r="I739" s="55"/>
      <c r="J739" s="55"/>
      <c r="K739" s="55"/>
      <c r="L739" s="56"/>
    </row>
    <row r="740" spans="1:12" ht="17.25" customHeight="1" x14ac:dyDescent="0.2">
      <c r="A740" s="30" t="s">
        <v>303</v>
      </c>
      <c r="B740" s="22" t="s">
        <v>137</v>
      </c>
      <c r="C740" s="21">
        <v>2022</v>
      </c>
      <c r="D740" s="7" t="s">
        <v>8</v>
      </c>
      <c r="E740" s="8">
        <f t="shared" ref="E740" si="431">SUM(E741:E744)</f>
        <v>37980.050000000003</v>
      </c>
      <c r="F740" s="8">
        <f t="shared" ref="F740:J740" si="432">SUM(F741:F744)</f>
        <v>0</v>
      </c>
      <c r="G740" s="8">
        <f t="shared" si="432"/>
        <v>0</v>
      </c>
      <c r="H740" s="8">
        <f t="shared" si="432"/>
        <v>37980.050000000003</v>
      </c>
      <c r="I740" s="8">
        <f t="shared" si="432"/>
        <v>0</v>
      </c>
      <c r="J740" s="8">
        <f t="shared" si="432"/>
        <v>0</v>
      </c>
      <c r="K740" s="29" t="s">
        <v>9</v>
      </c>
      <c r="L740" s="21" t="s">
        <v>90</v>
      </c>
    </row>
    <row r="741" spans="1:12" ht="32.25" customHeight="1" x14ac:dyDescent="0.2">
      <c r="A741" s="69"/>
      <c r="B741" s="97"/>
      <c r="C741" s="21"/>
      <c r="D741" s="7" t="s">
        <v>10</v>
      </c>
      <c r="E741" s="8">
        <f t="shared" ref="E741:E744" si="433">SUM(F741:J741)</f>
        <v>0</v>
      </c>
      <c r="F741" s="8">
        <v>0</v>
      </c>
      <c r="G741" s="8">
        <v>0</v>
      </c>
      <c r="H741" s="8">
        <v>0</v>
      </c>
      <c r="I741" s="8">
        <v>0</v>
      </c>
      <c r="J741" s="8">
        <v>0</v>
      </c>
      <c r="K741" s="29"/>
      <c r="L741" s="21"/>
    </row>
    <row r="742" spans="1:12" ht="33" customHeight="1" x14ac:dyDescent="0.2">
      <c r="A742" s="69"/>
      <c r="B742" s="97"/>
      <c r="C742" s="21"/>
      <c r="D742" s="7" t="s">
        <v>11</v>
      </c>
      <c r="E742" s="8">
        <f t="shared" si="433"/>
        <v>23813.49</v>
      </c>
      <c r="F742" s="8">
        <v>0</v>
      </c>
      <c r="G742" s="8">
        <v>0</v>
      </c>
      <c r="H742" s="8">
        <v>23813.49</v>
      </c>
      <c r="I742" s="8">
        <v>0</v>
      </c>
      <c r="J742" s="8">
        <v>0</v>
      </c>
      <c r="K742" s="29"/>
      <c r="L742" s="21"/>
    </row>
    <row r="743" spans="1:12" ht="57.75" customHeight="1" x14ac:dyDescent="0.2">
      <c r="A743" s="69"/>
      <c r="B743" s="97"/>
      <c r="C743" s="21"/>
      <c r="D743" s="7" t="s">
        <v>12</v>
      </c>
      <c r="E743" s="8">
        <f t="shared" si="433"/>
        <v>14166.56</v>
      </c>
      <c r="F743" s="8">
        <v>0</v>
      </c>
      <c r="G743" s="8">
        <v>0</v>
      </c>
      <c r="H743" s="8">
        <v>14166.56</v>
      </c>
      <c r="I743" s="8">
        <v>0</v>
      </c>
      <c r="J743" s="8">
        <v>0</v>
      </c>
      <c r="K743" s="29"/>
      <c r="L743" s="21"/>
    </row>
    <row r="744" spans="1:12" ht="35.25" customHeight="1" x14ac:dyDescent="0.2">
      <c r="A744" s="70"/>
      <c r="B744" s="97"/>
      <c r="C744" s="21"/>
      <c r="D744" s="7" t="s">
        <v>13</v>
      </c>
      <c r="E744" s="8">
        <f t="shared" si="433"/>
        <v>0</v>
      </c>
      <c r="F744" s="8">
        <v>0</v>
      </c>
      <c r="G744" s="8">
        <v>0</v>
      </c>
      <c r="H744" s="8">
        <v>0</v>
      </c>
      <c r="I744" s="8">
        <v>0</v>
      </c>
      <c r="J744" s="8">
        <v>0</v>
      </c>
      <c r="K744" s="29"/>
      <c r="L744" s="21"/>
    </row>
    <row r="745" spans="1:12" ht="17.25" customHeight="1" x14ac:dyDescent="0.2">
      <c r="A745" s="30" t="s">
        <v>304</v>
      </c>
      <c r="B745" s="22" t="s">
        <v>138</v>
      </c>
      <c r="C745" s="21">
        <v>2022</v>
      </c>
      <c r="D745" s="7" t="s">
        <v>8</v>
      </c>
      <c r="E745" s="8">
        <f t="shared" ref="E745:J745" si="434">SUM(E746:E749)</f>
        <v>26459.510000000002</v>
      </c>
      <c r="F745" s="8">
        <f t="shared" si="434"/>
        <v>0</v>
      </c>
      <c r="G745" s="8">
        <f t="shared" si="434"/>
        <v>0</v>
      </c>
      <c r="H745" s="8">
        <f t="shared" si="434"/>
        <v>26459.510000000002</v>
      </c>
      <c r="I745" s="8">
        <f t="shared" si="434"/>
        <v>0</v>
      </c>
      <c r="J745" s="8">
        <f t="shared" si="434"/>
        <v>0</v>
      </c>
      <c r="K745" s="29" t="s">
        <v>9</v>
      </c>
      <c r="L745" s="21" t="s">
        <v>90</v>
      </c>
    </row>
    <row r="746" spans="1:12" ht="31.5" customHeight="1" x14ac:dyDescent="0.2">
      <c r="A746" s="69"/>
      <c r="B746" s="97"/>
      <c r="C746" s="21"/>
      <c r="D746" s="7" t="s">
        <v>10</v>
      </c>
      <c r="E746" s="8">
        <f t="shared" ref="E746:E749" si="435">SUM(F746:J746)</f>
        <v>0</v>
      </c>
      <c r="F746" s="8">
        <v>0</v>
      </c>
      <c r="G746" s="8">
        <v>0</v>
      </c>
      <c r="H746" s="8">
        <v>0</v>
      </c>
      <c r="I746" s="8">
        <v>0</v>
      </c>
      <c r="J746" s="8">
        <v>0</v>
      </c>
      <c r="K746" s="29"/>
      <c r="L746" s="21"/>
    </row>
    <row r="747" spans="1:12" ht="36" customHeight="1" x14ac:dyDescent="0.2">
      <c r="A747" s="69"/>
      <c r="B747" s="97"/>
      <c r="C747" s="21"/>
      <c r="D747" s="7" t="s">
        <v>11</v>
      </c>
      <c r="E747" s="8">
        <f t="shared" si="435"/>
        <v>16590.11</v>
      </c>
      <c r="F747" s="8">
        <v>0</v>
      </c>
      <c r="G747" s="8">
        <v>0</v>
      </c>
      <c r="H747" s="8">
        <v>16590.11</v>
      </c>
      <c r="I747" s="8">
        <v>0</v>
      </c>
      <c r="J747" s="8">
        <v>0</v>
      </c>
      <c r="K747" s="29"/>
      <c r="L747" s="21"/>
    </row>
    <row r="748" spans="1:12" ht="57.75" customHeight="1" x14ac:dyDescent="0.2">
      <c r="A748" s="69"/>
      <c r="B748" s="97"/>
      <c r="C748" s="21"/>
      <c r="D748" s="7" t="s">
        <v>12</v>
      </c>
      <c r="E748" s="8">
        <f t="shared" si="435"/>
        <v>9869.4</v>
      </c>
      <c r="F748" s="8">
        <v>0</v>
      </c>
      <c r="G748" s="8">
        <v>0</v>
      </c>
      <c r="H748" s="8">
        <v>9869.4</v>
      </c>
      <c r="I748" s="8">
        <v>0</v>
      </c>
      <c r="J748" s="8">
        <v>0</v>
      </c>
      <c r="K748" s="29"/>
      <c r="L748" s="21"/>
    </row>
    <row r="749" spans="1:12" ht="35.25" customHeight="1" x14ac:dyDescent="0.2">
      <c r="A749" s="70"/>
      <c r="B749" s="97"/>
      <c r="C749" s="21"/>
      <c r="D749" s="7" t="s">
        <v>13</v>
      </c>
      <c r="E749" s="8">
        <f t="shared" si="435"/>
        <v>0</v>
      </c>
      <c r="F749" s="8">
        <v>0</v>
      </c>
      <c r="G749" s="8">
        <v>0</v>
      </c>
      <c r="H749" s="8">
        <v>0</v>
      </c>
      <c r="I749" s="8">
        <v>0</v>
      </c>
      <c r="J749" s="8">
        <v>0</v>
      </c>
      <c r="K749" s="29"/>
      <c r="L749" s="21"/>
    </row>
    <row r="750" spans="1:12" ht="17.25" customHeight="1" x14ac:dyDescent="0.2">
      <c r="A750" s="30" t="s">
        <v>305</v>
      </c>
      <c r="B750" s="22" t="s">
        <v>139</v>
      </c>
      <c r="C750" s="21">
        <v>2022</v>
      </c>
      <c r="D750" s="7" t="s">
        <v>8</v>
      </c>
      <c r="E750" s="8">
        <f t="shared" ref="E750:J750" si="436">SUM(E751:E754)</f>
        <v>24497.58</v>
      </c>
      <c r="F750" s="8">
        <f t="shared" si="436"/>
        <v>0</v>
      </c>
      <c r="G750" s="8">
        <f t="shared" si="436"/>
        <v>0</v>
      </c>
      <c r="H750" s="8">
        <f t="shared" si="436"/>
        <v>24497.58</v>
      </c>
      <c r="I750" s="8">
        <f t="shared" si="436"/>
        <v>0</v>
      </c>
      <c r="J750" s="8">
        <f t="shared" si="436"/>
        <v>0</v>
      </c>
      <c r="K750" s="29" t="s">
        <v>9</v>
      </c>
      <c r="L750" s="21" t="s">
        <v>90</v>
      </c>
    </row>
    <row r="751" spans="1:12" ht="32.25" customHeight="1" x14ac:dyDescent="0.2">
      <c r="A751" s="69"/>
      <c r="B751" s="97"/>
      <c r="C751" s="21"/>
      <c r="D751" s="7" t="s">
        <v>10</v>
      </c>
      <c r="E751" s="8">
        <f t="shared" ref="E751:E754" si="437">SUM(F751:J751)</f>
        <v>0</v>
      </c>
      <c r="F751" s="8">
        <v>0</v>
      </c>
      <c r="G751" s="8">
        <v>0</v>
      </c>
      <c r="H751" s="8">
        <v>0</v>
      </c>
      <c r="I751" s="8">
        <v>0</v>
      </c>
      <c r="J751" s="8">
        <v>0</v>
      </c>
      <c r="K751" s="29"/>
      <c r="L751" s="21"/>
    </row>
    <row r="752" spans="1:12" ht="27" customHeight="1" x14ac:dyDescent="0.2">
      <c r="A752" s="69"/>
      <c r="B752" s="97"/>
      <c r="C752" s="21"/>
      <c r="D752" s="7" t="s">
        <v>11</v>
      </c>
      <c r="E752" s="8">
        <f t="shared" si="437"/>
        <v>15359.98</v>
      </c>
      <c r="F752" s="8">
        <v>0</v>
      </c>
      <c r="G752" s="8">
        <v>0</v>
      </c>
      <c r="H752" s="8">
        <v>15359.98</v>
      </c>
      <c r="I752" s="8">
        <v>0</v>
      </c>
      <c r="J752" s="8">
        <v>0</v>
      </c>
      <c r="K752" s="29"/>
      <c r="L752" s="21"/>
    </row>
    <row r="753" spans="1:12" ht="42.75" customHeight="1" x14ac:dyDescent="0.2">
      <c r="A753" s="69"/>
      <c r="B753" s="97"/>
      <c r="C753" s="21"/>
      <c r="D753" s="7" t="s">
        <v>12</v>
      </c>
      <c r="E753" s="8">
        <f t="shared" si="437"/>
        <v>9137.6</v>
      </c>
      <c r="F753" s="8">
        <v>0</v>
      </c>
      <c r="G753" s="8">
        <v>0</v>
      </c>
      <c r="H753" s="8">
        <v>9137.6</v>
      </c>
      <c r="I753" s="8">
        <v>0</v>
      </c>
      <c r="J753" s="8">
        <v>0</v>
      </c>
      <c r="K753" s="29"/>
      <c r="L753" s="21"/>
    </row>
    <row r="754" spans="1:12" ht="35.25" customHeight="1" x14ac:dyDescent="0.2">
      <c r="A754" s="70"/>
      <c r="B754" s="97"/>
      <c r="C754" s="21"/>
      <c r="D754" s="7" t="s">
        <v>13</v>
      </c>
      <c r="E754" s="8">
        <f t="shared" si="437"/>
        <v>0</v>
      </c>
      <c r="F754" s="8">
        <v>0</v>
      </c>
      <c r="G754" s="8">
        <v>0</v>
      </c>
      <c r="H754" s="8">
        <v>0</v>
      </c>
      <c r="I754" s="8">
        <v>0</v>
      </c>
      <c r="J754" s="8">
        <v>0</v>
      </c>
      <c r="K754" s="29"/>
      <c r="L754" s="21"/>
    </row>
    <row r="755" spans="1:12" ht="17.25" customHeight="1" x14ac:dyDescent="0.2">
      <c r="A755" s="30" t="s">
        <v>308</v>
      </c>
      <c r="B755" s="22" t="s">
        <v>140</v>
      </c>
      <c r="C755" s="21">
        <v>2022</v>
      </c>
      <c r="D755" s="7" t="s">
        <v>8</v>
      </c>
      <c r="E755" s="8">
        <f t="shared" ref="E755:J755" si="438">SUM(E756:E759)</f>
        <v>13596.72</v>
      </c>
      <c r="F755" s="8">
        <f t="shared" si="438"/>
        <v>0</v>
      </c>
      <c r="G755" s="8">
        <f t="shared" si="438"/>
        <v>0</v>
      </c>
      <c r="H755" s="8">
        <f t="shared" si="438"/>
        <v>13596.72</v>
      </c>
      <c r="I755" s="8">
        <f t="shared" si="438"/>
        <v>0</v>
      </c>
      <c r="J755" s="8">
        <f t="shared" si="438"/>
        <v>0</v>
      </c>
      <c r="K755" s="29" t="s">
        <v>9</v>
      </c>
      <c r="L755" s="21" t="s">
        <v>90</v>
      </c>
    </row>
    <row r="756" spans="1:12" ht="29.25" customHeight="1" x14ac:dyDescent="0.2">
      <c r="A756" s="69"/>
      <c r="B756" s="97"/>
      <c r="C756" s="21"/>
      <c r="D756" s="7" t="s">
        <v>10</v>
      </c>
      <c r="E756" s="8">
        <f t="shared" ref="E756:E759" si="439">SUM(F756:J756)</f>
        <v>0</v>
      </c>
      <c r="F756" s="8">
        <v>0</v>
      </c>
      <c r="G756" s="8">
        <v>0</v>
      </c>
      <c r="H756" s="8">
        <v>0</v>
      </c>
      <c r="I756" s="8">
        <v>0</v>
      </c>
      <c r="J756" s="8">
        <v>0</v>
      </c>
      <c r="K756" s="29"/>
      <c r="L756" s="21"/>
    </row>
    <row r="757" spans="1:12" ht="34.5" customHeight="1" x14ac:dyDescent="0.2">
      <c r="A757" s="69"/>
      <c r="B757" s="97"/>
      <c r="C757" s="21"/>
      <c r="D757" s="7" t="s">
        <v>11</v>
      </c>
      <c r="E757" s="8">
        <f t="shared" si="439"/>
        <v>8525.14</v>
      </c>
      <c r="F757" s="8">
        <v>0</v>
      </c>
      <c r="G757" s="8">
        <v>0</v>
      </c>
      <c r="H757" s="8">
        <v>8525.14</v>
      </c>
      <c r="I757" s="8">
        <v>0</v>
      </c>
      <c r="J757" s="8">
        <v>0</v>
      </c>
      <c r="K757" s="29"/>
      <c r="L757" s="21"/>
    </row>
    <row r="758" spans="1:12" ht="42.75" customHeight="1" x14ac:dyDescent="0.2">
      <c r="A758" s="69"/>
      <c r="B758" s="97"/>
      <c r="C758" s="21"/>
      <c r="D758" s="7" t="s">
        <v>12</v>
      </c>
      <c r="E758" s="8">
        <f t="shared" si="439"/>
        <v>5071.58</v>
      </c>
      <c r="F758" s="8">
        <v>0</v>
      </c>
      <c r="G758" s="8">
        <v>0</v>
      </c>
      <c r="H758" s="8">
        <v>5071.58</v>
      </c>
      <c r="I758" s="8">
        <v>0</v>
      </c>
      <c r="J758" s="8">
        <v>0</v>
      </c>
      <c r="K758" s="29"/>
      <c r="L758" s="21"/>
    </row>
    <row r="759" spans="1:12" ht="31.5" customHeight="1" x14ac:dyDescent="0.2">
      <c r="A759" s="70"/>
      <c r="B759" s="97"/>
      <c r="C759" s="21"/>
      <c r="D759" s="7" t="s">
        <v>13</v>
      </c>
      <c r="E759" s="8">
        <f t="shared" si="439"/>
        <v>0</v>
      </c>
      <c r="F759" s="8">
        <v>0</v>
      </c>
      <c r="G759" s="8">
        <v>0</v>
      </c>
      <c r="H759" s="8">
        <v>0</v>
      </c>
      <c r="I759" s="8">
        <v>0</v>
      </c>
      <c r="J759" s="8">
        <v>0</v>
      </c>
      <c r="K759" s="29"/>
      <c r="L759" s="21"/>
    </row>
    <row r="760" spans="1:12" ht="17.25" customHeight="1" x14ac:dyDescent="0.2">
      <c r="A760" s="30" t="s">
        <v>390</v>
      </c>
      <c r="B760" s="22" t="s">
        <v>141</v>
      </c>
      <c r="C760" s="21">
        <v>2022</v>
      </c>
      <c r="D760" s="7" t="s">
        <v>8</v>
      </c>
      <c r="E760" s="8">
        <f t="shared" ref="E760:J760" si="440">SUM(E761:E764)</f>
        <v>20750.98</v>
      </c>
      <c r="F760" s="8">
        <f t="shared" si="440"/>
        <v>0</v>
      </c>
      <c r="G760" s="8">
        <f t="shared" si="440"/>
        <v>0</v>
      </c>
      <c r="H760" s="8">
        <f t="shared" si="440"/>
        <v>20750.98</v>
      </c>
      <c r="I760" s="8">
        <f t="shared" si="440"/>
        <v>0</v>
      </c>
      <c r="J760" s="8">
        <f t="shared" si="440"/>
        <v>0</v>
      </c>
      <c r="K760" s="29" t="s">
        <v>9</v>
      </c>
      <c r="L760" s="21" t="s">
        <v>90</v>
      </c>
    </row>
    <row r="761" spans="1:12" ht="34.5" customHeight="1" x14ac:dyDescent="0.2">
      <c r="A761" s="69"/>
      <c r="B761" s="97"/>
      <c r="C761" s="21"/>
      <c r="D761" s="7" t="s">
        <v>10</v>
      </c>
      <c r="E761" s="8">
        <f t="shared" ref="E761:E764" si="441">SUM(F761:J761)</f>
        <v>0</v>
      </c>
      <c r="F761" s="8">
        <v>0</v>
      </c>
      <c r="G761" s="8">
        <v>0</v>
      </c>
      <c r="H761" s="8">
        <v>0</v>
      </c>
      <c r="I761" s="8">
        <v>0</v>
      </c>
      <c r="J761" s="8">
        <v>0</v>
      </c>
      <c r="K761" s="29"/>
      <c r="L761" s="21"/>
    </row>
    <row r="762" spans="1:12" ht="33" customHeight="1" x14ac:dyDescent="0.2">
      <c r="A762" s="69"/>
      <c r="B762" s="97"/>
      <c r="C762" s="21"/>
      <c r="D762" s="7" t="s">
        <v>11</v>
      </c>
      <c r="E762" s="8">
        <f t="shared" si="441"/>
        <v>13010.86</v>
      </c>
      <c r="F762" s="8">
        <v>0</v>
      </c>
      <c r="G762" s="8">
        <v>0</v>
      </c>
      <c r="H762" s="8">
        <v>13010.86</v>
      </c>
      <c r="I762" s="8">
        <v>0</v>
      </c>
      <c r="J762" s="8">
        <v>0</v>
      </c>
      <c r="K762" s="29"/>
      <c r="L762" s="21"/>
    </row>
    <row r="763" spans="1:12" ht="42" customHeight="1" x14ac:dyDescent="0.2">
      <c r="A763" s="69"/>
      <c r="B763" s="97"/>
      <c r="C763" s="21"/>
      <c r="D763" s="7" t="s">
        <v>12</v>
      </c>
      <c r="E763" s="8">
        <f t="shared" si="441"/>
        <v>7740.12</v>
      </c>
      <c r="F763" s="8">
        <v>0</v>
      </c>
      <c r="G763" s="8">
        <v>0</v>
      </c>
      <c r="H763" s="8">
        <v>7740.12</v>
      </c>
      <c r="I763" s="8">
        <v>0</v>
      </c>
      <c r="J763" s="8">
        <v>0</v>
      </c>
      <c r="K763" s="29"/>
      <c r="L763" s="21"/>
    </row>
    <row r="764" spans="1:12" ht="35.25" customHeight="1" x14ac:dyDescent="0.2">
      <c r="A764" s="70"/>
      <c r="B764" s="97"/>
      <c r="C764" s="21"/>
      <c r="D764" s="7" t="s">
        <v>13</v>
      </c>
      <c r="E764" s="8">
        <f t="shared" si="441"/>
        <v>0</v>
      </c>
      <c r="F764" s="8">
        <v>0</v>
      </c>
      <c r="G764" s="8">
        <v>0</v>
      </c>
      <c r="H764" s="8">
        <v>0</v>
      </c>
      <c r="I764" s="8">
        <v>0</v>
      </c>
      <c r="J764" s="8">
        <v>0</v>
      </c>
      <c r="K764" s="29"/>
      <c r="L764" s="21"/>
    </row>
    <row r="765" spans="1:12" ht="17.25" customHeight="1" x14ac:dyDescent="0.2">
      <c r="A765" s="30" t="s">
        <v>391</v>
      </c>
      <c r="B765" s="22" t="s">
        <v>142</v>
      </c>
      <c r="C765" s="21">
        <v>2023</v>
      </c>
      <c r="D765" s="7" t="s">
        <v>8</v>
      </c>
      <c r="E765" s="8">
        <f t="shared" ref="E765:J765" si="442">SUM(E766:E769)</f>
        <v>16136.11</v>
      </c>
      <c r="F765" s="8">
        <f t="shared" si="442"/>
        <v>0</v>
      </c>
      <c r="G765" s="8">
        <f t="shared" si="442"/>
        <v>0</v>
      </c>
      <c r="H765" s="8">
        <f t="shared" si="442"/>
        <v>0</v>
      </c>
      <c r="I765" s="8">
        <f t="shared" si="442"/>
        <v>16136.11</v>
      </c>
      <c r="J765" s="8">
        <f t="shared" si="442"/>
        <v>0</v>
      </c>
      <c r="K765" s="29" t="s">
        <v>9</v>
      </c>
      <c r="L765" s="21" t="s">
        <v>90</v>
      </c>
    </row>
    <row r="766" spans="1:12" ht="33" customHeight="1" x14ac:dyDescent="0.2">
      <c r="A766" s="69"/>
      <c r="B766" s="97"/>
      <c r="C766" s="21"/>
      <c r="D766" s="7" t="s">
        <v>10</v>
      </c>
      <c r="E766" s="8">
        <f t="shared" ref="E766:E769" si="443">SUM(F766:J766)</f>
        <v>0</v>
      </c>
      <c r="F766" s="8">
        <v>0</v>
      </c>
      <c r="G766" s="8">
        <v>0</v>
      </c>
      <c r="H766" s="8">
        <v>0</v>
      </c>
      <c r="I766" s="8">
        <v>0</v>
      </c>
      <c r="J766" s="8">
        <v>0</v>
      </c>
      <c r="K766" s="29"/>
      <c r="L766" s="21"/>
    </row>
    <row r="767" spans="1:12" ht="38.25" customHeight="1" x14ac:dyDescent="0.2">
      <c r="A767" s="69"/>
      <c r="B767" s="97"/>
      <c r="C767" s="21"/>
      <c r="D767" s="7" t="s">
        <v>11</v>
      </c>
      <c r="E767" s="8">
        <f t="shared" si="443"/>
        <v>10117.34</v>
      </c>
      <c r="F767" s="8">
        <v>0</v>
      </c>
      <c r="G767" s="8">
        <v>0</v>
      </c>
      <c r="H767" s="8">
        <v>0</v>
      </c>
      <c r="I767" s="8">
        <v>10117.34</v>
      </c>
      <c r="J767" s="8">
        <v>0</v>
      </c>
      <c r="K767" s="29"/>
      <c r="L767" s="21"/>
    </row>
    <row r="768" spans="1:12" ht="45.75" customHeight="1" x14ac:dyDescent="0.2">
      <c r="A768" s="69"/>
      <c r="B768" s="97"/>
      <c r="C768" s="21"/>
      <c r="D768" s="7" t="s">
        <v>12</v>
      </c>
      <c r="E768" s="8">
        <f t="shared" si="443"/>
        <v>6018.77</v>
      </c>
      <c r="F768" s="8">
        <v>0</v>
      </c>
      <c r="G768" s="8">
        <v>0</v>
      </c>
      <c r="H768" s="8">
        <v>0</v>
      </c>
      <c r="I768" s="8">
        <v>6018.77</v>
      </c>
      <c r="J768" s="8">
        <v>0</v>
      </c>
      <c r="K768" s="29"/>
      <c r="L768" s="21"/>
    </row>
    <row r="769" spans="1:12" ht="35.25" customHeight="1" x14ac:dyDescent="0.2">
      <c r="A769" s="70"/>
      <c r="B769" s="97"/>
      <c r="C769" s="21"/>
      <c r="D769" s="7" t="s">
        <v>13</v>
      </c>
      <c r="E769" s="8">
        <f t="shared" si="443"/>
        <v>0</v>
      </c>
      <c r="F769" s="8">
        <v>0</v>
      </c>
      <c r="G769" s="8">
        <v>0</v>
      </c>
      <c r="H769" s="8">
        <v>0</v>
      </c>
      <c r="I769" s="8">
        <v>0</v>
      </c>
      <c r="J769" s="8">
        <v>0</v>
      </c>
      <c r="K769" s="29"/>
      <c r="L769" s="21"/>
    </row>
    <row r="770" spans="1:12" ht="17.25" customHeight="1" x14ac:dyDescent="0.2">
      <c r="A770" s="30" t="s">
        <v>392</v>
      </c>
      <c r="B770" s="22" t="s">
        <v>143</v>
      </c>
      <c r="C770" s="21">
        <v>2023</v>
      </c>
      <c r="D770" s="7" t="s">
        <v>8</v>
      </c>
      <c r="E770" s="8">
        <f t="shared" ref="E770:J770" si="444">SUM(E771:E774)</f>
        <v>4509.84</v>
      </c>
      <c r="F770" s="8">
        <f t="shared" si="444"/>
        <v>0</v>
      </c>
      <c r="G770" s="8">
        <f t="shared" si="444"/>
        <v>0</v>
      </c>
      <c r="H770" s="8">
        <f t="shared" si="444"/>
        <v>0</v>
      </c>
      <c r="I770" s="8">
        <f t="shared" si="444"/>
        <v>4509.84</v>
      </c>
      <c r="J770" s="8">
        <f t="shared" si="444"/>
        <v>0</v>
      </c>
      <c r="K770" s="29" t="s">
        <v>9</v>
      </c>
      <c r="L770" s="21" t="s">
        <v>90</v>
      </c>
    </row>
    <row r="771" spans="1:12" ht="31.5" customHeight="1" x14ac:dyDescent="0.2">
      <c r="A771" s="69"/>
      <c r="B771" s="97"/>
      <c r="C771" s="21"/>
      <c r="D771" s="7" t="s">
        <v>10</v>
      </c>
      <c r="E771" s="8">
        <f t="shared" ref="E771:E774" si="445">SUM(F771:J771)</f>
        <v>0</v>
      </c>
      <c r="F771" s="8">
        <v>0</v>
      </c>
      <c r="G771" s="8">
        <v>0</v>
      </c>
      <c r="H771" s="8">
        <v>0</v>
      </c>
      <c r="I771" s="8">
        <v>0</v>
      </c>
      <c r="J771" s="8">
        <v>0</v>
      </c>
      <c r="K771" s="29"/>
      <c r="L771" s="21"/>
    </row>
    <row r="772" spans="1:12" ht="38.25" customHeight="1" x14ac:dyDescent="0.2">
      <c r="A772" s="69"/>
      <c r="B772" s="97"/>
      <c r="C772" s="21"/>
      <c r="D772" s="7" t="s">
        <v>11</v>
      </c>
      <c r="E772" s="8">
        <f t="shared" si="445"/>
        <v>2827.66</v>
      </c>
      <c r="F772" s="8">
        <v>0</v>
      </c>
      <c r="G772" s="8">
        <v>0</v>
      </c>
      <c r="H772" s="8">
        <v>0</v>
      </c>
      <c r="I772" s="8">
        <v>2827.66</v>
      </c>
      <c r="J772" s="8">
        <v>0</v>
      </c>
      <c r="K772" s="29"/>
      <c r="L772" s="21"/>
    </row>
    <row r="773" spans="1:12" ht="45.75" customHeight="1" x14ac:dyDescent="0.2">
      <c r="A773" s="69"/>
      <c r="B773" s="97"/>
      <c r="C773" s="21"/>
      <c r="D773" s="7" t="s">
        <v>12</v>
      </c>
      <c r="E773" s="8">
        <f t="shared" si="445"/>
        <v>1682.18</v>
      </c>
      <c r="F773" s="8">
        <v>0</v>
      </c>
      <c r="G773" s="8">
        <v>0</v>
      </c>
      <c r="H773" s="8">
        <v>0</v>
      </c>
      <c r="I773" s="8">
        <v>1682.18</v>
      </c>
      <c r="J773" s="8">
        <v>0</v>
      </c>
      <c r="K773" s="29"/>
      <c r="L773" s="21"/>
    </row>
    <row r="774" spans="1:12" ht="35.25" customHeight="1" x14ac:dyDescent="0.2">
      <c r="A774" s="70"/>
      <c r="B774" s="97"/>
      <c r="C774" s="21"/>
      <c r="D774" s="7" t="s">
        <v>13</v>
      </c>
      <c r="E774" s="8">
        <f t="shared" si="445"/>
        <v>0</v>
      </c>
      <c r="F774" s="8">
        <v>0</v>
      </c>
      <c r="G774" s="8">
        <v>0</v>
      </c>
      <c r="H774" s="8">
        <v>0</v>
      </c>
      <c r="I774" s="8">
        <v>0</v>
      </c>
      <c r="J774" s="8">
        <v>0</v>
      </c>
      <c r="K774" s="29"/>
      <c r="L774" s="21"/>
    </row>
    <row r="775" spans="1:12" ht="17.25" customHeight="1" x14ac:dyDescent="0.2">
      <c r="A775" s="30" t="s">
        <v>393</v>
      </c>
      <c r="B775" s="22" t="s">
        <v>144</v>
      </c>
      <c r="C775" s="21">
        <v>2023</v>
      </c>
      <c r="D775" s="7" t="s">
        <v>8</v>
      </c>
      <c r="E775" s="8">
        <f t="shared" ref="E775:J775" si="446">SUM(E776:E779)</f>
        <v>3788.85</v>
      </c>
      <c r="F775" s="8">
        <f t="shared" si="446"/>
        <v>0</v>
      </c>
      <c r="G775" s="8">
        <f t="shared" si="446"/>
        <v>0</v>
      </c>
      <c r="H775" s="8">
        <f t="shared" si="446"/>
        <v>0</v>
      </c>
      <c r="I775" s="8">
        <f t="shared" si="446"/>
        <v>3788.85</v>
      </c>
      <c r="J775" s="8">
        <f t="shared" si="446"/>
        <v>0</v>
      </c>
      <c r="K775" s="29" t="s">
        <v>9</v>
      </c>
      <c r="L775" s="21" t="s">
        <v>90</v>
      </c>
    </row>
    <row r="776" spans="1:12" ht="34.5" customHeight="1" x14ac:dyDescent="0.2">
      <c r="A776" s="69"/>
      <c r="B776" s="97"/>
      <c r="C776" s="21"/>
      <c r="D776" s="7" t="s">
        <v>10</v>
      </c>
      <c r="E776" s="8">
        <f t="shared" ref="E776:E779" si="447">SUM(F776:J776)</f>
        <v>0</v>
      </c>
      <c r="F776" s="8">
        <v>0</v>
      </c>
      <c r="G776" s="8">
        <v>0</v>
      </c>
      <c r="H776" s="8">
        <v>0</v>
      </c>
      <c r="I776" s="8">
        <v>0</v>
      </c>
      <c r="J776" s="8">
        <v>0</v>
      </c>
      <c r="K776" s="29"/>
      <c r="L776" s="21"/>
    </row>
    <row r="777" spans="1:12" ht="35.25" customHeight="1" x14ac:dyDescent="0.2">
      <c r="A777" s="69"/>
      <c r="B777" s="97"/>
      <c r="C777" s="21"/>
      <c r="D777" s="7" t="s">
        <v>11</v>
      </c>
      <c r="E777" s="8">
        <f t="shared" si="447"/>
        <v>2375.6</v>
      </c>
      <c r="F777" s="8">
        <v>0</v>
      </c>
      <c r="G777" s="8">
        <v>0</v>
      </c>
      <c r="H777" s="8">
        <v>0</v>
      </c>
      <c r="I777" s="8">
        <v>2375.6</v>
      </c>
      <c r="J777" s="8">
        <v>0</v>
      </c>
      <c r="K777" s="29"/>
      <c r="L777" s="21"/>
    </row>
    <row r="778" spans="1:12" ht="40.5" customHeight="1" x14ac:dyDescent="0.2">
      <c r="A778" s="69"/>
      <c r="B778" s="97"/>
      <c r="C778" s="21"/>
      <c r="D778" s="7" t="s">
        <v>12</v>
      </c>
      <c r="E778" s="8">
        <f t="shared" si="447"/>
        <v>1413.25</v>
      </c>
      <c r="F778" s="8">
        <v>0</v>
      </c>
      <c r="G778" s="8">
        <v>0</v>
      </c>
      <c r="H778" s="8">
        <v>0</v>
      </c>
      <c r="I778" s="8">
        <v>1413.25</v>
      </c>
      <c r="J778" s="8">
        <v>0</v>
      </c>
      <c r="K778" s="29"/>
      <c r="L778" s="21"/>
    </row>
    <row r="779" spans="1:12" ht="35.25" customHeight="1" x14ac:dyDescent="0.2">
      <c r="A779" s="70"/>
      <c r="B779" s="97"/>
      <c r="C779" s="21"/>
      <c r="D779" s="7" t="s">
        <v>13</v>
      </c>
      <c r="E779" s="8">
        <f t="shared" si="447"/>
        <v>0</v>
      </c>
      <c r="F779" s="8">
        <v>0</v>
      </c>
      <c r="G779" s="8">
        <v>0</v>
      </c>
      <c r="H779" s="8">
        <v>0</v>
      </c>
      <c r="I779" s="8">
        <v>0</v>
      </c>
      <c r="J779" s="8">
        <v>0</v>
      </c>
      <c r="K779" s="29"/>
      <c r="L779" s="21"/>
    </row>
    <row r="780" spans="1:12" ht="17.25" customHeight="1" x14ac:dyDescent="0.2">
      <c r="A780" s="30" t="s">
        <v>394</v>
      </c>
      <c r="B780" s="22" t="s">
        <v>145</v>
      </c>
      <c r="C780" s="21">
        <v>2023</v>
      </c>
      <c r="D780" s="7" t="s">
        <v>8</v>
      </c>
      <c r="E780" s="8">
        <f t="shared" ref="E780:J780" si="448">SUM(E781:E784)</f>
        <v>7847.35</v>
      </c>
      <c r="F780" s="8">
        <f t="shared" si="448"/>
        <v>0</v>
      </c>
      <c r="G780" s="8">
        <f t="shared" si="448"/>
        <v>0</v>
      </c>
      <c r="H780" s="8">
        <f t="shared" si="448"/>
        <v>0</v>
      </c>
      <c r="I780" s="8">
        <f t="shared" si="448"/>
        <v>7847.35</v>
      </c>
      <c r="J780" s="8">
        <f t="shared" si="448"/>
        <v>0</v>
      </c>
      <c r="K780" s="29" t="s">
        <v>9</v>
      </c>
      <c r="L780" s="21" t="s">
        <v>90</v>
      </c>
    </row>
    <row r="781" spans="1:12" ht="35.25" customHeight="1" x14ac:dyDescent="0.2">
      <c r="A781" s="69"/>
      <c r="B781" s="97"/>
      <c r="C781" s="21"/>
      <c r="D781" s="7" t="s">
        <v>10</v>
      </c>
      <c r="E781" s="8">
        <f t="shared" ref="E781:E784" si="449">SUM(F781:J781)</f>
        <v>0</v>
      </c>
      <c r="F781" s="8">
        <v>0</v>
      </c>
      <c r="G781" s="8">
        <v>0</v>
      </c>
      <c r="H781" s="8">
        <v>0</v>
      </c>
      <c r="I781" s="8">
        <v>0</v>
      </c>
      <c r="J781" s="8">
        <v>0</v>
      </c>
      <c r="K781" s="29"/>
      <c r="L781" s="21"/>
    </row>
    <row r="782" spans="1:12" ht="34.5" customHeight="1" x14ac:dyDescent="0.2">
      <c r="A782" s="69"/>
      <c r="B782" s="97"/>
      <c r="C782" s="21"/>
      <c r="D782" s="7" t="s">
        <v>11</v>
      </c>
      <c r="E782" s="8">
        <f t="shared" si="449"/>
        <v>4920.28</v>
      </c>
      <c r="F782" s="8">
        <v>0</v>
      </c>
      <c r="G782" s="8">
        <v>0</v>
      </c>
      <c r="H782" s="8">
        <v>0</v>
      </c>
      <c r="I782" s="8">
        <v>4920.28</v>
      </c>
      <c r="J782" s="8">
        <v>0</v>
      </c>
      <c r="K782" s="29"/>
      <c r="L782" s="21"/>
    </row>
    <row r="783" spans="1:12" ht="42.75" customHeight="1" x14ac:dyDescent="0.2">
      <c r="A783" s="69"/>
      <c r="B783" s="97"/>
      <c r="C783" s="21"/>
      <c r="D783" s="7" t="s">
        <v>12</v>
      </c>
      <c r="E783" s="8">
        <f t="shared" si="449"/>
        <v>2927.07</v>
      </c>
      <c r="F783" s="8">
        <v>0</v>
      </c>
      <c r="G783" s="8">
        <v>0</v>
      </c>
      <c r="H783" s="8">
        <v>0</v>
      </c>
      <c r="I783" s="8">
        <v>2927.07</v>
      </c>
      <c r="J783" s="8">
        <v>0</v>
      </c>
      <c r="K783" s="29"/>
      <c r="L783" s="21"/>
    </row>
    <row r="784" spans="1:12" ht="35.25" customHeight="1" x14ac:dyDescent="0.2">
      <c r="A784" s="70"/>
      <c r="B784" s="97"/>
      <c r="C784" s="21"/>
      <c r="D784" s="7" t="s">
        <v>13</v>
      </c>
      <c r="E784" s="8">
        <f t="shared" si="449"/>
        <v>0</v>
      </c>
      <c r="F784" s="8">
        <v>0</v>
      </c>
      <c r="G784" s="8">
        <v>0</v>
      </c>
      <c r="H784" s="8">
        <v>0</v>
      </c>
      <c r="I784" s="8">
        <v>0</v>
      </c>
      <c r="J784" s="8">
        <v>0</v>
      </c>
      <c r="K784" s="29"/>
      <c r="L784" s="21"/>
    </row>
    <row r="785" spans="1:12" ht="17.25" customHeight="1" x14ac:dyDescent="0.2">
      <c r="A785" s="30" t="s">
        <v>395</v>
      </c>
      <c r="B785" s="22" t="s">
        <v>146</v>
      </c>
      <c r="C785" s="21">
        <v>2023</v>
      </c>
      <c r="D785" s="7" t="s">
        <v>8</v>
      </c>
      <c r="E785" s="8">
        <f t="shared" ref="E785:J785" si="450">SUM(E786:E789)</f>
        <v>14718.380000000001</v>
      </c>
      <c r="F785" s="8">
        <f t="shared" si="450"/>
        <v>0</v>
      </c>
      <c r="G785" s="8">
        <f t="shared" si="450"/>
        <v>0</v>
      </c>
      <c r="H785" s="8">
        <f t="shared" si="450"/>
        <v>0</v>
      </c>
      <c r="I785" s="8">
        <f t="shared" si="450"/>
        <v>14718.380000000001</v>
      </c>
      <c r="J785" s="8">
        <f t="shared" si="450"/>
        <v>0</v>
      </c>
      <c r="K785" s="29" t="s">
        <v>9</v>
      </c>
      <c r="L785" s="21" t="s">
        <v>90</v>
      </c>
    </row>
    <row r="786" spans="1:12" ht="31.5" customHeight="1" x14ac:dyDescent="0.2">
      <c r="A786" s="69"/>
      <c r="B786" s="97"/>
      <c r="C786" s="21"/>
      <c r="D786" s="7" t="s">
        <v>10</v>
      </c>
      <c r="E786" s="8">
        <f t="shared" ref="E786:E789" si="451">SUM(F786:J786)</f>
        <v>0</v>
      </c>
      <c r="F786" s="8">
        <v>0</v>
      </c>
      <c r="G786" s="8">
        <v>0</v>
      </c>
      <c r="H786" s="8">
        <v>0</v>
      </c>
      <c r="I786" s="8">
        <v>0</v>
      </c>
      <c r="J786" s="8">
        <v>0</v>
      </c>
      <c r="K786" s="29"/>
      <c r="L786" s="21"/>
    </row>
    <row r="787" spans="1:12" ht="35.25" customHeight="1" x14ac:dyDescent="0.2">
      <c r="A787" s="69"/>
      <c r="B787" s="97"/>
      <c r="C787" s="21"/>
      <c r="D787" s="7" t="s">
        <v>11</v>
      </c>
      <c r="E787" s="8">
        <f t="shared" si="451"/>
        <v>9228.42</v>
      </c>
      <c r="F787" s="8">
        <v>0</v>
      </c>
      <c r="G787" s="8">
        <v>0</v>
      </c>
      <c r="H787" s="8">
        <v>0</v>
      </c>
      <c r="I787" s="8">
        <v>9228.42</v>
      </c>
      <c r="J787" s="8">
        <v>0</v>
      </c>
      <c r="K787" s="29"/>
      <c r="L787" s="21"/>
    </row>
    <row r="788" spans="1:12" ht="42.75" customHeight="1" x14ac:dyDescent="0.2">
      <c r="A788" s="69"/>
      <c r="B788" s="97"/>
      <c r="C788" s="21"/>
      <c r="D788" s="7" t="s">
        <v>12</v>
      </c>
      <c r="E788" s="8">
        <f t="shared" si="451"/>
        <v>5489.96</v>
      </c>
      <c r="F788" s="8">
        <v>0</v>
      </c>
      <c r="G788" s="8">
        <v>0</v>
      </c>
      <c r="H788" s="8">
        <v>0</v>
      </c>
      <c r="I788" s="8">
        <v>5489.96</v>
      </c>
      <c r="J788" s="8">
        <v>0</v>
      </c>
      <c r="K788" s="29"/>
      <c r="L788" s="21"/>
    </row>
    <row r="789" spans="1:12" ht="35.25" customHeight="1" x14ac:dyDescent="0.2">
      <c r="A789" s="70"/>
      <c r="B789" s="97"/>
      <c r="C789" s="21"/>
      <c r="D789" s="7" t="s">
        <v>13</v>
      </c>
      <c r="E789" s="8">
        <f t="shared" si="451"/>
        <v>0</v>
      </c>
      <c r="F789" s="8">
        <v>0</v>
      </c>
      <c r="G789" s="8">
        <v>0</v>
      </c>
      <c r="H789" s="8">
        <v>0</v>
      </c>
      <c r="I789" s="8">
        <v>0</v>
      </c>
      <c r="J789" s="8">
        <v>0</v>
      </c>
      <c r="K789" s="29"/>
      <c r="L789" s="21"/>
    </row>
    <row r="790" spans="1:12" ht="17.25" customHeight="1" x14ac:dyDescent="0.2">
      <c r="A790" s="30" t="s">
        <v>396</v>
      </c>
      <c r="B790" s="22" t="s">
        <v>147</v>
      </c>
      <c r="C790" s="21">
        <v>2023</v>
      </c>
      <c r="D790" s="7" t="s">
        <v>8</v>
      </c>
      <c r="E790" s="8">
        <f t="shared" ref="E790:J790" si="452">SUM(E791:E794)</f>
        <v>42315.76</v>
      </c>
      <c r="F790" s="8">
        <f t="shared" si="452"/>
        <v>0</v>
      </c>
      <c r="G790" s="8">
        <f t="shared" si="452"/>
        <v>0</v>
      </c>
      <c r="H790" s="8">
        <f t="shared" si="452"/>
        <v>0</v>
      </c>
      <c r="I790" s="8">
        <f t="shared" si="452"/>
        <v>42315.76</v>
      </c>
      <c r="J790" s="8">
        <f t="shared" si="452"/>
        <v>0</v>
      </c>
      <c r="K790" s="29" t="s">
        <v>9</v>
      </c>
      <c r="L790" s="21" t="s">
        <v>90</v>
      </c>
    </row>
    <row r="791" spans="1:12" ht="29.25" customHeight="1" x14ac:dyDescent="0.2">
      <c r="A791" s="69"/>
      <c r="B791" s="97"/>
      <c r="C791" s="21"/>
      <c r="D791" s="7" t="s">
        <v>10</v>
      </c>
      <c r="E791" s="8">
        <f t="shared" ref="E791:E794" si="453">SUM(F791:J791)</f>
        <v>0</v>
      </c>
      <c r="F791" s="8">
        <v>0</v>
      </c>
      <c r="G791" s="8">
        <v>0</v>
      </c>
      <c r="H791" s="8">
        <v>0</v>
      </c>
      <c r="I791" s="8">
        <v>0</v>
      </c>
      <c r="J791" s="8">
        <v>0</v>
      </c>
      <c r="K791" s="29"/>
      <c r="L791" s="21"/>
    </row>
    <row r="792" spans="1:12" ht="37.5" customHeight="1" x14ac:dyDescent="0.2">
      <c r="A792" s="69"/>
      <c r="B792" s="97"/>
      <c r="C792" s="21"/>
      <c r="D792" s="7" t="s">
        <v>11</v>
      </c>
      <c r="E792" s="8">
        <f t="shared" si="453"/>
        <v>26531.98</v>
      </c>
      <c r="F792" s="8">
        <v>0</v>
      </c>
      <c r="G792" s="8">
        <v>0</v>
      </c>
      <c r="H792" s="8">
        <v>0</v>
      </c>
      <c r="I792" s="8">
        <v>26531.98</v>
      </c>
      <c r="J792" s="8">
        <v>0</v>
      </c>
      <c r="K792" s="29"/>
      <c r="L792" s="21"/>
    </row>
    <row r="793" spans="1:12" ht="45.75" customHeight="1" x14ac:dyDescent="0.2">
      <c r="A793" s="69"/>
      <c r="B793" s="97"/>
      <c r="C793" s="21"/>
      <c r="D793" s="7" t="s">
        <v>12</v>
      </c>
      <c r="E793" s="8">
        <f t="shared" si="453"/>
        <v>15783.78</v>
      </c>
      <c r="F793" s="8">
        <v>0</v>
      </c>
      <c r="G793" s="8">
        <v>0</v>
      </c>
      <c r="H793" s="8">
        <v>0</v>
      </c>
      <c r="I793" s="8">
        <v>15783.78</v>
      </c>
      <c r="J793" s="8">
        <v>0</v>
      </c>
      <c r="K793" s="29"/>
      <c r="L793" s="21"/>
    </row>
    <row r="794" spans="1:12" ht="35.25" customHeight="1" x14ac:dyDescent="0.2">
      <c r="A794" s="70"/>
      <c r="B794" s="97"/>
      <c r="C794" s="21"/>
      <c r="D794" s="7" t="s">
        <v>13</v>
      </c>
      <c r="E794" s="8">
        <f t="shared" si="453"/>
        <v>0</v>
      </c>
      <c r="F794" s="8">
        <v>0</v>
      </c>
      <c r="G794" s="8">
        <v>0</v>
      </c>
      <c r="H794" s="8">
        <v>0</v>
      </c>
      <c r="I794" s="8">
        <v>0</v>
      </c>
      <c r="J794" s="8">
        <v>0</v>
      </c>
      <c r="K794" s="29"/>
      <c r="L794" s="21"/>
    </row>
    <row r="795" spans="1:12" ht="17.25" customHeight="1" x14ac:dyDescent="0.2">
      <c r="A795" s="30" t="s">
        <v>397</v>
      </c>
      <c r="B795" s="22" t="s">
        <v>148</v>
      </c>
      <c r="C795" s="21">
        <v>2023</v>
      </c>
      <c r="D795" s="7" t="s">
        <v>8</v>
      </c>
      <c r="E795" s="8">
        <f t="shared" ref="E795:J795" si="454">SUM(E796:E799)</f>
        <v>37765.74</v>
      </c>
      <c r="F795" s="8">
        <f t="shared" si="454"/>
        <v>0</v>
      </c>
      <c r="G795" s="8">
        <f t="shared" si="454"/>
        <v>0</v>
      </c>
      <c r="H795" s="8">
        <f t="shared" si="454"/>
        <v>0</v>
      </c>
      <c r="I795" s="8">
        <f t="shared" si="454"/>
        <v>37765.74</v>
      </c>
      <c r="J795" s="8">
        <f t="shared" si="454"/>
        <v>0</v>
      </c>
      <c r="K795" s="29" t="s">
        <v>9</v>
      </c>
      <c r="L795" s="21" t="s">
        <v>90</v>
      </c>
    </row>
    <row r="796" spans="1:12" ht="30" customHeight="1" x14ac:dyDescent="0.2">
      <c r="A796" s="69"/>
      <c r="B796" s="97"/>
      <c r="C796" s="21"/>
      <c r="D796" s="7" t="s">
        <v>10</v>
      </c>
      <c r="E796" s="8">
        <f t="shared" ref="E796:E799" si="455">SUM(F796:J796)</f>
        <v>0</v>
      </c>
      <c r="F796" s="8">
        <v>0</v>
      </c>
      <c r="G796" s="8">
        <v>0</v>
      </c>
      <c r="H796" s="8">
        <v>0</v>
      </c>
      <c r="I796" s="8">
        <v>0</v>
      </c>
      <c r="J796" s="8">
        <v>0</v>
      </c>
      <c r="K796" s="29"/>
      <c r="L796" s="21"/>
    </row>
    <row r="797" spans="1:12" ht="33.75" customHeight="1" x14ac:dyDescent="0.2">
      <c r="A797" s="69"/>
      <c r="B797" s="97"/>
      <c r="C797" s="21"/>
      <c r="D797" s="7" t="s">
        <v>11</v>
      </c>
      <c r="E797" s="8">
        <f t="shared" si="455"/>
        <v>23679.11</v>
      </c>
      <c r="F797" s="8">
        <v>0</v>
      </c>
      <c r="G797" s="8">
        <v>0</v>
      </c>
      <c r="H797" s="8">
        <v>0</v>
      </c>
      <c r="I797" s="8">
        <v>23679.11</v>
      </c>
      <c r="J797" s="8">
        <v>0</v>
      </c>
      <c r="K797" s="29"/>
      <c r="L797" s="21"/>
    </row>
    <row r="798" spans="1:12" ht="42.75" customHeight="1" x14ac:dyDescent="0.2">
      <c r="A798" s="69"/>
      <c r="B798" s="97"/>
      <c r="C798" s="21"/>
      <c r="D798" s="7" t="s">
        <v>12</v>
      </c>
      <c r="E798" s="8">
        <f t="shared" si="455"/>
        <v>14086.63</v>
      </c>
      <c r="F798" s="8">
        <v>0</v>
      </c>
      <c r="G798" s="8">
        <v>0</v>
      </c>
      <c r="H798" s="8">
        <v>0</v>
      </c>
      <c r="I798" s="8">
        <v>14086.63</v>
      </c>
      <c r="J798" s="8">
        <v>0</v>
      </c>
      <c r="K798" s="29"/>
      <c r="L798" s="21"/>
    </row>
    <row r="799" spans="1:12" ht="35.25" customHeight="1" x14ac:dyDescent="0.2">
      <c r="A799" s="70"/>
      <c r="B799" s="97"/>
      <c r="C799" s="21"/>
      <c r="D799" s="7" t="s">
        <v>13</v>
      </c>
      <c r="E799" s="8">
        <f t="shared" si="455"/>
        <v>0</v>
      </c>
      <c r="F799" s="8">
        <v>0</v>
      </c>
      <c r="G799" s="8">
        <v>0</v>
      </c>
      <c r="H799" s="8">
        <v>0</v>
      </c>
      <c r="I799" s="8">
        <v>0</v>
      </c>
      <c r="J799" s="8">
        <v>0</v>
      </c>
      <c r="K799" s="29"/>
      <c r="L799" s="21"/>
    </row>
    <row r="800" spans="1:12" ht="17.25" customHeight="1" x14ac:dyDescent="0.2">
      <c r="A800" s="30" t="s">
        <v>398</v>
      </c>
      <c r="B800" s="22" t="s">
        <v>149</v>
      </c>
      <c r="C800" s="21">
        <v>2023</v>
      </c>
      <c r="D800" s="7" t="s">
        <v>8</v>
      </c>
      <c r="E800" s="8">
        <f t="shared" ref="E800:J800" si="456">SUM(E801:E804)</f>
        <v>43903.86</v>
      </c>
      <c r="F800" s="8">
        <f t="shared" si="456"/>
        <v>0</v>
      </c>
      <c r="G800" s="8">
        <f t="shared" si="456"/>
        <v>0</v>
      </c>
      <c r="H800" s="8">
        <f t="shared" si="456"/>
        <v>0</v>
      </c>
      <c r="I800" s="8">
        <f t="shared" si="456"/>
        <v>43903.86</v>
      </c>
      <c r="J800" s="8">
        <f t="shared" si="456"/>
        <v>0</v>
      </c>
      <c r="K800" s="29" t="s">
        <v>9</v>
      </c>
      <c r="L800" s="21" t="s">
        <v>90</v>
      </c>
    </row>
    <row r="801" spans="1:12" ht="30" customHeight="1" x14ac:dyDescent="0.2">
      <c r="A801" s="69"/>
      <c r="B801" s="97"/>
      <c r="C801" s="21"/>
      <c r="D801" s="7" t="s">
        <v>10</v>
      </c>
      <c r="E801" s="8">
        <f t="shared" ref="E801:E804" si="457">SUM(F801:J801)</f>
        <v>0</v>
      </c>
      <c r="F801" s="8">
        <v>0</v>
      </c>
      <c r="G801" s="8">
        <v>0</v>
      </c>
      <c r="H801" s="8">
        <v>0</v>
      </c>
      <c r="I801" s="8">
        <v>0</v>
      </c>
      <c r="J801" s="8">
        <v>0</v>
      </c>
      <c r="K801" s="29"/>
      <c r="L801" s="21"/>
    </row>
    <row r="802" spans="1:12" ht="33" customHeight="1" x14ac:dyDescent="0.2">
      <c r="A802" s="69"/>
      <c r="B802" s="97"/>
      <c r="C802" s="21"/>
      <c r="D802" s="7" t="s">
        <v>11</v>
      </c>
      <c r="E802" s="8">
        <f t="shared" si="457"/>
        <v>27527.72</v>
      </c>
      <c r="F802" s="8">
        <v>0</v>
      </c>
      <c r="G802" s="8">
        <v>0</v>
      </c>
      <c r="H802" s="8">
        <v>0</v>
      </c>
      <c r="I802" s="8">
        <v>27527.72</v>
      </c>
      <c r="J802" s="8">
        <v>0</v>
      </c>
      <c r="K802" s="29"/>
      <c r="L802" s="21"/>
    </row>
    <row r="803" spans="1:12" ht="43.5" customHeight="1" x14ac:dyDescent="0.2">
      <c r="A803" s="69"/>
      <c r="B803" s="97"/>
      <c r="C803" s="21"/>
      <c r="D803" s="7" t="s">
        <v>12</v>
      </c>
      <c r="E803" s="8">
        <f t="shared" si="457"/>
        <v>16376.14</v>
      </c>
      <c r="F803" s="8">
        <v>0</v>
      </c>
      <c r="G803" s="8">
        <v>0</v>
      </c>
      <c r="H803" s="8">
        <v>0</v>
      </c>
      <c r="I803" s="8">
        <v>16376.14</v>
      </c>
      <c r="J803" s="8">
        <v>0</v>
      </c>
      <c r="K803" s="29"/>
      <c r="L803" s="21"/>
    </row>
    <row r="804" spans="1:12" ht="35.25" customHeight="1" x14ac:dyDescent="0.2">
      <c r="A804" s="70"/>
      <c r="B804" s="97"/>
      <c r="C804" s="21"/>
      <c r="D804" s="7" t="s">
        <v>13</v>
      </c>
      <c r="E804" s="8">
        <f t="shared" si="457"/>
        <v>0</v>
      </c>
      <c r="F804" s="8">
        <v>0</v>
      </c>
      <c r="G804" s="8">
        <v>0</v>
      </c>
      <c r="H804" s="8">
        <v>0</v>
      </c>
      <c r="I804" s="8">
        <v>0</v>
      </c>
      <c r="J804" s="8">
        <v>0</v>
      </c>
      <c r="K804" s="29"/>
      <c r="L804" s="21"/>
    </row>
    <row r="805" spans="1:12" ht="17.25" customHeight="1" x14ac:dyDescent="0.2">
      <c r="A805" s="30" t="s">
        <v>399</v>
      </c>
      <c r="B805" s="22" t="s">
        <v>150</v>
      </c>
      <c r="C805" s="21">
        <v>2023</v>
      </c>
      <c r="D805" s="7" t="s">
        <v>8</v>
      </c>
      <c r="E805" s="8">
        <f t="shared" ref="E805:J805" si="458">SUM(E806:E809)</f>
        <v>29001.4</v>
      </c>
      <c r="F805" s="8">
        <f t="shared" si="458"/>
        <v>0</v>
      </c>
      <c r="G805" s="8">
        <f t="shared" si="458"/>
        <v>0</v>
      </c>
      <c r="H805" s="8">
        <f t="shared" si="458"/>
        <v>0</v>
      </c>
      <c r="I805" s="8">
        <f t="shared" si="458"/>
        <v>29001.4</v>
      </c>
      <c r="J805" s="8">
        <f t="shared" si="458"/>
        <v>0</v>
      </c>
      <c r="K805" s="29" t="s">
        <v>9</v>
      </c>
      <c r="L805" s="21" t="s">
        <v>90</v>
      </c>
    </row>
    <row r="806" spans="1:12" ht="33" customHeight="1" x14ac:dyDescent="0.2">
      <c r="A806" s="69"/>
      <c r="B806" s="97"/>
      <c r="C806" s="21"/>
      <c r="D806" s="7" t="s">
        <v>10</v>
      </c>
      <c r="E806" s="8">
        <f t="shared" ref="E806:E809" si="459">SUM(F806:J806)</f>
        <v>0</v>
      </c>
      <c r="F806" s="8">
        <v>0</v>
      </c>
      <c r="G806" s="8">
        <v>0</v>
      </c>
      <c r="H806" s="8">
        <v>0</v>
      </c>
      <c r="I806" s="8">
        <v>0</v>
      </c>
      <c r="J806" s="8">
        <v>0</v>
      </c>
      <c r="K806" s="29"/>
      <c r="L806" s="21"/>
    </row>
    <row r="807" spans="1:12" ht="34.5" customHeight="1" x14ac:dyDescent="0.2">
      <c r="A807" s="69"/>
      <c r="B807" s="97"/>
      <c r="C807" s="21"/>
      <c r="D807" s="7" t="s">
        <v>11</v>
      </c>
      <c r="E807" s="8">
        <f t="shared" si="459"/>
        <v>18183.87</v>
      </c>
      <c r="F807" s="8">
        <v>0</v>
      </c>
      <c r="G807" s="8">
        <v>0</v>
      </c>
      <c r="H807" s="8">
        <v>0</v>
      </c>
      <c r="I807" s="8">
        <v>18183.87</v>
      </c>
      <c r="J807" s="8">
        <v>0</v>
      </c>
      <c r="K807" s="29"/>
      <c r="L807" s="21"/>
    </row>
    <row r="808" spans="1:12" ht="48" customHeight="1" x14ac:dyDescent="0.2">
      <c r="A808" s="69"/>
      <c r="B808" s="97"/>
      <c r="C808" s="21"/>
      <c r="D808" s="7" t="s">
        <v>12</v>
      </c>
      <c r="E808" s="8">
        <f t="shared" si="459"/>
        <v>10817.53</v>
      </c>
      <c r="F808" s="8">
        <v>0</v>
      </c>
      <c r="G808" s="8">
        <v>0</v>
      </c>
      <c r="H808" s="8">
        <v>0</v>
      </c>
      <c r="I808" s="8">
        <v>10817.53</v>
      </c>
      <c r="J808" s="8">
        <v>0</v>
      </c>
      <c r="K808" s="29"/>
      <c r="L808" s="21"/>
    </row>
    <row r="809" spans="1:12" ht="35.25" customHeight="1" x14ac:dyDescent="0.2">
      <c r="A809" s="70"/>
      <c r="B809" s="97"/>
      <c r="C809" s="21"/>
      <c r="D809" s="7" t="s">
        <v>13</v>
      </c>
      <c r="E809" s="8">
        <f t="shared" si="459"/>
        <v>0</v>
      </c>
      <c r="F809" s="8">
        <v>0</v>
      </c>
      <c r="G809" s="8">
        <v>0</v>
      </c>
      <c r="H809" s="8">
        <v>0</v>
      </c>
      <c r="I809" s="8">
        <v>0</v>
      </c>
      <c r="J809" s="8">
        <v>0</v>
      </c>
      <c r="K809" s="29"/>
      <c r="L809" s="21"/>
    </row>
    <row r="810" spans="1:12" ht="17.25" customHeight="1" x14ac:dyDescent="0.2">
      <c r="A810" s="30" t="s">
        <v>400</v>
      </c>
      <c r="B810" s="22" t="s">
        <v>151</v>
      </c>
      <c r="C810" s="21">
        <v>2023</v>
      </c>
      <c r="D810" s="7" t="s">
        <v>8</v>
      </c>
      <c r="E810" s="8">
        <f t="shared" ref="E810:J810" si="460">SUM(E811:E814)</f>
        <v>45002.259999999995</v>
      </c>
      <c r="F810" s="8">
        <f t="shared" si="460"/>
        <v>0</v>
      </c>
      <c r="G810" s="8">
        <f t="shared" si="460"/>
        <v>0</v>
      </c>
      <c r="H810" s="8">
        <f t="shared" si="460"/>
        <v>0</v>
      </c>
      <c r="I810" s="8">
        <f t="shared" si="460"/>
        <v>45002.259999999995</v>
      </c>
      <c r="J810" s="8">
        <f t="shared" si="460"/>
        <v>0</v>
      </c>
      <c r="K810" s="29" t="s">
        <v>9</v>
      </c>
      <c r="L810" s="21" t="s">
        <v>90</v>
      </c>
    </row>
    <row r="811" spans="1:12" ht="32.25" customHeight="1" x14ac:dyDescent="0.2">
      <c r="A811" s="69"/>
      <c r="B811" s="97"/>
      <c r="C811" s="21"/>
      <c r="D811" s="7" t="s">
        <v>10</v>
      </c>
      <c r="E811" s="8">
        <f t="shared" ref="E811:E814" si="461">SUM(F811:J811)</f>
        <v>0</v>
      </c>
      <c r="F811" s="8">
        <v>0</v>
      </c>
      <c r="G811" s="8">
        <v>0</v>
      </c>
      <c r="H811" s="8">
        <v>0</v>
      </c>
      <c r="I811" s="8">
        <v>0</v>
      </c>
      <c r="J811" s="8">
        <v>0</v>
      </c>
      <c r="K811" s="29"/>
      <c r="L811" s="21"/>
    </row>
    <row r="812" spans="1:12" ht="35.25" customHeight="1" x14ac:dyDescent="0.2">
      <c r="A812" s="69"/>
      <c r="B812" s="97"/>
      <c r="C812" s="21"/>
      <c r="D812" s="7" t="s">
        <v>11</v>
      </c>
      <c r="E812" s="8">
        <f t="shared" si="461"/>
        <v>28216.41</v>
      </c>
      <c r="F812" s="8">
        <v>0</v>
      </c>
      <c r="G812" s="8">
        <v>0</v>
      </c>
      <c r="H812" s="8">
        <v>0</v>
      </c>
      <c r="I812" s="8">
        <v>28216.41</v>
      </c>
      <c r="J812" s="8">
        <v>0</v>
      </c>
      <c r="K812" s="29"/>
      <c r="L812" s="21"/>
    </row>
    <row r="813" spans="1:12" ht="39.75" customHeight="1" x14ac:dyDescent="0.2">
      <c r="A813" s="69"/>
      <c r="B813" s="97"/>
      <c r="C813" s="21"/>
      <c r="D813" s="7" t="s">
        <v>12</v>
      </c>
      <c r="E813" s="8">
        <f t="shared" si="461"/>
        <v>16785.849999999999</v>
      </c>
      <c r="F813" s="8">
        <v>0</v>
      </c>
      <c r="G813" s="8">
        <v>0</v>
      </c>
      <c r="H813" s="8">
        <v>0</v>
      </c>
      <c r="I813" s="8">
        <v>16785.849999999999</v>
      </c>
      <c r="J813" s="8">
        <v>0</v>
      </c>
      <c r="K813" s="29"/>
      <c r="L813" s="21"/>
    </row>
    <row r="814" spans="1:12" ht="35.25" customHeight="1" x14ac:dyDescent="0.2">
      <c r="A814" s="70"/>
      <c r="B814" s="97"/>
      <c r="C814" s="21"/>
      <c r="D814" s="7" t="s">
        <v>13</v>
      </c>
      <c r="E814" s="8">
        <f t="shared" si="461"/>
        <v>0</v>
      </c>
      <c r="F814" s="8">
        <v>0</v>
      </c>
      <c r="G814" s="8">
        <v>0</v>
      </c>
      <c r="H814" s="8">
        <v>0</v>
      </c>
      <c r="I814" s="8">
        <v>0</v>
      </c>
      <c r="J814" s="8">
        <v>0</v>
      </c>
      <c r="K814" s="29"/>
      <c r="L814" s="21"/>
    </row>
    <row r="815" spans="1:12" ht="17.25" customHeight="1" x14ac:dyDescent="0.2">
      <c r="A815" s="30" t="s">
        <v>401</v>
      </c>
      <c r="B815" s="22" t="s">
        <v>152</v>
      </c>
      <c r="C815" s="21">
        <v>2023</v>
      </c>
      <c r="D815" s="7" t="s">
        <v>8</v>
      </c>
      <c r="E815" s="8">
        <f t="shared" ref="E815:J815" si="462">SUM(E816:E819)</f>
        <v>20287.13</v>
      </c>
      <c r="F815" s="8">
        <f t="shared" si="462"/>
        <v>0</v>
      </c>
      <c r="G815" s="8">
        <f t="shared" si="462"/>
        <v>0</v>
      </c>
      <c r="H815" s="8">
        <f t="shared" si="462"/>
        <v>0</v>
      </c>
      <c r="I815" s="8">
        <f t="shared" si="462"/>
        <v>20287.13</v>
      </c>
      <c r="J815" s="8">
        <f t="shared" si="462"/>
        <v>0</v>
      </c>
      <c r="K815" s="29" t="s">
        <v>9</v>
      </c>
      <c r="L815" s="21" t="s">
        <v>90</v>
      </c>
    </row>
    <row r="816" spans="1:12" ht="36" customHeight="1" x14ac:dyDescent="0.2">
      <c r="A816" s="69"/>
      <c r="B816" s="97"/>
      <c r="C816" s="21"/>
      <c r="D816" s="7" t="s">
        <v>10</v>
      </c>
      <c r="E816" s="8">
        <f t="shared" ref="E816:E819" si="463">SUM(F816:J816)</f>
        <v>0</v>
      </c>
      <c r="F816" s="8">
        <v>0</v>
      </c>
      <c r="G816" s="8">
        <v>0</v>
      </c>
      <c r="H816" s="8">
        <v>0</v>
      </c>
      <c r="I816" s="8">
        <v>0</v>
      </c>
      <c r="J816" s="8">
        <v>0</v>
      </c>
      <c r="K816" s="29"/>
      <c r="L816" s="21"/>
    </row>
    <row r="817" spans="1:12" ht="38.25" customHeight="1" x14ac:dyDescent="0.2">
      <c r="A817" s="69"/>
      <c r="B817" s="97"/>
      <c r="C817" s="21"/>
      <c r="D817" s="7" t="s">
        <v>11</v>
      </c>
      <c r="E817" s="8">
        <f t="shared" si="463"/>
        <v>12720.03</v>
      </c>
      <c r="F817" s="8">
        <v>0</v>
      </c>
      <c r="G817" s="8">
        <v>0</v>
      </c>
      <c r="H817" s="8">
        <v>0</v>
      </c>
      <c r="I817" s="8">
        <v>12720.03</v>
      </c>
      <c r="J817" s="8">
        <v>0</v>
      </c>
      <c r="K817" s="29"/>
      <c r="L817" s="21"/>
    </row>
    <row r="818" spans="1:12" ht="43.5" customHeight="1" x14ac:dyDescent="0.2">
      <c r="A818" s="69"/>
      <c r="B818" s="97"/>
      <c r="C818" s="21"/>
      <c r="D818" s="7" t="s">
        <v>12</v>
      </c>
      <c r="E818" s="8">
        <f t="shared" si="463"/>
        <v>7567.1</v>
      </c>
      <c r="F818" s="8">
        <v>0</v>
      </c>
      <c r="G818" s="8">
        <v>0</v>
      </c>
      <c r="H818" s="8">
        <v>0</v>
      </c>
      <c r="I818" s="8">
        <v>7567.1</v>
      </c>
      <c r="J818" s="8">
        <v>0</v>
      </c>
      <c r="K818" s="29"/>
      <c r="L818" s="21"/>
    </row>
    <row r="819" spans="1:12" ht="35.25" customHeight="1" x14ac:dyDescent="0.2">
      <c r="A819" s="70"/>
      <c r="B819" s="97"/>
      <c r="C819" s="21"/>
      <c r="D819" s="7" t="s">
        <v>13</v>
      </c>
      <c r="E819" s="8">
        <f t="shared" si="463"/>
        <v>0</v>
      </c>
      <c r="F819" s="8">
        <v>0</v>
      </c>
      <c r="G819" s="8">
        <v>0</v>
      </c>
      <c r="H819" s="8">
        <v>0</v>
      </c>
      <c r="I819" s="8">
        <v>0</v>
      </c>
      <c r="J819" s="8">
        <v>0</v>
      </c>
      <c r="K819" s="29"/>
      <c r="L819" s="21"/>
    </row>
    <row r="820" spans="1:12" ht="17.25" customHeight="1" x14ac:dyDescent="0.2">
      <c r="A820" s="30" t="s">
        <v>402</v>
      </c>
      <c r="B820" s="22" t="s">
        <v>153</v>
      </c>
      <c r="C820" s="21">
        <v>2023</v>
      </c>
      <c r="D820" s="7" t="s">
        <v>8</v>
      </c>
      <c r="E820" s="8">
        <f t="shared" ref="E820:J820" si="464">SUM(E821:E824)</f>
        <v>14369.57</v>
      </c>
      <c r="F820" s="8">
        <f t="shared" si="464"/>
        <v>0</v>
      </c>
      <c r="G820" s="8">
        <f t="shared" si="464"/>
        <v>0</v>
      </c>
      <c r="H820" s="8">
        <f t="shared" si="464"/>
        <v>0</v>
      </c>
      <c r="I820" s="8">
        <f t="shared" si="464"/>
        <v>14369.57</v>
      </c>
      <c r="J820" s="8">
        <f t="shared" si="464"/>
        <v>0</v>
      </c>
      <c r="K820" s="29" t="s">
        <v>9</v>
      </c>
      <c r="L820" s="21" t="s">
        <v>90</v>
      </c>
    </row>
    <row r="821" spans="1:12" ht="33" customHeight="1" x14ac:dyDescent="0.2">
      <c r="A821" s="69"/>
      <c r="B821" s="97"/>
      <c r="C821" s="21"/>
      <c r="D821" s="7" t="s">
        <v>10</v>
      </c>
      <c r="E821" s="8">
        <f t="shared" ref="E821:E824" si="465">SUM(F821:J821)</f>
        <v>0</v>
      </c>
      <c r="F821" s="8">
        <v>0</v>
      </c>
      <c r="G821" s="8">
        <v>0</v>
      </c>
      <c r="H821" s="8">
        <v>0</v>
      </c>
      <c r="I821" s="8">
        <v>0</v>
      </c>
      <c r="J821" s="8">
        <v>0</v>
      </c>
      <c r="K821" s="29"/>
      <c r="L821" s="21"/>
    </row>
    <row r="822" spans="1:12" ht="41.25" customHeight="1" x14ac:dyDescent="0.2">
      <c r="A822" s="69"/>
      <c r="B822" s="97"/>
      <c r="C822" s="21"/>
      <c r="D822" s="7" t="s">
        <v>11</v>
      </c>
      <c r="E822" s="8">
        <f t="shared" si="465"/>
        <v>9009.7199999999993</v>
      </c>
      <c r="F822" s="8">
        <v>0</v>
      </c>
      <c r="G822" s="8">
        <v>0</v>
      </c>
      <c r="H822" s="8">
        <v>0</v>
      </c>
      <c r="I822" s="8">
        <v>9009.7199999999993</v>
      </c>
      <c r="J822" s="8">
        <v>0</v>
      </c>
      <c r="K822" s="29"/>
      <c r="L822" s="21"/>
    </row>
    <row r="823" spans="1:12" ht="57.75" customHeight="1" x14ac:dyDescent="0.2">
      <c r="A823" s="69"/>
      <c r="B823" s="97"/>
      <c r="C823" s="21"/>
      <c r="D823" s="7" t="s">
        <v>12</v>
      </c>
      <c r="E823" s="8">
        <f t="shared" si="465"/>
        <v>5359.85</v>
      </c>
      <c r="F823" s="8">
        <v>0</v>
      </c>
      <c r="G823" s="8">
        <v>0</v>
      </c>
      <c r="H823" s="8">
        <v>0</v>
      </c>
      <c r="I823" s="8">
        <v>5359.85</v>
      </c>
      <c r="J823" s="8">
        <v>0</v>
      </c>
      <c r="K823" s="29"/>
      <c r="L823" s="21"/>
    </row>
    <row r="824" spans="1:12" ht="35.25" customHeight="1" x14ac:dyDescent="0.2">
      <c r="A824" s="70"/>
      <c r="B824" s="97"/>
      <c r="C824" s="21"/>
      <c r="D824" s="7" t="s">
        <v>13</v>
      </c>
      <c r="E824" s="8">
        <f t="shared" si="465"/>
        <v>0</v>
      </c>
      <c r="F824" s="8">
        <v>0</v>
      </c>
      <c r="G824" s="8">
        <v>0</v>
      </c>
      <c r="H824" s="8">
        <v>0</v>
      </c>
      <c r="I824" s="8">
        <v>0</v>
      </c>
      <c r="J824" s="8">
        <v>0</v>
      </c>
      <c r="K824" s="29"/>
      <c r="L824" s="21"/>
    </row>
    <row r="825" spans="1:12" ht="17.25" customHeight="1" x14ac:dyDescent="0.2">
      <c r="A825" s="30" t="s">
        <v>403</v>
      </c>
      <c r="B825" s="22" t="s">
        <v>154</v>
      </c>
      <c r="C825" s="21">
        <v>2023</v>
      </c>
      <c r="D825" s="7" t="s">
        <v>8</v>
      </c>
      <c r="E825" s="8">
        <f t="shared" ref="E825:J825" si="466">SUM(E826:E829)</f>
        <v>13338.970000000001</v>
      </c>
      <c r="F825" s="8">
        <f t="shared" si="466"/>
        <v>0</v>
      </c>
      <c r="G825" s="8">
        <f t="shared" si="466"/>
        <v>0</v>
      </c>
      <c r="H825" s="8">
        <f t="shared" si="466"/>
        <v>0</v>
      </c>
      <c r="I825" s="8">
        <f t="shared" si="466"/>
        <v>13338.970000000001</v>
      </c>
      <c r="J825" s="8">
        <f t="shared" si="466"/>
        <v>0</v>
      </c>
      <c r="K825" s="29" t="s">
        <v>9</v>
      </c>
      <c r="L825" s="21" t="s">
        <v>90</v>
      </c>
    </row>
    <row r="826" spans="1:12" ht="32.25" customHeight="1" x14ac:dyDescent="0.2">
      <c r="A826" s="69"/>
      <c r="B826" s="97"/>
      <c r="C826" s="21"/>
      <c r="D826" s="7" t="s">
        <v>10</v>
      </c>
      <c r="E826" s="8">
        <f t="shared" ref="E826:E829" si="467">SUM(F826:J826)</f>
        <v>0</v>
      </c>
      <c r="F826" s="8">
        <v>0</v>
      </c>
      <c r="G826" s="8">
        <v>0</v>
      </c>
      <c r="H826" s="8">
        <v>0</v>
      </c>
      <c r="I826" s="8">
        <v>0</v>
      </c>
      <c r="J826" s="8">
        <v>0</v>
      </c>
      <c r="K826" s="29"/>
      <c r="L826" s="21"/>
    </row>
    <row r="827" spans="1:12" ht="38.25" customHeight="1" x14ac:dyDescent="0.2">
      <c r="A827" s="69"/>
      <c r="B827" s="97"/>
      <c r="C827" s="21"/>
      <c r="D827" s="7" t="s">
        <v>11</v>
      </c>
      <c r="E827" s="8">
        <f t="shared" si="467"/>
        <v>8363.5300000000007</v>
      </c>
      <c r="F827" s="8">
        <v>0</v>
      </c>
      <c r="G827" s="8">
        <v>0</v>
      </c>
      <c r="H827" s="8">
        <v>0</v>
      </c>
      <c r="I827" s="8">
        <v>8363.5300000000007</v>
      </c>
      <c r="J827" s="8">
        <v>0</v>
      </c>
      <c r="K827" s="29"/>
      <c r="L827" s="21"/>
    </row>
    <row r="828" spans="1:12" ht="40.5" customHeight="1" x14ac:dyDescent="0.2">
      <c r="A828" s="69"/>
      <c r="B828" s="97"/>
      <c r="C828" s="21"/>
      <c r="D828" s="7" t="s">
        <v>12</v>
      </c>
      <c r="E828" s="8">
        <f t="shared" si="467"/>
        <v>4975.4399999999996</v>
      </c>
      <c r="F828" s="8">
        <v>0</v>
      </c>
      <c r="G828" s="8">
        <v>0</v>
      </c>
      <c r="H828" s="8">
        <v>0</v>
      </c>
      <c r="I828" s="8">
        <v>4975.4399999999996</v>
      </c>
      <c r="J828" s="8">
        <v>0</v>
      </c>
      <c r="K828" s="29"/>
      <c r="L828" s="21"/>
    </row>
    <row r="829" spans="1:12" ht="35.25" customHeight="1" x14ac:dyDescent="0.2">
      <c r="A829" s="70"/>
      <c r="B829" s="97"/>
      <c r="C829" s="21"/>
      <c r="D829" s="7" t="s">
        <v>13</v>
      </c>
      <c r="E829" s="8">
        <f t="shared" si="467"/>
        <v>0</v>
      </c>
      <c r="F829" s="8">
        <v>0</v>
      </c>
      <c r="G829" s="8">
        <v>0</v>
      </c>
      <c r="H829" s="8">
        <v>0</v>
      </c>
      <c r="I829" s="8">
        <v>0</v>
      </c>
      <c r="J829" s="8">
        <v>0</v>
      </c>
      <c r="K829" s="29"/>
      <c r="L829" s="21"/>
    </row>
    <row r="830" spans="1:12" ht="17.25" customHeight="1" x14ac:dyDescent="0.2">
      <c r="A830" s="30" t="s">
        <v>404</v>
      </c>
      <c r="B830" s="22" t="s">
        <v>155</v>
      </c>
      <c r="C830" s="21">
        <v>2023</v>
      </c>
      <c r="D830" s="7" t="s">
        <v>8</v>
      </c>
      <c r="E830" s="8">
        <f t="shared" ref="E830:J830" si="468">SUM(E831:E834)</f>
        <v>16464.879999999997</v>
      </c>
      <c r="F830" s="8">
        <f t="shared" si="468"/>
        <v>0</v>
      </c>
      <c r="G830" s="8">
        <f t="shared" si="468"/>
        <v>0</v>
      </c>
      <c r="H830" s="8">
        <f t="shared" si="468"/>
        <v>0</v>
      </c>
      <c r="I830" s="8">
        <f t="shared" si="468"/>
        <v>16464.879999999997</v>
      </c>
      <c r="J830" s="8">
        <f t="shared" si="468"/>
        <v>0</v>
      </c>
      <c r="K830" s="29" t="s">
        <v>9</v>
      </c>
      <c r="L830" s="21" t="s">
        <v>90</v>
      </c>
    </row>
    <row r="831" spans="1:12" ht="35.25" customHeight="1" x14ac:dyDescent="0.2">
      <c r="A831" s="69"/>
      <c r="B831" s="97"/>
      <c r="C831" s="21"/>
      <c r="D831" s="7" t="s">
        <v>10</v>
      </c>
      <c r="E831" s="8">
        <f t="shared" ref="E831:E834" si="469">SUM(F831:J831)</f>
        <v>0</v>
      </c>
      <c r="F831" s="8">
        <v>0</v>
      </c>
      <c r="G831" s="8">
        <v>0</v>
      </c>
      <c r="H831" s="8">
        <v>0</v>
      </c>
      <c r="I831" s="8">
        <v>0</v>
      </c>
      <c r="J831" s="8">
        <v>0</v>
      </c>
      <c r="K831" s="29"/>
      <c r="L831" s="21"/>
    </row>
    <row r="832" spans="1:12" ht="33" customHeight="1" x14ac:dyDescent="0.2">
      <c r="A832" s="69"/>
      <c r="B832" s="97"/>
      <c r="C832" s="21"/>
      <c r="D832" s="7" t="s">
        <v>11</v>
      </c>
      <c r="E832" s="8">
        <f t="shared" si="469"/>
        <v>10323.469999999999</v>
      </c>
      <c r="F832" s="8">
        <v>0</v>
      </c>
      <c r="G832" s="8">
        <v>0</v>
      </c>
      <c r="H832" s="8">
        <v>0</v>
      </c>
      <c r="I832" s="8">
        <v>10323.469999999999</v>
      </c>
      <c r="J832" s="8">
        <v>0</v>
      </c>
      <c r="K832" s="29"/>
      <c r="L832" s="21"/>
    </row>
    <row r="833" spans="1:12" ht="42.75" customHeight="1" x14ac:dyDescent="0.2">
      <c r="A833" s="69"/>
      <c r="B833" s="97"/>
      <c r="C833" s="21"/>
      <c r="D833" s="7" t="s">
        <v>12</v>
      </c>
      <c r="E833" s="8">
        <f t="shared" si="469"/>
        <v>6141.41</v>
      </c>
      <c r="F833" s="8">
        <v>0</v>
      </c>
      <c r="G833" s="8">
        <v>0</v>
      </c>
      <c r="H833" s="8">
        <v>0</v>
      </c>
      <c r="I833" s="8">
        <v>6141.41</v>
      </c>
      <c r="J833" s="8">
        <v>0</v>
      </c>
      <c r="K833" s="29"/>
      <c r="L833" s="21"/>
    </row>
    <row r="834" spans="1:12" ht="35.25" customHeight="1" x14ac:dyDescent="0.2">
      <c r="A834" s="70"/>
      <c r="B834" s="97"/>
      <c r="C834" s="21"/>
      <c r="D834" s="7" t="s">
        <v>13</v>
      </c>
      <c r="E834" s="8">
        <f t="shared" si="469"/>
        <v>0</v>
      </c>
      <c r="F834" s="8">
        <v>0</v>
      </c>
      <c r="G834" s="8">
        <v>0</v>
      </c>
      <c r="H834" s="8">
        <v>0</v>
      </c>
      <c r="I834" s="8">
        <v>0</v>
      </c>
      <c r="J834" s="8">
        <v>0</v>
      </c>
      <c r="K834" s="29"/>
      <c r="L834" s="21"/>
    </row>
    <row r="835" spans="1:12" ht="17.25" customHeight="1" x14ac:dyDescent="0.2">
      <c r="A835" s="30" t="s">
        <v>405</v>
      </c>
      <c r="B835" s="22" t="s">
        <v>156</v>
      </c>
      <c r="C835" s="21">
        <v>2023</v>
      </c>
      <c r="D835" s="7" t="s">
        <v>8</v>
      </c>
      <c r="E835" s="8">
        <f t="shared" ref="E835:J835" si="470">SUM(E836:E839)</f>
        <v>21442.28</v>
      </c>
      <c r="F835" s="8">
        <f t="shared" si="470"/>
        <v>0</v>
      </c>
      <c r="G835" s="8">
        <f t="shared" si="470"/>
        <v>0</v>
      </c>
      <c r="H835" s="8">
        <f t="shared" si="470"/>
        <v>0</v>
      </c>
      <c r="I835" s="8">
        <f t="shared" si="470"/>
        <v>21442.28</v>
      </c>
      <c r="J835" s="8">
        <f t="shared" si="470"/>
        <v>0</v>
      </c>
      <c r="K835" s="29" t="s">
        <v>9</v>
      </c>
      <c r="L835" s="21" t="s">
        <v>90</v>
      </c>
    </row>
    <row r="836" spans="1:12" ht="35.25" customHeight="1" x14ac:dyDescent="0.2">
      <c r="A836" s="69"/>
      <c r="B836" s="97"/>
      <c r="C836" s="21"/>
      <c r="D836" s="7" t="s">
        <v>10</v>
      </c>
      <c r="E836" s="8">
        <f t="shared" ref="E836:E839" si="471">SUM(F836:J836)</f>
        <v>0</v>
      </c>
      <c r="F836" s="8">
        <v>0</v>
      </c>
      <c r="G836" s="8">
        <v>0</v>
      </c>
      <c r="H836" s="8">
        <v>0</v>
      </c>
      <c r="I836" s="8">
        <v>0</v>
      </c>
      <c r="J836" s="8">
        <v>0</v>
      </c>
      <c r="K836" s="29"/>
      <c r="L836" s="21"/>
    </row>
    <row r="837" spans="1:12" ht="35.25" customHeight="1" x14ac:dyDescent="0.2">
      <c r="A837" s="69"/>
      <c r="B837" s="97"/>
      <c r="C837" s="21"/>
      <c r="D837" s="7" t="s">
        <v>11</v>
      </c>
      <c r="E837" s="8">
        <f t="shared" si="471"/>
        <v>13444.3</v>
      </c>
      <c r="F837" s="8">
        <v>0</v>
      </c>
      <c r="G837" s="8">
        <v>0</v>
      </c>
      <c r="H837" s="8">
        <v>0</v>
      </c>
      <c r="I837" s="8">
        <v>13444.3</v>
      </c>
      <c r="J837" s="8">
        <v>0</v>
      </c>
      <c r="K837" s="29"/>
      <c r="L837" s="21"/>
    </row>
    <row r="838" spans="1:12" ht="42" customHeight="1" x14ac:dyDescent="0.2">
      <c r="A838" s="69"/>
      <c r="B838" s="97"/>
      <c r="C838" s="21"/>
      <c r="D838" s="7" t="s">
        <v>12</v>
      </c>
      <c r="E838" s="8">
        <f t="shared" si="471"/>
        <v>7997.98</v>
      </c>
      <c r="F838" s="8">
        <v>0</v>
      </c>
      <c r="G838" s="8">
        <v>0</v>
      </c>
      <c r="H838" s="8">
        <v>0</v>
      </c>
      <c r="I838" s="8">
        <v>7997.98</v>
      </c>
      <c r="J838" s="8">
        <v>0</v>
      </c>
      <c r="K838" s="29"/>
      <c r="L838" s="21"/>
    </row>
    <row r="839" spans="1:12" ht="35.25" customHeight="1" x14ac:dyDescent="0.2">
      <c r="A839" s="70"/>
      <c r="B839" s="97"/>
      <c r="C839" s="21"/>
      <c r="D839" s="7" t="s">
        <v>13</v>
      </c>
      <c r="E839" s="8">
        <f t="shared" si="471"/>
        <v>0</v>
      </c>
      <c r="F839" s="8">
        <v>0</v>
      </c>
      <c r="G839" s="8">
        <v>0</v>
      </c>
      <c r="H839" s="8">
        <v>0</v>
      </c>
      <c r="I839" s="8">
        <v>0</v>
      </c>
      <c r="J839" s="8">
        <v>0</v>
      </c>
      <c r="K839" s="29"/>
      <c r="L839" s="21"/>
    </row>
    <row r="840" spans="1:12" ht="17.25" customHeight="1" x14ac:dyDescent="0.2">
      <c r="A840" s="30" t="s">
        <v>406</v>
      </c>
      <c r="B840" s="22" t="s">
        <v>157</v>
      </c>
      <c r="C840" s="21">
        <v>2023</v>
      </c>
      <c r="D840" s="7" t="s">
        <v>8</v>
      </c>
      <c r="E840" s="8">
        <f t="shared" ref="E840:J840" si="472">SUM(E841:E844)</f>
        <v>7914.25</v>
      </c>
      <c r="F840" s="8">
        <f t="shared" si="472"/>
        <v>0</v>
      </c>
      <c r="G840" s="8">
        <f t="shared" si="472"/>
        <v>0</v>
      </c>
      <c r="H840" s="8">
        <f t="shared" si="472"/>
        <v>0</v>
      </c>
      <c r="I840" s="8">
        <f t="shared" si="472"/>
        <v>7914.25</v>
      </c>
      <c r="J840" s="8">
        <f t="shared" si="472"/>
        <v>0</v>
      </c>
      <c r="K840" s="29" t="s">
        <v>9</v>
      </c>
      <c r="L840" s="21" t="s">
        <v>90</v>
      </c>
    </row>
    <row r="841" spans="1:12" ht="30" customHeight="1" x14ac:dyDescent="0.2">
      <c r="A841" s="69"/>
      <c r="B841" s="97"/>
      <c r="C841" s="21"/>
      <c r="D841" s="7" t="s">
        <v>10</v>
      </c>
      <c r="E841" s="8">
        <f t="shared" ref="E841:E844" si="473">SUM(F841:J841)</f>
        <v>0</v>
      </c>
      <c r="F841" s="8">
        <v>0</v>
      </c>
      <c r="G841" s="8">
        <v>0</v>
      </c>
      <c r="H841" s="8">
        <v>0</v>
      </c>
      <c r="I841" s="8">
        <v>0</v>
      </c>
      <c r="J841" s="8">
        <v>0</v>
      </c>
      <c r="K841" s="29"/>
      <c r="L841" s="21"/>
    </row>
    <row r="842" spans="1:12" ht="30" customHeight="1" x14ac:dyDescent="0.2">
      <c r="A842" s="69"/>
      <c r="B842" s="97"/>
      <c r="C842" s="21"/>
      <c r="D842" s="7" t="s">
        <v>11</v>
      </c>
      <c r="E842" s="8">
        <f t="shared" si="473"/>
        <v>4962.2299999999996</v>
      </c>
      <c r="F842" s="8">
        <v>0</v>
      </c>
      <c r="G842" s="8">
        <v>0</v>
      </c>
      <c r="H842" s="8">
        <v>0</v>
      </c>
      <c r="I842" s="8">
        <v>4962.2299999999996</v>
      </c>
      <c r="J842" s="8">
        <v>0</v>
      </c>
      <c r="K842" s="29"/>
      <c r="L842" s="21"/>
    </row>
    <row r="843" spans="1:12" ht="46.5" customHeight="1" x14ac:dyDescent="0.2">
      <c r="A843" s="69"/>
      <c r="B843" s="97"/>
      <c r="C843" s="21"/>
      <c r="D843" s="7" t="s">
        <v>12</v>
      </c>
      <c r="E843" s="8">
        <f t="shared" si="473"/>
        <v>2952.02</v>
      </c>
      <c r="F843" s="8">
        <v>0</v>
      </c>
      <c r="G843" s="8">
        <v>0</v>
      </c>
      <c r="H843" s="8">
        <v>0</v>
      </c>
      <c r="I843" s="8">
        <v>2952.02</v>
      </c>
      <c r="J843" s="8">
        <v>0</v>
      </c>
      <c r="K843" s="29"/>
      <c r="L843" s="21"/>
    </row>
    <row r="844" spans="1:12" ht="27" customHeight="1" x14ac:dyDescent="0.2">
      <c r="A844" s="70"/>
      <c r="B844" s="97"/>
      <c r="C844" s="21"/>
      <c r="D844" s="7" t="s">
        <v>13</v>
      </c>
      <c r="E844" s="8">
        <f t="shared" si="473"/>
        <v>0</v>
      </c>
      <c r="F844" s="8">
        <v>0</v>
      </c>
      <c r="G844" s="8">
        <v>0</v>
      </c>
      <c r="H844" s="8">
        <v>0</v>
      </c>
      <c r="I844" s="8">
        <v>0</v>
      </c>
      <c r="J844" s="8">
        <v>0</v>
      </c>
      <c r="K844" s="29"/>
      <c r="L844" s="21"/>
    </row>
    <row r="845" spans="1:12" ht="17.25" customHeight="1" x14ac:dyDescent="0.2">
      <c r="A845" s="30" t="s">
        <v>407</v>
      </c>
      <c r="B845" s="22" t="s">
        <v>158</v>
      </c>
      <c r="C845" s="21">
        <v>2023</v>
      </c>
      <c r="D845" s="7" t="s">
        <v>8</v>
      </c>
      <c r="E845" s="8">
        <f t="shared" ref="E845:J845" si="474">SUM(E846:E849)</f>
        <v>19665.47</v>
      </c>
      <c r="F845" s="8">
        <f t="shared" si="474"/>
        <v>0</v>
      </c>
      <c r="G845" s="8">
        <f t="shared" si="474"/>
        <v>0</v>
      </c>
      <c r="H845" s="8">
        <f t="shared" si="474"/>
        <v>0</v>
      </c>
      <c r="I845" s="8">
        <f t="shared" si="474"/>
        <v>19665.47</v>
      </c>
      <c r="J845" s="8">
        <f t="shared" si="474"/>
        <v>0</v>
      </c>
      <c r="K845" s="29" t="s">
        <v>9</v>
      </c>
      <c r="L845" s="21" t="s">
        <v>90</v>
      </c>
    </row>
    <row r="846" spans="1:12" ht="30" customHeight="1" x14ac:dyDescent="0.2">
      <c r="A846" s="69"/>
      <c r="B846" s="97"/>
      <c r="C846" s="21"/>
      <c r="D846" s="7" t="s">
        <v>10</v>
      </c>
      <c r="E846" s="8">
        <f t="shared" ref="E846:E849" si="475">SUM(F846:J846)</f>
        <v>0</v>
      </c>
      <c r="F846" s="8">
        <v>0</v>
      </c>
      <c r="G846" s="8">
        <v>0</v>
      </c>
      <c r="H846" s="8">
        <v>0</v>
      </c>
      <c r="I846" s="8">
        <v>0</v>
      </c>
      <c r="J846" s="8">
        <v>0</v>
      </c>
      <c r="K846" s="29"/>
      <c r="L846" s="21"/>
    </row>
    <row r="847" spans="1:12" ht="30" customHeight="1" x14ac:dyDescent="0.2">
      <c r="A847" s="69"/>
      <c r="B847" s="97"/>
      <c r="C847" s="21"/>
      <c r="D847" s="7" t="s">
        <v>11</v>
      </c>
      <c r="E847" s="8">
        <f t="shared" si="475"/>
        <v>12330.24</v>
      </c>
      <c r="F847" s="8">
        <v>0</v>
      </c>
      <c r="G847" s="8">
        <v>0</v>
      </c>
      <c r="H847" s="8">
        <v>0</v>
      </c>
      <c r="I847" s="8">
        <v>12330.24</v>
      </c>
      <c r="J847" s="8">
        <v>0</v>
      </c>
      <c r="K847" s="29"/>
      <c r="L847" s="21"/>
    </row>
    <row r="848" spans="1:12" ht="48" customHeight="1" x14ac:dyDescent="0.2">
      <c r="A848" s="69"/>
      <c r="B848" s="97"/>
      <c r="C848" s="21"/>
      <c r="D848" s="7" t="s">
        <v>12</v>
      </c>
      <c r="E848" s="8">
        <f t="shared" si="475"/>
        <v>7335.23</v>
      </c>
      <c r="F848" s="8">
        <v>0</v>
      </c>
      <c r="G848" s="8">
        <v>0</v>
      </c>
      <c r="H848" s="8">
        <v>0</v>
      </c>
      <c r="I848" s="8">
        <v>7335.23</v>
      </c>
      <c r="J848" s="8">
        <v>0</v>
      </c>
      <c r="K848" s="29"/>
      <c r="L848" s="21"/>
    </row>
    <row r="849" spans="1:12" ht="35.25" customHeight="1" x14ac:dyDescent="0.2">
      <c r="A849" s="70"/>
      <c r="B849" s="97"/>
      <c r="C849" s="21"/>
      <c r="D849" s="7" t="s">
        <v>13</v>
      </c>
      <c r="E849" s="8">
        <f t="shared" si="475"/>
        <v>0</v>
      </c>
      <c r="F849" s="8">
        <v>0</v>
      </c>
      <c r="G849" s="8">
        <v>0</v>
      </c>
      <c r="H849" s="8">
        <v>0</v>
      </c>
      <c r="I849" s="8">
        <v>0</v>
      </c>
      <c r="J849" s="8">
        <v>0</v>
      </c>
      <c r="K849" s="29"/>
      <c r="L849" s="21"/>
    </row>
    <row r="850" spans="1:12" ht="17.25" customHeight="1" x14ac:dyDescent="0.2">
      <c r="A850" s="30" t="s">
        <v>408</v>
      </c>
      <c r="B850" s="22" t="s">
        <v>159</v>
      </c>
      <c r="C850" s="21">
        <v>2023</v>
      </c>
      <c r="D850" s="7" t="s">
        <v>8</v>
      </c>
      <c r="E850" s="8">
        <f t="shared" ref="E850:J850" si="476">SUM(E851:E854)</f>
        <v>25966.53</v>
      </c>
      <c r="F850" s="8">
        <f t="shared" si="476"/>
        <v>0</v>
      </c>
      <c r="G850" s="8">
        <f t="shared" si="476"/>
        <v>0</v>
      </c>
      <c r="H850" s="8">
        <f t="shared" si="476"/>
        <v>0</v>
      </c>
      <c r="I850" s="8">
        <f t="shared" si="476"/>
        <v>25966.53</v>
      </c>
      <c r="J850" s="8">
        <f t="shared" si="476"/>
        <v>0</v>
      </c>
      <c r="K850" s="29" t="s">
        <v>9</v>
      </c>
      <c r="L850" s="21" t="s">
        <v>90</v>
      </c>
    </row>
    <row r="851" spans="1:12" ht="30" customHeight="1" x14ac:dyDescent="0.2">
      <c r="A851" s="69"/>
      <c r="B851" s="97"/>
      <c r="C851" s="21"/>
      <c r="D851" s="7" t="s">
        <v>10</v>
      </c>
      <c r="E851" s="8">
        <f t="shared" ref="E851:E854" si="477">SUM(F851:J851)</f>
        <v>0</v>
      </c>
      <c r="F851" s="8">
        <v>0</v>
      </c>
      <c r="G851" s="8">
        <v>0</v>
      </c>
      <c r="H851" s="8">
        <v>0</v>
      </c>
      <c r="I851" s="8">
        <v>0</v>
      </c>
      <c r="J851" s="8">
        <v>0</v>
      </c>
      <c r="K851" s="29"/>
      <c r="L851" s="21"/>
    </row>
    <row r="852" spans="1:12" ht="32.25" customHeight="1" x14ac:dyDescent="0.2">
      <c r="A852" s="69"/>
      <c r="B852" s="97"/>
      <c r="C852" s="21"/>
      <c r="D852" s="7" t="s">
        <v>11</v>
      </c>
      <c r="E852" s="8">
        <f t="shared" si="477"/>
        <v>16281.01</v>
      </c>
      <c r="F852" s="8">
        <v>0</v>
      </c>
      <c r="G852" s="8">
        <v>0</v>
      </c>
      <c r="H852" s="8">
        <v>0</v>
      </c>
      <c r="I852" s="8">
        <v>16281.01</v>
      </c>
      <c r="J852" s="8">
        <v>0</v>
      </c>
      <c r="K852" s="29"/>
      <c r="L852" s="21"/>
    </row>
    <row r="853" spans="1:12" ht="45.75" customHeight="1" x14ac:dyDescent="0.2">
      <c r="A853" s="69"/>
      <c r="B853" s="97"/>
      <c r="C853" s="21"/>
      <c r="D853" s="7" t="s">
        <v>12</v>
      </c>
      <c r="E853" s="8">
        <f t="shared" si="477"/>
        <v>9685.52</v>
      </c>
      <c r="F853" s="8">
        <v>0</v>
      </c>
      <c r="G853" s="8">
        <v>0</v>
      </c>
      <c r="H853" s="8">
        <v>0</v>
      </c>
      <c r="I853" s="8">
        <v>9685.52</v>
      </c>
      <c r="J853" s="8">
        <v>0</v>
      </c>
      <c r="K853" s="29"/>
      <c r="L853" s="21"/>
    </row>
    <row r="854" spans="1:12" ht="35.25" customHeight="1" x14ac:dyDescent="0.2">
      <c r="A854" s="70"/>
      <c r="B854" s="97"/>
      <c r="C854" s="21"/>
      <c r="D854" s="7" t="s">
        <v>13</v>
      </c>
      <c r="E854" s="8">
        <f t="shared" si="477"/>
        <v>0</v>
      </c>
      <c r="F854" s="8">
        <v>0</v>
      </c>
      <c r="G854" s="8">
        <v>0</v>
      </c>
      <c r="H854" s="8">
        <v>0</v>
      </c>
      <c r="I854" s="8">
        <v>0</v>
      </c>
      <c r="J854" s="8">
        <v>0</v>
      </c>
      <c r="K854" s="29"/>
      <c r="L854" s="21"/>
    </row>
    <row r="855" spans="1:12" ht="17.25" customHeight="1" x14ac:dyDescent="0.2">
      <c r="A855" s="30" t="s">
        <v>409</v>
      </c>
      <c r="B855" s="22" t="s">
        <v>160</v>
      </c>
      <c r="C855" s="21">
        <v>2023</v>
      </c>
      <c r="D855" s="7" t="s">
        <v>8</v>
      </c>
      <c r="E855" s="8">
        <f t="shared" ref="E855:J855" si="478">SUM(E856:E859)</f>
        <v>23433.37</v>
      </c>
      <c r="F855" s="8">
        <f t="shared" si="478"/>
        <v>0</v>
      </c>
      <c r="G855" s="8">
        <f t="shared" si="478"/>
        <v>0</v>
      </c>
      <c r="H855" s="8">
        <f t="shared" si="478"/>
        <v>0</v>
      </c>
      <c r="I855" s="8">
        <f t="shared" si="478"/>
        <v>23433.37</v>
      </c>
      <c r="J855" s="8">
        <f t="shared" si="478"/>
        <v>0</v>
      </c>
      <c r="K855" s="29" t="s">
        <v>9</v>
      </c>
      <c r="L855" s="21" t="s">
        <v>90</v>
      </c>
    </row>
    <row r="856" spans="1:12" ht="32.25" customHeight="1" x14ac:dyDescent="0.2">
      <c r="A856" s="69"/>
      <c r="B856" s="97"/>
      <c r="C856" s="21"/>
      <c r="D856" s="7" t="s">
        <v>10</v>
      </c>
      <c r="E856" s="8">
        <f t="shared" ref="E856:E859" si="479">SUM(F856:J856)</f>
        <v>0</v>
      </c>
      <c r="F856" s="8">
        <v>0</v>
      </c>
      <c r="G856" s="8">
        <v>0</v>
      </c>
      <c r="H856" s="8">
        <v>0</v>
      </c>
      <c r="I856" s="8">
        <v>0</v>
      </c>
      <c r="J856" s="8">
        <v>0</v>
      </c>
      <c r="K856" s="29"/>
      <c r="L856" s="21"/>
    </row>
    <row r="857" spans="1:12" ht="32.25" customHeight="1" x14ac:dyDescent="0.2">
      <c r="A857" s="69"/>
      <c r="B857" s="97"/>
      <c r="C857" s="21"/>
      <c r="D857" s="7" t="s">
        <v>11</v>
      </c>
      <c r="E857" s="8">
        <f t="shared" si="479"/>
        <v>14692.72</v>
      </c>
      <c r="F857" s="8">
        <v>0</v>
      </c>
      <c r="G857" s="8">
        <v>0</v>
      </c>
      <c r="H857" s="8">
        <v>0</v>
      </c>
      <c r="I857" s="8">
        <v>14692.72</v>
      </c>
      <c r="J857" s="8">
        <v>0</v>
      </c>
      <c r="K857" s="29"/>
      <c r="L857" s="21"/>
    </row>
    <row r="858" spans="1:12" ht="42.75" customHeight="1" x14ac:dyDescent="0.2">
      <c r="A858" s="69"/>
      <c r="B858" s="97"/>
      <c r="C858" s="21"/>
      <c r="D858" s="7" t="s">
        <v>12</v>
      </c>
      <c r="E858" s="8">
        <f t="shared" si="479"/>
        <v>8740.65</v>
      </c>
      <c r="F858" s="8">
        <v>0</v>
      </c>
      <c r="G858" s="8">
        <v>0</v>
      </c>
      <c r="H858" s="8">
        <v>0</v>
      </c>
      <c r="I858" s="8">
        <v>8740.65</v>
      </c>
      <c r="J858" s="8">
        <v>0</v>
      </c>
      <c r="K858" s="29"/>
      <c r="L858" s="21"/>
    </row>
    <row r="859" spans="1:12" ht="35.25" customHeight="1" x14ac:dyDescent="0.2">
      <c r="A859" s="70"/>
      <c r="B859" s="97"/>
      <c r="C859" s="21"/>
      <c r="D859" s="7" t="s">
        <v>13</v>
      </c>
      <c r="E859" s="8">
        <f t="shared" si="479"/>
        <v>0</v>
      </c>
      <c r="F859" s="8">
        <v>0</v>
      </c>
      <c r="G859" s="8">
        <v>0</v>
      </c>
      <c r="H859" s="8">
        <v>0</v>
      </c>
      <c r="I859" s="8">
        <v>0</v>
      </c>
      <c r="J859" s="8">
        <v>0</v>
      </c>
      <c r="K859" s="29"/>
      <c r="L859" s="21"/>
    </row>
    <row r="860" spans="1:12" ht="17.25" customHeight="1" x14ac:dyDescent="0.2">
      <c r="A860" s="30" t="s">
        <v>410</v>
      </c>
      <c r="B860" s="22" t="s">
        <v>161</v>
      </c>
      <c r="C860" s="21">
        <v>2023</v>
      </c>
      <c r="D860" s="7" t="s">
        <v>8</v>
      </c>
      <c r="E860" s="8">
        <f t="shared" ref="E860:J860" si="480">SUM(E861:E864)</f>
        <v>32590.019999999997</v>
      </c>
      <c r="F860" s="8">
        <f t="shared" si="480"/>
        <v>0</v>
      </c>
      <c r="G860" s="8">
        <f t="shared" si="480"/>
        <v>0</v>
      </c>
      <c r="H860" s="8">
        <f t="shared" si="480"/>
        <v>0</v>
      </c>
      <c r="I860" s="8">
        <f t="shared" si="480"/>
        <v>32590.019999999997</v>
      </c>
      <c r="J860" s="8">
        <f t="shared" si="480"/>
        <v>0</v>
      </c>
      <c r="K860" s="29" t="s">
        <v>9</v>
      </c>
      <c r="L860" s="21" t="s">
        <v>90</v>
      </c>
    </row>
    <row r="861" spans="1:12" ht="31.5" customHeight="1" x14ac:dyDescent="0.2">
      <c r="A861" s="69"/>
      <c r="B861" s="97"/>
      <c r="C861" s="21"/>
      <c r="D861" s="7" t="s">
        <v>10</v>
      </c>
      <c r="E861" s="8">
        <f t="shared" ref="E861:E864" si="481">SUM(F861:J861)</f>
        <v>0</v>
      </c>
      <c r="F861" s="8">
        <v>0</v>
      </c>
      <c r="G861" s="8">
        <v>0</v>
      </c>
      <c r="H861" s="8">
        <v>0</v>
      </c>
      <c r="I861" s="8">
        <v>0</v>
      </c>
      <c r="J861" s="8">
        <v>0</v>
      </c>
      <c r="K861" s="29"/>
      <c r="L861" s="21"/>
    </row>
    <row r="862" spans="1:12" ht="31.5" customHeight="1" x14ac:dyDescent="0.2">
      <c r="A862" s="69"/>
      <c r="B862" s="97"/>
      <c r="C862" s="21"/>
      <c r="D862" s="7" t="s">
        <v>11</v>
      </c>
      <c r="E862" s="8">
        <f t="shared" si="481"/>
        <v>20433.939999999999</v>
      </c>
      <c r="F862" s="8">
        <v>0</v>
      </c>
      <c r="G862" s="8">
        <v>0</v>
      </c>
      <c r="H862" s="8">
        <v>0</v>
      </c>
      <c r="I862" s="8">
        <v>20433.939999999999</v>
      </c>
      <c r="J862" s="8">
        <v>0</v>
      </c>
      <c r="K862" s="29"/>
      <c r="L862" s="21"/>
    </row>
    <row r="863" spans="1:12" ht="45.75" customHeight="1" x14ac:dyDescent="0.2">
      <c r="A863" s="69"/>
      <c r="B863" s="97"/>
      <c r="C863" s="21"/>
      <c r="D863" s="7" t="s">
        <v>12</v>
      </c>
      <c r="E863" s="8">
        <f t="shared" si="481"/>
        <v>12156.08</v>
      </c>
      <c r="F863" s="8">
        <v>0</v>
      </c>
      <c r="G863" s="8">
        <v>0</v>
      </c>
      <c r="H863" s="8">
        <v>0</v>
      </c>
      <c r="I863" s="8">
        <v>12156.08</v>
      </c>
      <c r="J863" s="8">
        <v>0</v>
      </c>
      <c r="K863" s="29"/>
      <c r="L863" s="21"/>
    </row>
    <row r="864" spans="1:12" ht="35.25" customHeight="1" x14ac:dyDescent="0.2">
      <c r="A864" s="70"/>
      <c r="B864" s="97"/>
      <c r="C864" s="21"/>
      <c r="D864" s="7" t="s">
        <v>13</v>
      </c>
      <c r="E864" s="8">
        <f t="shared" si="481"/>
        <v>0</v>
      </c>
      <c r="F864" s="8">
        <v>0</v>
      </c>
      <c r="G864" s="8">
        <v>0</v>
      </c>
      <c r="H864" s="8">
        <v>0</v>
      </c>
      <c r="I864" s="8">
        <v>0</v>
      </c>
      <c r="J864" s="8">
        <v>0</v>
      </c>
      <c r="K864" s="29"/>
      <c r="L864" s="21"/>
    </row>
    <row r="865" spans="1:12" s="3" customFormat="1" ht="18" customHeight="1" x14ac:dyDescent="0.2">
      <c r="A865" s="26" t="s">
        <v>14</v>
      </c>
      <c r="B865" s="27"/>
      <c r="C865" s="28"/>
      <c r="D865" s="1" t="s">
        <v>8</v>
      </c>
      <c r="E865" s="2">
        <f t="shared" ref="E865:J865" si="482">SUM(E866:E869)</f>
        <v>563746.8600000001</v>
      </c>
      <c r="F865" s="2">
        <f t="shared" si="482"/>
        <v>0</v>
      </c>
      <c r="G865" s="2">
        <f t="shared" si="482"/>
        <v>0</v>
      </c>
      <c r="H865" s="2">
        <f t="shared" si="482"/>
        <v>123284.84</v>
      </c>
      <c r="I865" s="2">
        <f t="shared" si="482"/>
        <v>440462.02</v>
      </c>
      <c r="J865" s="2">
        <f t="shared" si="482"/>
        <v>0</v>
      </c>
      <c r="K865" s="49"/>
      <c r="L865" s="50"/>
    </row>
    <row r="866" spans="1:12" s="3" customFormat="1" ht="47.25" customHeight="1" x14ac:dyDescent="0.2">
      <c r="A866" s="47"/>
      <c r="B866" s="42"/>
      <c r="C866" s="43"/>
      <c r="D866" s="1" t="s">
        <v>10</v>
      </c>
      <c r="E866" s="2">
        <f>SUM(F866:J866)</f>
        <v>0</v>
      </c>
      <c r="F866" s="2">
        <f>F861+F856+F851+F846+F841+F836+F831+F826+F821+F816+F811+F806+F801+F796+F791+F786+F781+F776+F771+F766+F761+F756+F751+F746+F741</f>
        <v>0</v>
      </c>
      <c r="G866" s="2">
        <f t="shared" ref="G866:J866" si="483">G861+G856+G851+G846+G841+G836+G831+G826+G821+G816+G811+G806+G801+G796+G791+G786+G781+G776+G771+G766+G761+G756+G751+G746+G741</f>
        <v>0</v>
      </c>
      <c r="H866" s="2">
        <f t="shared" si="483"/>
        <v>0</v>
      </c>
      <c r="I866" s="2">
        <f t="shared" si="483"/>
        <v>0</v>
      </c>
      <c r="J866" s="2">
        <f t="shared" si="483"/>
        <v>0</v>
      </c>
      <c r="K866" s="49"/>
      <c r="L866" s="50"/>
    </row>
    <row r="867" spans="1:12" s="3" customFormat="1" ht="33" customHeight="1" x14ac:dyDescent="0.2">
      <c r="A867" s="47"/>
      <c r="B867" s="42"/>
      <c r="C867" s="43"/>
      <c r="D867" s="1" t="s">
        <v>11</v>
      </c>
      <c r="E867" s="2">
        <f t="shared" ref="E867:E869" si="484">SUM(F867:J867)</f>
        <v>353469.16000000003</v>
      </c>
      <c r="F867" s="2">
        <f t="shared" ref="F867:J867" si="485">F862+F857+F852+F847+F842+F837+F832+F827+F822+F817+F812+F807+F802+F797+F792+F787+F782+F777+F772+F767+F762+F757+F752+F747+F742</f>
        <v>0</v>
      </c>
      <c r="G867" s="2">
        <f t="shared" si="485"/>
        <v>0</v>
      </c>
      <c r="H867" s="2">
        <f t="shared" si="485"/>
        <v>77299.58</v>
      </c>
      <c r="I867" s="2">
        <f t="shared" si="485"/>
        <v>276169.58</v>
      </c>
      <c r="J867" s="2">
        <f t="shared" si="485"/>
        <v>0</v>
      </c>
      <c r="K867" s="49"/>
      <c r="L867" s="50"/>
    </row>
    <row r="868" spans="1:12" s="3" customFormat="1" ht="42.75" customHeight="1" x14ac:dyDescent="0.2">
      <c r="A868" s="47"/>
      <c r="B868" s="42"/>
      <c r="C868" s="43"/>
      <c r="D868" s="1" t="s">
        <v>12</v>
      </c>
      <c r="E868" s="2">
        <f t="shared" si="484"/>
        <v>210277.7</v>
      </c>
      <c r="F868" s="2">
        <f t="shared" ref="F868:J868" si="486">F863+F858+F853+F848+F843+F838+F833+F828+F823+F818+F813+F808+F803+F798+F793+F788+F783+F778+F773+F768+F763+F758+F753+F748+F743</f>
        <v>0</v>
      </c>
      <c r="G868" s="2">
        <f t="shared" si="486"/>
        <v>0</v>
      </c>
      <c r="H868" s="2">
        <f t="shared" si="486"/>
        <v>45985.26</v>
      </c>
      <c r="I868" s="2">
        <f t="shared" si="486"/>
        <v>164292.44</v>
      </c>
      <c r="J868" s="2">
        <f t="shared" si="486"/>
        <v>0</v>
      </c>
      <c r="K868" s="49"/>
      <c r="L868" s="50"/>
    </row>
    <row r="869" spans="1:12" s="3" customFormat="1" ht="30" customHeight="1" x14ac:dyDescent="0.2">
      <c r="A869" s="48"/>
      <c r="B869" s="45"/>
      <c r="C869" s="46"/>
      <c r="D869" s="1" t="s">
        <v>13</v>
      </c>
      <c r="E869" s="2">
        <f t="shared" si="484"/>
        <v>0</v>
      </c>
      <c r="F869" s="2">
        <f t="shared" ref="F869:J869" si="487">F864+F859+F854+F849+F844+F839+F834+F829+F824+F819+F814+F809+F804+F799+F794+F789+F784+F779+F774+F769+F764+F759+F754+F749+F744</f>
        <v>0</v>
      </c>
      <c r="G869" s="2">
        <f t="shared" si="487"/>
        <v>0</v>
      </c>
      <c r="H869" s="2">
        <f t="shared" si="487"/>
        <v>0</v>
      </c>
      <c r="I869" s="2">
        <f t="shared" si="487"/>
        <v>0</v>
      </c>
      <c r="J869" s="2">
        <f t="shared" si="487"/>
        <v>0</v>
      </c>
      <c r="K869" s="49"/>
      <c r="L869" s="50"/>
    </row>
    <row r="870" spans="1:12" ht="18.75" x14ac:dyDescent="0.2">
      <c r="A870" s="78" t="s">
        <v>48</v>
      </c>
      <c r="B870" s="79"/>
      <c r="C870" s="79"/>
      <c r="D870" s="79"/>
      <c r="E870" s="79"/>
      <c r="F870" s="79"/>
      <c r="G870" s="79"/>
      <c r="H870" s="79"/>
      <c r="I870" s="79"/>
      <c r="J870" s="79"/>
      <c r="K870" s="79"/>
      <c r="L870" s="80"/>
    </row>
    <row r="871" spans="1:12" ht="18.75" x14ac:dyDescent="0.2">
      <c r="A871" s="11">
        <v>28</v>
      </c>
      <c r="B871" s="54" t="s">
        <v>68</v>
      </c>
      <c r="C871" s="55"/>
      <c r="D871" s="55"/>
      <c r="E871" s="55"/>
      <c r="F871" s="55"/>
      <c r="G871" s="55"/>
      <c r="H871" s="55"/>
      <c r="I871" s="55"/>
      <c r="J871" s="55"/>
      <c r="K871" s="55"/>
      <c r="L871" s="56"/>
    </row>
    <row r="872" spans="1:12" ht="19.5" customHeight="1" x14ac:dyDescent="0.2">
      <c r="A872" s="39" t="s">
        <v>411</v>
      </c>
      <c r="B872" s="20" t="s">
        <v>69</v>
      </c>
      <c r="C872" s="21" t="s">
        <v>211</v>
      </c>
      <c r="D872" s="7" t="s">
        <v>8</v>
      </c>
      <c r="E872" s="8">
        <f t="shared" ref="E872:G872" si="488">SUM(E873:E876)</f>
        <v>219660</v>
      </c>
      <c r="F872" s="8">
        <f t="shared" si="488"/>
        <v>0</v>
      </c>
      <c r="G872" s="8">
        <f t="shared" si="488"/>
        <v>91420</v>
      </c>
      <c r="H872" s="8">
        <f t="shared" ref="H872:J872" si="489">SUM(H873:H876)</f>
        <v>11360</v>
      </c>
      <c r="I872" s="8">
        <f t="shared" si="489"/>
        <v>58200</v>
      </c>
      <c r="J872" s="8">
        <f t="shared" si="489"/>
        <v>58680</v>
      </c>
      <c r="K872" s="29" t="s">
        <v>50</v>
      </c>
      <c r="L872" s="21" t="s">
        <v>70</v>
      </c>
    </row>
    <row r="873" spans="1:12" ht="34.5" customHeight="1" x14ac:dyDescent="0.2">
      <c r="A873" s="39"/>
      <c r="B873" s="20"/>
      <c r="C873" s="21"/>
      <c r="D873" s="7" t="s">
        <v>10</v>
      </c>
      <c r="E873" s="8">
        <f>SUM(F873:G873)</f>
        <v>0</v>
      </c>
      <c r="F873" s="8">
        <v>0</v>
      </c>
      <c r="G873" s="8">
        <v>0</v>
      </c>
      <c r="H873" s="8">
        <v>0</v>
      </c>
      <c r="I873" s="8">
        <v>0</v>
      </c>
      <c r="J873" s="8">
        <v>0</v>
      </c>
      <c r="K873" s="29"/>
      <c r="L873" s="21"/>
    </row>
    <row r="874" spans="1:12" ht="33.75" customHeight="1" x14ac:dyDescent="0.2">
      <c r="A874" s="39"/>
      <c r="B874" s="20"/>
      <c r="C874" s="21"/>
      <c r="D874" s="7" t="s">
        <v>11</v>
      </c>
      <c r="E874" s="8">
        <f>SUM(F874:J874)</f>
        <v>65220.2</v>
      </c>
      <c r="F874" s="8">
        <v>0</v>
      </c>
      <c r="G874" s="8">
        <v>27140.31</v>
      </c>
      <c r="H874" s="8">
        <v>3270.11</v>
      </c>
      <c r="I874" s="8">
        <v>17333.41</v>
      </c>
      <c r="J874" s="8">
        <v>17476.37</v>
      </c>
      <c r="K874" s="29"/>
      <c r="L874" s="21"/>
    </row>
    <row r="875" spans="1:12" ht="51" customHeight="1" x14ac:dyDescent="0.2">
      <c r="A875" s="39"/>
      <c r="B875" s="20"/>
      <c r="C875" s="21"/>
      <c r="D875" s="7" t="s">
        <v>12</v>
      </c>
      <c r="E875" s="8">
        <f t="shared" ref="E875:E876" si="490">SUM(F875:J875)</f>
        <v>39317.800000000003</v>
      </c>
      <c r="F875" s="8">
        <v>0</v>
      </c>
      <c r="G875" s="8">
        <v>16284.19</v>
      </c>
      <c r="H875" s="8">
        <f>1945.39+380</f>
        <v>2325.3900000000003</v>
      </c>
      <c r="I875" s="8">
        <v>10311.59</v>
      </c>
      <c r="J875" s="8">
        <v>10396.629999999999</v>
      </c>
      <c r="K875" s="29"/>
      <c r="L875" s="21"/>
    </row>
    <row r="876" spans="1:12" ht="30.75" customHeight="1" x14ac:dyDescent="0.2">
      <c r="A876" s="39"/>
      <c r="B876" s="20"/>
      <c r="C876" s="21"/>
      <c r="D876" s="7" t="s">
        <v>13</v>
      </c>
      <c r="E876" s="8">
        <f t="shared" si="490"/>
        <v>115122</v>
      </c>
      <c r="F876" s="8">
        <v>0</v>
      </c>
      <c r="G876" s="8">
        <v>47995.5</v>
      </c>
      <c r="H876" s="8">
        <v>5764.5</v>
      </c>
      <c r="I876" s="8">
        <v>30555</v>
      </c>
      <c r="J876" s="8">
        <v>30807</v>
      </c>
      <c r="K876" s="29"/>
      <c r="L876" s="21"/>
    </row>
    <row r="877" spans="1:12" ht="13.5" customHeight="1" x14ac:dyDescent="0.2">
      <c r="A877" s="39" t="s">
        <v>412</v>
      </c>
      <c r="B877" s="20" t="s">
        <v>71</v>
      </c>
      <c r="C877" s="21">
        <v>2021</v>
      </c>
      <c r="D877" s="7" t="s">
        <v>8</v>
      </c>
      <c r="E877" s="8">
        <f>SUM(E878:E881)</f>
        <v>8900.15</v>
      </c>
      <c r="F877" s="8">
        <f t="shared" ref="F877:G877" si="491">SUM(F878:F881)</f>
        <v>0</v>
      </c>
      <c r="G877" s="8">
        <f t="shared" si="491"/>
        <v>8900.15</v>
      </c>
      <c r="H877" s="8">
        <f t="shared" ref="H877:J877" si="492">SUM(H878:H881)</f>
        <v>0</v>
      </c>
      <c r="I877" s="8">
        <f t="shared" si="492"/>
        <v>0</v>
      </c>
      <c r="J877" s="8">
        <f t="shared" si="492"/>
        <v>0</v>
      </c>
      <c r="K877" s="29" t="s">
        <v>50</v>
      </c>
      <c r="L877" s="21" t="s">
        <v>70</v>
      </c>
    </row>
    <row r="878" spans="1:12" ht="31.5" customHeight="1" x14ac:dyDescent="0.2">
      <c r="A878" s="39"/>
      <c r="B878" s="20"/>
      <c r="C878" s="21"/>
      <c r="D878" s="7" t="s">
        <v>10</v>
      </c>
      <c r="E878" s="8">
        <f>SUM(F878:G878)</f>
        <v>0</v>
      </c>
      <c r="F878" s="8">
        <v>0</v>
      </c>
      <c r="G878" s="8">
        <v>0</v>
      </c>
      <c r="H878" s="8">
        <v>0</v>
      </c>
      <c r="I878" s="8">
        <v>0</v>
      </c>
      <c r="J878" s="8">
        <v>0</v>
      </c>
      <c r="K878" s="29"/>
      <c r="L878" s="21"/>
    </row>
    <row r="879" spans="1:12" ht="31.5" customHeight="1" x14ac:dyDescent="0.2">
      <c r="A879" s="39"/>
      <c r="B879" s="20"/>
      <c r="C879" s="21"/>
      <c r="D879" s="7" t="s">
        <v>11</v>
      </c>
      <c r="E879" s="8">
        <f>SUM(F879:G879)</f>
        <v>2642.23</v>
      </c>
      <c r="F879" s="8">
        <v>0</v>
      </c>
      <c r="G879" s="8">
        <v>2642.23</v>
      </c>
      <c r="H879" s="8">
        <v>0</v>
      </c>
      <c r="I879" s="8">
        <v>0</v>
      </c>
      <c r="J879" s="8">
        <v>0</v>
      </c>
      <c r="K879" s="29"/>
      <c r="L879" s="21"/>
    </row>
    <row r="880" spans="1:12" ht="43.5" customHeight="1" x14ac:dyDescent="0.2">
      <c r="A880" s="39"/>
      <c r="B880" s="20"/>
      <c r="C880" s="21"/>
      <c r="D880" s="7" t="s">
        <v>12</v>
      </c>
      <c r="E880" s="8">
        <f>SUM(F880:G880)</f>
        <v>1585.34</v>
      </c>
      <c r="F880" s="8">
        <v>0</v>
      </c>
      <c r="G880" s="8">
        <v>1585.34</v>
      </c>
      <c r="H880" s="8">
        <v>0</v>
      </c>
      <c r="I880" s="8">
        <v>0</v>
      </c>
      <c r="J880" s="8">
        <v>0</v>
      </c>
      <c r="K880" s="29"/>
      <c r="L880" s="21"/>
    </row>
    <row r="881" spans="1:12" ht="25.5" customHeight="1" x14ac:dyDescent="0.2">
      <c r="A881" s="39"/>
      <c r="B881" s="20"/>
      <c r="C881" s="21"/>
      <c r="D881" s="7" t="s">
        <v>13</v>
      </c>
      <c r="E881" s="8">
        <f>SUM(F881:G881)</f>
        <v>4672.58</v>
      </c>
      <c r="F881" s="8">
        <v>0</v>
      </c>
      <c r="G881" s="8">
        <v>4672.58</v>
      </c>
      <c r="H881" s="8">
        <v>0</v>
      </c>
      <c r="I881" s="8">
        <v>0</v>
      </c>
      <c r="J881" s="8">
        <v>0</v>
      </c>
      <c r="K881" s="29"/>
      <c r="L881" s="21"/>
    </row>
    <row r="882" spans="1:12" s="3" customFormat="1" ht="12.75" customHeight="1" x14ac:dyDescent="0.2">
      <c r="A882" s="26" t="s">
        <v>14</v>
      </c>
      <c r="B882" s="61"/>
      <c r="C882" s="62"/>
      <c r="D882" s="1" t="s">
        <v>8</v>
      </c>
      <c r="E882" s="2">
        <f t="shared" ref="E882:G882" si="493">SUM(E883:E886)</f>
        <v>228560.15</v>
      </c>
      <c r="F882" s="2">
        <f t="shared" si="493"/>
        <v>0</v>
      </c>
      <c r="G882" s="2">
        <f t="shared" si="493"/>
        <v>100320.15</v>
      </c>
      <c r="H882" s="2">
        <f t="shared" ref="H882:J882" si="494">SUM(H883:H886)</f>
        <v>11360</v>
      </c>
      <c r="I882" s="2">
        <f t="shared" si="494"/>
        <v>58200</v>
      </c>
      <c r="J882" s="2">
        <f t="shared" si="494"/>
        <v>58680</v>
      </c>
      <c r="K882" s="49"/>
      <c r="L882" s="50"/>
    </row>
    <row r="883" spans="1:12" s="3" customFormat="1" ht="47.25" customHeight="1" x14ac:dyDescent="0.2">
      <c r="A883" s="63"/>
      <c r="B883" s="64"/>
      <c r="C883" s="65"/>
      <c r="D883" s="1" t="s">
        <v>10</v>
      </c>
      <c r="E883" s="2">
        <f>SUM(F883:G883)</f>
        <v>0</v>
      </c>
      <c r="F883" s="2">
        <f>F873</f>
        <v>0</v>
      </c>
      <c r="G883" s="2">
        <f t="shared" ref="G883:J885" si="495">G873+G878</f>
        <v>0</v>
      </c>
      <c r="H883" s="2">
        <f t="shared" si="495"/>
        <v>0</v>
      </c>
      <c r="I883" s="2">
        <f t="shared" si="495"/>
        <v>0</v>
      </c>
      <c r="J883" s="2">
        <f t="shared" si="495"/>
        <v>0</v>
      </c>
      <c r="K883" s="49"/>
      <c r="L883" s="50"/>
    </row>
    <row r="884" spans="1:12" s="3" customFormat="1" ht="39" customHeight="1" x14ac:dyDescent="0.2">
      <c r="A884" s="63"/>
      <c r="B884" s="64"/>
      <c r="C884" s="65"/>
      <c r="D884" s="1" t="s">
        <v>11</v>
      </c>
      <c r="E884" s="2">
        <f>SUM(F884:J884)</f>
        <v>67862.429999999993</v>
      </c>
      <c r="F884" s="2">
        <f>F874+F879</f>
        <v>0</v>
      </c>
      <c r="G884" s="2">
        <f t="shared" si="495"/>
        <v>29782.54</v>
      </c>
      <c r="H884" s="2">
        <f t="shared" si="495"/>
        <v>3270.11</v>
      </c>
      <c r="I884" s="2">
        <f t="shared" si="495"/>
        <v>17333.41</v>
      </c>
      <c r="J884" s="2">
        <f t="shared" si="495"/>
        <v>17476.37</v>
      </c>
      <c r="K884" s="49"/>
      <c r="L884" s="50"/>
    </row>
    <row r="885" spans="1:12" s="3" customFormat="1" ht="39" customHeight="1" x14ac:dyDescent="0.2">
      <c r="A885" s="63"/>
      <c r="B885" s="64"/>
      <c r="C885" s="65"/>
      <c r="D885" s="1" t="s">
        <v>12</v>
      </c>
      <c r="E885" s="2">
        <f t="shared" ref="E885:E886" si="496">SUM(F885:J885)</f>
        <v>40903.14</v>
      </c>
      <c r="F885" s="2">
        <f>F875+F880</f>
        <v>0</v>
      </c>
      <c r="G885" s="2">
        <f t="shared" si="495"/>
        <v>17869.53</v>
      </c>
      <c r="H885" s="2">
        <f t="shared" si="495"/>
        <v>2325.3900000000003</v>
      </c>
      <c r="I885" s="2">
        <f t="shared" si="495"/>
        <v>10311.59</v>
      </c>
      <c r="J885" s="2">
        <f t="shared" si="495"/>
        <v>10396.629999999999</v>
      </c>
      <c r="K885" s="49"/>
      <c r="L885" s="50"/>
    </row>
    <row r="886" spans="1:12" s="3" customFormat="1" ht="36.75" customHeight="1" x14ac:dyDescent="0.2">
      <c r="A886" s="66"/>
      <c r="B886" s="67"/>
      <c r="C886" s="68"/>
      <c r="D886" s="1" t="s">
        <v>13</v>
      </c>
      <c r="E886" s="2">
        <f t="shared" si="496"/>
        <v>119794.58</v>
      </c>
      <c r="F886" s="2">
        <f>F876+F881</f>
        <v>0</v>
      </c>
      <c r="G886" s="2">
        <f>G876+G881</f>
        <v>52668.08</v>
      </c>
      <c r="H886" s="2">
        <f t="shared" ref="H886:J886" si="497">H876+H881</f>
        <v>5764.5</v>
      </c>
      <c r="I886" s="2">
        <f t="shared" si="497"/>
        <v>30555</v>
      </c>
      <c r="J886" s="2">
        <f t="shared" si="497"/>
        <v>30807</v>
      </c>
      <c r="K886" s="49"/>
      <c r="L886" s="50"/>
    </row>
    <row r="887" spans="1:12" ht="18.75" x14ac:dyDescent="0.2">
      <c r="A887" s="11">
        <v>29</v>
      </c>
      <c r="B887" s="54" t="s">
        <v>64</v>
      </c>
      <c r="C887" s="55"/>
      <c r="D887" s="55"/>
      <c r="E887" s="55"/>
      <c r="F887" s="55"/>
      <c r="G887" s="55"/>
      <c r="H887" s="55"/>
      <c r="I887" s="55"/>
      <c r="J887" s="55"/>
      <c r="K887" s="55"/>
      <c r="L887" s="56"/>
    </row>
    <row r="888" spans="1:12" ht="19.5" customHeight="1" x14ac:dyDescent="0.2">
      <c r="A888" s="39" t="s">
        <v>413</v>
      </c>
      <c r="B888" s="20" t="s">
        <v>49</v>
      </c>
      <c r="C888" s="21">
        <v>2020</v>
      </c>
      <c r="D888" s="7" t="s">
        <v>8</v>
      </c>
      <c r="E888" s="8">
        <f t="shared" ref="E888:G888" si="498">SUM(E889:E892)</f>
        <v>525</v>
      </c>
      <c r="F888" s="8">
        <f t="shared" si="498"/>
        <v>525</v>
      </c>
      <c r="G888" s="8">
        <f t="shared" si="498"/>
        <v>0</v>
      </c>
      <c r="H888" s="8">
        <f t="shared" ref="H888:J888" si="499">SUM(H889:H892)</f>
        <v>0</v>
      </c>
      <c r="I888" s="8">
        <f t="shared" si="499"/>
        <v>0</v>
      </c>
      <c r="J888" s="8">
        <f t="shared" si="499"/>
        <v>0</v>
      </c>
      <c r="K888" s="22" t="s">
        <v>50</v>
      </c>
      <c r="L888" s="21" t="s">
        <v>51</v>
      </c>
    </row>
    <row r="889" spans="1:12" ht="35.25" customHeight="1" x14ac:dyDescent="0.2">
      <c r="A889" s="39"/>
      <c r="B889" s="20"/>
      <c r="C889" s="21"/>
      <c r="D889" s="7" t="s">
        <v>10</v>
      </c>
      <c r="E889" s="8">
        <f>SUM(F889:G889)</f>
        <v>0</v>
      </c>
      <c r="F889" s="8">
        <v>0</v>
      </c>
      <c r="G889" s="8">
        <v>0</v>
      </c>
      <c r="H889" s="8">
        <v>0</v>
      </c>
      <c r="I889" s="8">
        <v>0</v>
      </c>
      <c r="J889" s="8">
        <v>0</v>
      </c>
      <c r="K889" s="22"/>
      <c r="L889" s="21"/>
    </row>
    <row r="890" spans="1:12" ht="35.25" customHeight="1" x14ac:dyDescent="0.2">
      <c r="A890" s="39"/>
      <c r="B890" s="20"/>
      <c r="C890" s="21"/>
      <c r="D890" s="7" t="s">
        <v>11</v>
      </c>
      <c r="E890" s="8">
        <f>SUM(F890:G890)</f>
        <v>0</v>
      </c>
      <c r="F890" s="8">
        <v>0</v>
      </c>
      <c r="G890" s="8">
        <v>0</v>
      </c>
      <c r="H890" s="8">
        <v>0</v>
      </c>
      <c r="I890" s="8">
        <v>0</v>
      </c>
      <c r="J890" s="8">
        <v>0</v>
      </c>
      <c r="K890" s="22"/>
      <c r="L890" s="21"/>
    </row>
    <row r="891" spans="1:12" ht="55.5" customHeight="1" x14ac:dyDescent="0.2">
      <c r="A891" s="39"/>
      <c r="B891" s="20"/>
      <c r="C891" s="21"/>
      <c r="D891" s="7" t="s">
        <v>12</v>
      </c>
      <c r="E891" s="8">
        <f>SUM(F891:G891)</f>
        <v>525</v>
      </c>
      <c r="F891" s="8">
        <v>525</v>
      </c>
      <c r="G891" s="8">
        <v>0</v>
      </c>
      <c r="H891" s="8">
        <v>0</v>
      </c>
      <c r="I891" s="8">
        <v>0</v>
      </c>
      <c r="J891" s="8">
        <v>0</v>
      </c>
      <c r="K891" s="22"/>
      <c r="L891" s="21"/>
    </row>
    <row r="892" spans="1:12" ht="38.25" customHeight="1" x14ac:dyDescent="0.2">
      <c r="A892" s="39"/>
      <c r="B892" s="20"/>
      <c r="C892" s="21"/>
      <c r="D892" s="7" t="s">
        <v>13</v>
      </c>
      <c r="E892" s="8">
        <f>SUM(F892:G892)</f>
        <v>0</v>
      </c>
      <c r="F892" s="8">
        <v>0</v>
      </c>
      <c r="G892" s="8">
        <v>0</v>
      </c>
      <c r="H892" s="8">
        <v>0</v>
      </c>
      <c r="I892" s="8">
        <v>0</v>
      </c>
      <c r="J892" s="8">
        <v>0</v>
      </c>
      <c r="K892" s="22"/>
      <c r="L892" s="21"/>
    </row>
    <row r="893" spans="1:12" ht="19.5" customHeight="1" x14ac:dyDescent="0.2">
      <c r="A893" s="39" t="s">
        <v>414</v>
      </c>
      <c r="B893" s="20" t="s">
        <v>52</v>
      </c>
      <c r="C893" s="21">
        <v>2020</v>
      </c>
      <c r="D893" s="7" t="s">
        <v>8</v>
      </c>
      <c r="E893" s="8">
        <f>SUM(E894:E897)</f>
        <v>596</v>
      </c>
      <c r="F893" s="8">
        <f t="shared" ref="F893:G893" si="500">SUM(F894:F897)</f>
        <v>596</v>
      </c>
      <c r="G893" s="8">
        <f t="shared" si="500"/>
        <v>0</v>
      </c>
      <c r="H893" s="8">
        <f t="shared" ref="H893:J893" si="501">SUM(H894:H897)</f>
        <v>0</v>
      </c>
      <c r="I893" s="8">
        <f t="shared" si="501"/>
        <v>0</v>
      </c>
      <c r="J893" s="8">
        <f t="shared" si="501"/>
        <v>0</v>
      </c>
      <c r="K893" s="22" t="s">
        <v>50</v>
      </c>
      <c r="L893" s="21" t="s">
        <v>51</v>
      </c>
    </row>
    <row r="894" spans="1:12" ht="31.5" customHeight="1" x14ac:dyDescent="0.2">
      <c r="A894" s="39"/>
      <c r="B894" s="20"/>
      <c r="C894" s="21"/>
      <c r="D894" s="7" t="s">
        <v>10</v>
      </c>
      <c r="E894" s="8">
        <f>SUM(F894:G894)</f>
        <v>0</v>
      </c>
      <c r="F894" s="8">
        <v>0</v>
      </c>
      <c r="G894" s="8">
        <v>0</v>
      </c>
      <c r="H894" s="8">
        <v>0</v>
      </c>
      <c r="I894" s="8">
        <v>0</v>
      </c>
      <c r="J894" s="8">
        <v>0</v>
      </c>
      <c r="K894" s="22"/>
      <c r="L894" s="21"/>
    </row>
    <row r="895" spans="1:12" ht="31.5" customHeight="1" x14ac:dyDescent="0.2">
      <c r="A895" s="39"/>
      <c r="B895" s="20"/>
      <c r="C895" s="21"/>
      <c r="D895" s="7" t="s">
        <v>11</v>
      </c>
      <c r="E895" s="8">
        <f>SUM(F895:G895)</f>
        <v>0</v>
      </c>
      <c r="F895" s="8">
        <v>0</v>
      </c>
      <c r="G895" s="8">
        <v>0</v>
      </c>
      <c r="H895" s="8">
        <v>0</v>
      </c>
      <c r="I895" s="8">
        <v>0</v>
      </c>
      <c r="J895" s="8">
        <v>0</v>
      </c>
      <c r="K895" s="22"/>
      <c r="L895" s="21"/>
    </row>
    <row r="896" spans="1:12" ht="49.5" customHeight="1" x14ac:dyDescent="0.2">
      <c r="A896" s="39"/>
      <c r="B896" s="20"/>
      <c r="C896" s="21"/>
      <c r="D896" s="7" t="s">
        <v>12</v>
      </c>
      <c r="E896" s="8">
        <f>SUM(F896:G896)</f>
        <v>596</v>
      </c>
      <c r="F896" s="8">
        <v>596</v>
      </c>
      <c r="G896" s="8">
        <v>0</v>
      </c>
      <c r="H896" s="8">
        <v>0</v>
      </c>
      <c r="I896" s="8">
        <v>0</v>
      </c>
      <c r="J896" s="8">
        <v>0</v>
      </c>
      <c r="K896" s="22"/>
      <c r="L896" s="21"/>
    </row>
    <row r="897" spans="1:12" ht="40.5" customHeight="1" x14ac:dyDescent="0.2">
      <c r="A897" s="39"/>
      <c r="B897" s="20"/>
      <c r="C897" s="21"/>
      <c r="D897" s="7" t="s">
        <v>13</v>
      </c>
      <c r="E897" s="8">
        <f>SUM(F897:G897)</f>
        <v>0</v>
      </c>
      <c r="F897" s="8">
        <v>0</v>
      </c>
      <c r="G897" s="8">
        <v>0</v>
      </c>
      <c r="H897" s="8">
        <v>0</v>
      </c>
      <c r="I897" s="8">
        <v>0</v>
      </c>
      <c r="J897" s="8">
        <v>0</v>
      </c>
      <c r="K897" s="22"/>
      <c r="L897" s="21"/>
    </row>
    <row r="898" spans="1:12" ht="17.25" customHeight="1" x14ac:dyDescent="0.2">
      <c r="A898" s="39" t="s">
        <v>415</v>
      </c>
      <c r="B898" s="20" t="s">
        <v>53</v>
      </c>
      <c r="C898" s="21">
        <v>2020</v>
      </c>
      <c r="D898" s="7" t="s">
        <v>8</v>
      </c>
      <c r="E898" s="8">
        <f t="shared" ref="E898:G898" si="502">SUM(E899:E902)</f>
        <v>523</v>
      </c>
      <c r="F898" s="8">
        <f t="shared" si="502"/>
        <v>523</v>
      </c>
      <c r="G898" s="8">
        <f t="shared" si="502"/>
        <v>0</v>
      </c>
      <c r="H898" s="8">
        <f t="shared" ref="H898:J898" si="503">SUM(H899:H902)</f>
        <v>0</v>
      </c>
      <c r="I898" s="8">
        <f t="shared" si="503"/>
        <v>0</v>
      </c>
      <c r="J898" s="8">
        <f t="shared" si="503"/>
        <v>0</v>
      </c>
      <c r="K898" s="22" t="s">
        <v>50</v>
      </c>
      <c r="L898" s="21" t="s">
        <v>51</v>
      </c>
    </row>
    <row r="899" spans="1:12" ht="33.75" customHeight="1" x14ac:dyDescent="0.2">
      <c r="A899" s="39"/>
      <c r="B899" s="20"/>
      <c r="C899" s="21"/>
      <c r="D899" s="7" t="s">
        <v>10</v>
      </c>
      <c r="E899" s="8">
        <f>SUM(F899:G899)</f>
        <v>0</v>
      </c>
      <c r="F899" s="8">
        <v>0</v>
      </c>
      <c r="G899" s="8">
        <v>0</v>
      </c>
      <c r="H899" s="8">
        <v>0</v>
      </c>
      <c r="I899" s="8">
        <v>0</v>
      </c>
      <c r="J899" s="8">
        <v>0</v>
      </c>
      <c r="K899" s="22"/>
      <c r="L899" s="21"/>
    </row>
    <row r="900" spans="1:12" ht="33.75" customHeight="1" x14ac:dyDescent="0.2">
      <c r="A900" s="39"/>
      <c r="B900" s="20"/>
      <c r="C900" s="21"/>
      <c r="D900" s="7" t="s">
        <v>11</v>
      </c>
      <c r="E900" s="8">
        <f>SUM(F900:G900)</f>
        <v>0</v>
      </c>
      <c r="F900" s="8">
        <v>0</v>
      </c>
      <c r="G900" s="8">
        <v>0</v>
      </c>
      <c r="H900" s="8">
        <v>0</v>
      </c>
      <c r="I900" s="8">
        <v>0</v>
      </c>
      <c r="J900" s="8">
        <v>0</v>
      </c>
      <c r="K900" s="22"/>
      <c r="L900" s="21"/>
    </row>
    <row r="901" spans="1:12" ht="48.75" customHeight="1" x14ac:dyDescent="0.2">
      <c r="A901" s="39"/>
      <c r="B901" s="20"/>
      <c r="C901" s="21"/>
      <c r="D901" s="7" t="s">
        <v>12</v>
      </c>
      <c r="E901" s="8">
        <f>SUM(F901:G901)</f>
        <v>523</v>
      </c>
      <c r="F901" s="8">
        <v>523</v>
      </c>
      <c r="G901" s="8">
        <v>0</v>
      </c>
      <c r="H901" s="8">
        <v>0</v>
      </c>
      <c r="I901" s="8">
        <v>0</v>
      </c>
      <c r="J901" s="8">
        <v>0</v>
      </c>
      <c r="K901" s="22"/>
      <c r="L901" s="21"/>
    </row>
    <row r="902" spans="1:12" ht="42.75" customHeight="1" x14ac:dyDescent="0.2">
      <c r="A902" s="39"/>
      <c r="B902" s="20"/>
      <c r="C902" s="21"/>
      <c r="D902" s="7" t="s">
        <v>13</v>
      </c>
      <c r="E902" s="8">
        <f>SUM(F902:G902)</f>
        <v>0</v>
      </c>
      <c r="F902" s="8">
        <v>0</v>
      </c>
      <c r="G902" s="8">
        <v>0</v>
      </c>
      <c r="H902" s="8">
        <v>0</v>
      </c>
      <c r="I902" s="8">
        <v>0</v>
      </c>
      <c r="J902" s="8">
        <v>0</v>
      </c>
      <c r="K902" s="22"/>
      <c r="L902" s="21"/>
    </row>
    <row r="903" spans="1:12" ht="17.25" customHeight="1" x14ac:dyDescent="0.2">
      <c r="A903" s="39" t="s">
        <v>416</v>
      </c>
      <c r="B903" s="20" t="s">
        <v>309</v>
      </c>
      <c r="C903" s="21">
        <v>2022</v>
      </c>
      <c r="D903" s="7" t="s">
        <v>8</v>
      </c>
      <c r="E903" s="8">
        <f t="shared" ref="E903:J903" si="504">SUM(E904:E907)</f>
        <v>3749.0928800000002</v>
      </c>
      <c r="F903" s="8">
        <f t="shared" si="504"/>
        <v>0</v>
      </c>
      <c r="G903" s="8">
        <f t="shared" si="504"/>
        <v>0</v>
      </c>
      <c r="H903" s="8">
        <f t="shared" si="504"/>
        <v>3749.0928800000002</v>
      </c>
      <c r="I903" s="8">
        <f t="shared" si="504"/>
        <v>0</v>
      </c>
      <c r="J903" s="8">
        <f t="shared" si="504"/>
        <v>0</v>
      </c>
      <c r="K903" s="22" t="s">
        <v>50</v>
      </c>
      <c r="L903" s="21" t="s">
        <v>51</v>
      </c>
    </row>
    <row r="904" spans="1:12" ht="33" customHeight="1" x14ac:dyDescent="0.2">
      <c r="A904" s="39"/>
      <c r="B904" s="20"/>
      <c r="C904" s="21"/>
      <c r="D904" s="7" t="s">
        <v>10</v>
      </c>
      <c r="E904" s="8">
        <f>SUM(F904:J904)</f>
        <v>0</v>
      </c>
      <c r="F904" s="8">
        <v>0</v>
      </c>
      <c r="G904" s="8">
        <v>0</v>
      </c>
      <c r="H904" s="8">
        <v>0</v>
      </c>
      <c r="I904" s="8">
        <v>0</v>
      </c>
      <c r="J904" s="8">
        <v>0</v>
      </c>
      <c r="K904" s="22"/>
      <c r="L904" s="21"/>
    </row>
    <row r="905" spans="1:12" ht="32.25" customHeight="1" x14ac:dyDescent="0.2">
      <c r="A905" s="39"/>
      <c r="B905" s="20"/>
      <c r="C905" s="21"/>
      <c r="D905" s="7" t="s">
        <v>11</v>
      </c>
      <c r="E905" s="8">
        <f t="shared" ref="E905:E907" si="505">SUM(F905:J905)</f>
        <v>0</v>
      </c>
      <c r="F905" s="8">
        <v>0</v>
      </c>
      <c r="G905" s="8">
        <v>0</v>
      </c>
      <c r="H905" s="8">
        <v>0</v>
      </c>
      <c r="I905" s="8">
        <v>0</v>
      </c>
      <c r="J905" s="8">
        <v>0</v>
      </c>
      <c r="K905" s="22"/>
      <c r="L905" s="21"/>
    </row>
    <row r="906" spans="1:12" ht="51" customHeight="1" x14ac:dyDescent="0.2">
      <c r="A906" s="39"/>
      <c r="B906" s="20"/>
      <c r="C906" s="21"/>
      <c r="D906" s="7" t="s">
        <v>12</v>
      </c>
      <c r="E906" s="8">
        <f t="shared" si="505"/>
        <v>3749.0928800000002</v>
      </c>
      <c r="F906" s="8">
        <v>0</v>
      </c>
      <c r="G906" s="8">
        <v>0</v>
      </c>
      <c r="H906" s="8">
        <v>3749.0928800000002</v>
      </c>
      <c r="I906" s="8">
        <v>0</v>
      </c>
      <c r="J906" s="8">
        <v>0</v>
      </c>
      <c r="K906" s="22"/>
      <c r="L906" s="21"/>
    </row>
    <row r="907" spans="1:12" ht="25.5" customHeight="1" x14ac:dyDescent="0.2">
      <c r="A907" s="39"/>
      <c r="B907" s="20"/>
      <c r="C907" s="21"/>
      <c r="D907" s="7" t="s">
        <v>13</v>
      </c>
      <c r="E907" s="8">
        <f t="shared" si="505"/>
        <v>0</v>
      </c>
      <c r="F907" s="8">
        <v>0</v>
      </c>
      <c r="G907" s="8">
        <v>0</v>
      </c>
      <c r="H907" s="8">
        <v>0</v>
      </c>
      <c r="I907" s="8">
        <v>0</v>
      </c>
      <c r="J907" s="8">
        <v>0</v>
      </c>
      <c r="K907" s="22"/>
      <c r="L907" s="21"/>
    </row>
    <row r="908" spans="1:12" ht="17.25" customHeight="1" x14ac:dyDescent="0.2">
      <c r="A908" s="39" t="s">
        <v>420</v>
      </c>
      <c r="B908" s="20" t="s">
        <v>421</v>
      </c>
      <c r="C908" s="21">
        <v>2022</v>
      </c>
      <c r="D908" s="7" t="s">
        <v>8</v>
      </c>
      <c r="E908" s="8">
        <f t="shared" ref="E908:J908" si="506">SUM(E909:E912)</f>
        <v>4953.4688299999998</v>
      </c>
      <c r="F908" s="8">
        <f t="shared" si="506"/>
        <v>0</v>
      </c>
      <c r="G908" s="8">
        <f t="shared" si="506"/>
        <v>0</v>
      </c>
      <c r="H908" s="8">
        <f t="shared" si="506"/>
        <v>4953.4688299999998</v>
      </c>
      <c r="I908" s="8">
        <f t="shared" si="506"/>
        <v>0</v>
      </c>
      <c r="J908" s="8">
        <f t="shared" si="506"/>
        <v>0</v>
      </c>
      <c r="K908" s="22" t="s">
        <v>50</v>
      </c>
      <c r="L908" s="21" t="s">
        <v>51</v>
      </c>
    </row>
    <row r="909" spans="1:12" ht="33" customHeight="1" x14ac:dyDescent="0.2">
      <c r="A909" s="39"/>
      <c r="B909" s="20"/>
      <c r="C909" s="21"/>
      <c r="D909" s="7" t="s">
        <v>10</v>
      </c>
      <c r="E909" s="8">
        <f>SUM(F909:J909)</f>
        <v>0</v>
      </c>
      <c r="F909" s="8">
        <v>0</v>
      </c>
      <c r="G909" s="8">
        <v>0</v>
      </c>
      <c r="H909" s="8">
        <v>0</v>
      </c>
      <c r="I909" s="8">
        <v>0</v>
      </c>
      <c r="J909" s="8">
        <v>0</v>
      </c>
      <c r="K909" s="22"/>
      <c r="L909" s="21"/>
    </row>
    <row r="910" spans="1:12" ht="33" customHeight="1" x14ac:dyDescent="0.2">
      <c r="A910" s="39"/>
      <c r="B910" s="20"/>
      <c r="C910" s="21"/>
      <c r="D910" s="7" t="s">
        <v>11</v>
      </c>
      <c r="E910" s="8">
        <f t="shared" ref="E910:E912" si="507">SUM(F910:J910)</f>
        <v>0</v>
      </c>
      <c r="F910" s="8">
        <v>0</v>
      </c>
      <c r="G910" s="8">
        <v>0</v>
      </c>
      <c r="H910" s="8">
        <v>0</v>
      </c>
      <c r="I910" s="8">
        <v>0</v>
      </c>
      <c r="J910" s="8">
        <v>0</v>
      </c>
      <c r="K910" s="22"/>
      <c r="L910" s="21"/>
    </row>
    <row r="911" spans="1:12" ht="51" customHeight="1" x14ac:dyDescent="0.2">
      <c r="A911" s="39"/>
      <c r="B911" s="20"/>
      <c r="C911" s="21"/>
      <c r="D911" s="7" t="s">
        <v>12</v>
      </c>
      <c r="E911" s="8">
        <f t="shared" si="507"/>
        <v>4953.4688299999998</v>
      </c>
      <c r="F911" s="8">
        <v>0</v>
      </c>
      <c r="G911" s="8">
        <v>0</v>
      </c>
      <c r="H911" s="8">
        <v>4953.4688299999998</v>
      </c>
      <c r="I911" s="8">
        <v>0</v>
      </c>
      <c r="J911" s="8">
        <v>0</v>
      </c>
      <c r="K911" s="22"/>
      <c r="L911" s="21"/>
    </row>
    <row r="912" spans="1:12" ht="25.5" customHeight="1" x14ac:dyDescent="0.2">
      <c r="A912" s="39"/>
      <c r="B912" s="20"/>
      <c r="C912" s="21"/>
      <c r="D912" s="7" t="s">
        <v>13</v>
      </c>
      <c r="E912" s="8">
        <f t="shared" si="507"/>
        <v>0</v>
      </c>
      <c r="F912" s="8">
        <v>0</v>
      </c>
      <c r="G912" s="8">
        <v>0</v>
      </c>
      <c r="H912" s="8">
        <v>0</v>
      </c>
      <c r="I912" s="8">
        <v>0</v>
      </c>
      <c r="J912" s="8">
        <v>0</v>
      </c>
      <c r="K912" s="22"/>
      <c r="L912" s="21"/>
    </row>
    <row r="913" spans="1:12" s="3" customFormat="1" ht="12.75" customHeight="1" x14ac:dyDescent="0.2">
      <c r="A913" s="26" t="s">
        <v>14</v>
      </c>
      <c r="B913" s="61"/>
      <c r="C913" s="62"/>
      <c r="D913" s="1" t="s">
        <v>8</v>
      </c>
      <c r="E913" s="2">
        <f t="shared" ref="E913:G913" si="508">SUM(E914:E917)</f>
        <v>10346.56171</v>
      </c>
      <c r="F913" s="2">
        <f t="shared" si="508"/>
        <v>1644</v>
      </c>
      <c r="G913" s="2">
        <f t="shared" si="508"/>
        <v>0</v>
      </c>
      <c r="H913" s="2">
        <f t="shared" ref="H913:J913" si="509">SUM(H914:H917)</f>
        <v>8702.5617099999999</v>
      </c>
      <c r="I913" s="2">
        <f t="shared" si="509"/>
        <v>0</v>
      </c>
      <c r="J913" s="2">
        <f t="shared" si="509"/>
        <v>0</v>
      </c>
      <c r="K913" s="49"/>
      <c r="L913" s="50"/>
    </row>
    <row r="914" spans="1:12" s="3" customFormat="1" ht="47.25" customHeight="1" x14ac:dyDescent="0.2">
      <c r="A914" s="63"/>
      <c r="B914" s="64"/>
      <c r="C914" s="65"/>
      <c r="D914" s="1" t="s">
        <v>10</v>
      </c>
      <c r="E914" s="2">
        <f t="shared" ref="E914:J914" si="510">E889+E894+E899+E904+E909</f>
        <v>0</v>
      </c>
      <c r="F914" s="2">
        <f t="shared" si="510"/>
        <v>0</v>
      </c>
      <c r="G914" s="2">
        <f t="shared" si="510"/>
        <v>0</v>
      </c>
      <c r="H914" s="2">
        <f t="shared" si="510"/>
        <v>0</v>
      </c>
      <c r="I914" s="2">
        <f t="shared" si="510"/>
        <v>0</v>
      </c>
      <c r="J914" s="2">
        <f t="shared" si="510"/>
        <v>0</v>
      </c>
      <c r="K914" s="49"/>
      <c r="L914" s="50"/>
    </row>
    <row r="915" spans="1:12" s="3" customFormat="1" ht="30" customHeight="1" x14ac:dyDescent="0.2">
      <c r="A915" s="63"/>
      <c r="B915" s="64"/>
      <c r="C915" s="65"/>
      <c r="D915" s="1" t="s">
        <v>11</v>
      </c>
      <c r="E915" s="2">
        <f t="shared" ref="E915:J915" si="511">E890+E895+E900+E905+E910</f>
        <v>0</v>
      </c>
      <c r="F915" s="2">
        <f t="shared" si="511"/>
        <v>0</v>
      </c>
      <c r="G915" s="2">
        <f t="shared" si="511"/>
        <v>0</v>
      </c>
      <c r="H915" s="2">
        <f t="shared" si="511"/>
        <v>0</v>
      </c>
      <c r="I915" s="2">
        <f t="shared" si="511"/>
        <v>0</v>
      </c>
      <c r="J915" s="2">
        <f t="shared" si="511"/>
        <v>0</v>
      </c>
      <c r="K915" s="49"/>
      <c r="L915" s="50"/>
    </row>
    <row r="916" spans="1:12" s="3" customFormat="1" ht="42.75" customHeight="1" x14ac:dyDescent="0.2">
      <c r="A916" s="63"/>
      <c r="B916" s="64"/>
      <c r="C916" s="65"/>
      <c r="D916" s="1" t="s">
        <v>12</v>
      </c>
      <c r="E916" s="2">
        <f t="shared" ref="E916:G916" si="512">E891+E896+E901+E906+E911</f>
        <v>10346.56171</v>
      </c>
      <c r="F916" s="2">
        <f t="shared" si="512"/>
        <v>1644</v>
      </c>
      <c r="G916" s="2">
        <f t="shared" si="512"/>
        <v>0</v>
      </c>
      <c r="H916" s="2">
        <f>H891+H896+H901+H906+H911</f>
        <v>8702.5617099999999</v>
      </c>
      <c r="I916" s="2">
        <f t="shared" ref="I916:J916" si="513">I891+I896+I901+I906+I911</f>
        <v>0</v>
      </c>
      <c r="J916" s="2">
        <f t="shared" si="513"/>
        <v>0</v>
      </c>
      <c r="K916" s="49"/>
      <c r="L916" s="50"/>
    </row>
    <row r="917" spans="1:12" s="3" customFormat="1" ht="36.75" customHeight="1" x14ac:dyDescent="0.2">
      <c r="A917" s="66"/>
      <c r="B917" s="67"/>
      <c r="C917" s="68"/>
      <c r="D917" s="1" t="s">
        <v>13</v>
      </c>
      <c r="E917" s="2">
        <f>SUM(F917:J917)</f>
        <v>0</v>
      </c>
      <c r="F917" s="2">
        <f>F892+F897+F902+F907</f>
        <v>0</v>
      </c>
      <c r="G917" s="2">
        <f t="shared" ref="G917:J917" si="514">G892+G897+G902+G907</f>
        <v>0</v>
      </c>
      <c r="H917" s="2">
        <f t="shared" si="514"/>
        <v>0</v>
      </c>
      <c r="I917" s="2">
        <f t="shared" si="514"/>
        <v>0</v>
      </c>
      <c r="J917" s="2">
        <f t="shared" si="514"/>
        <v>0</v>
      </c>
      <c r="K917" s="49"/>
      <c r="L917" s="50"/>
    </row>
    <row r="918" spans="1:12" ht="18.75" x14ac:dyDescent="0.3">
      <c r="L918" s="17"/>
    </row>
    <row r="919" spans="1:12" ht="18.75" x14ac:dyDescent="0.3">
      <c r="L919" s="17"/>
    </row>
    <row r="920" spans="1:12" s="18" customFormat="1" ht="18.75" x14ac:dyDescent="0.3">
      <c r="A920" s="18" t="s">
        <v>19</v>
      </c>
      <c r="L920" s="19" t="s">
        <v>20</v>
      </c>
    </row>
    <row r="921" spans="1:12" s="18" customFormat="1" ht="18.75" x14ac:dyDescent="0.3"/>
  </sheetData>
  <autoFilter ref="A7:L918"/>
  <mergeCells count="867">
    <mergeCell ref="A729:A733"/>
    <mergeCell ref="B729:B733"/>
    <mergeCell ref="C729:C733"/>
    <mergeCell ref="K729:K733"/>
    <mergeCell ref="L729:L733"/>
    <mergeCell ref="A719:A723"/>
    <mergeCell ref="B719:B723"/>
    <mergeCell ref="C719:C723"/>
    <mergeCell ref="K719:K723"/>
    <mergeCell ref="L719:L723"/>
    <mergeCell ref="A724:A728"/>
    <mergeCell ref="B724:B728"/>
    <mergeCell ref="C724:C728"/>
    <mergeCell ref="K724:K728"/>
    <mergeCell ref="L724:L728"/>
    <mergeCell ref="A709:A713"/>
    <mergeCell ref="B709:B713"/>
    <mergeCell ref="C709:C713"/>
    <mergeCell ref="K709:K713"/>
    <mergeCell ref="L709:L713"/>
    <mergeCell ref="A714:A718"/>
    <mergeCell ref="B714:B718"/>
    <mergeCell ref="C714:C718"/>
    <mergeCell ref="K714:K718"/>
    <mergeCell ref="L714:L718"/>
    <mergeCell ref="A699:A703"/>
    <mergeCell ref="B699:B703"/>
    <mergeCell ref="C699:C703"/>
    <mergeCell ref="K699:K703"/>
    <mergeCell ref="L699:L703"/>
    <mergeCell ref="A704:A708"/>
    <mergeCell ref="B704:B708"/>
    <mergeCell ref="C704:C708"/>
    <mergeCell ref="K704:K708"/>
    <mergeCell ref="L704:L708"/>
    <mergeCell ref="A689:A693"/>
    <mergeCell ref="B689:B693"/>
    <mergeCell ref="C689:C693"/>
    <mergeCell ref="K689:K693"/>
    <mergeCell ref="L689:L693"/>
    <mergeCell ref="A694:A698"/>
    <mergeCell ref="B694:B698"/>
    <mergeCell ref="C694:C698"/>
    <mergeCell ref="K694:K698"/>
    <mergeCell ref="L694:L698"/>
    <mergeCell ref="A679:A683"/>
    <mergeCell ref="B679:B683"/>
    <mergeCell ref="C679:C683"/>
    <mergeCell ref="K679:K683"/>
    <mergeCell ref="L679:L683"/>
    <mergeCell ref="A684:A688"/>
    <mergeCell ref="B684:B688"/>
    <mergeCell ref="C684:C688"/>
    <mergeCell ref="K684:K688"/>
    <mergeCell ref="L684:L688"/>
    <mergeCell ref="A669:A673"/>
    <mergeCell ref="B669:B673"/>
    <mergeCell ref="C669:C673"/>
    <mergeCell ref="K669:K673"/>
    <mergeCell ref="L669:L673"/>
    <mergeCell ref="A674:A678"/>
    <mergeCell ref="B674:B678"/>
    <mergeCell ref="C674:C678"/>
    <mergeCell ref="K674:K678"/>
    <mergeCell ref="L674:L678"/>
    <mergeCell ref="A659:A663"/>
    <mergeCell ref="B659:B663"/>
    <mergeCell ref="C659:C663"/>
    <mergeCell ref="K659:K663"/>
    <mergeCell ref="L659:L663"/>
    <mergeCell ref="A664:A668"/>
    <mergeCell ref="B664:B668"/>
    <mergeCell ref="C664:C668"/>
    <mergeCell ref="K664:K668"/>
    <mergeCell ref="L664:L668"/>
    <mergeCell ref="A649:A653"/>
    <mergeCell ref="B649:B653"/>
    <mergeCell ref="C649:C653"/>
    <mergeCell ref="K649:K653"/>
    <mergeCell ref="L649:L653"/>
    <mergeCell ref="A654:A658"/>
    <mergeCell ref="B654:B658"/>
    <mergeCell ref="C654:C658"/>
    <mergeCell ref="K654:K658"/>
    <mergeCell ref="L654:L658"/>
    <mergeCell ref="A639:A643"/>
    <mergeCell ref="B639:B643"/>
    <mergeCell ref="C639:C643"/>
    <mergeCell ref="K639:K643"/>
    <mergeCell ref="L639:L643"/>
    <mergeCell ref="A644:A648"/>
    <mergeCell ref="B644:B648"/>
    <mergeCell ref="C644:C648"/>
    <mergeCell ref="K644:K648"/>
    <mergeCell ref="L644:L648"/>
    <mergeCell ref="A629:A633"/>
    <mergeCell ref="B629:B633"/>
    <mergeCell ref="C629:C633"/>
    <mergeCell ref="K629:K633"/>
    <mergeCell ref="L629:L633"/>
    <mergeCell ref="A634:A638"/>
    <mergeCell ref="B634:B638"/>
    <mergeCell ref="C634:C638"/>
    <mergeCell ref="K634:K638"/>
    <mergeCell ref="L634:L638"/>
    <mergeCell ref="A619:A623"/>
    <mergeCell ref="B619:B623"/>
    <mergeCell ref="C619:C623"/>
    <mergeCell ref="K619:K623"/>
    <mergeCell ref="L619:L623"/>
    <mergeCell ref="A624:A628"/>
    <mergeCell ref="B624:B628"/>
    <mergeCell ref="C624:C628"/>
    <mergeCell ref="K624:K628"/>
    <mergeCell ref="L624:L628"/>
    <mergeCell ref="A860:A864"/>
    <mergeCell ref="B860:B864"/>
    <mergeCell ref="C860:C864"/>
    <mergeCell ref="K860:K864"/>
    <mergeCell ref="L860:L864"/>
    <mergeCell ref="A865:C869"/>
    <mergeCell ref="K865:K869"/>
    <mergeCell ref="L865:L869"/>
    <mergeCell ref="A584:A588"/>
    <mergeCell ref="B584:B588"/>
    <mergeCell ref="C584:C588"/>
    <mergeCell ref="K584:K588"/>
    <mergeCell ref="L584:L588"/>
    <mergeCell ref="A734:C738"/>
    <mergeCell ref="K734:K738"/>
    <mergeCell ref="L734:L738"/>
    <mergeCell ref="A589:A593"/>
    <mergeCell ref="B589:B593"/>
    <mergeCell ref="C589:C593"/>
    <mergeCell ref="K589:K593"/>
    <mergeCell ref="L589:L593"/>
    <mergeCell ref="A594:A598"/>
    <mergeCell ref="B594:B598"/>
    <mergeCell ref="C594:C598"/>
    <mergeCell ref="A850:A854"/>
    <mergeCell ref="B850:B854"/>
    <mergeCell ref="C850:C854"/>
    <mergeCell ref="K850:K854"/>
    <mergeCell ref="L850:L854"/>
    <mergeCell ref="A855:A859"/>
    <mergeCell ref="B855:B859"/>
    <mergeCell ref="C855:C859"/>
    <mergeCell ref="K855:K859"/>
    <mergeCell ref="L855:L859"/>
    <mergeCell ref="A840:A844"/>
    <mergeCell ref="B840:B844"/>
    <mergeCell ref="C840:C844"/>
    <mergeCell ref="K840:K844"/>
    <mergeCell ref="L840:L844"/>
    <mergeCell ref="A845:A849"/>
    <mergeCell ref="B845:B849"/>
    <mergeCell ref="C845:C849"/>
    <mergeCell ref="K845:K849"/>
    <mergeCell ref="L845:L849"/>
    <mergeCell ref="A830:A834"/>
    <mergeCell ref="B830:B834"/>
    <mergeCell ref="C830:C834"/>
    <mergeCell ref="K830:K834"/>
    <mergeCell ref="L830:L834"/>
    <mergeCell ref="A835:A839"/>
    <mergeCell ref="B835:B839"/>
    <mergeCell ref="C835:C839"/>
    <mergeCell ref="K835:K839"/>
    <mergeCell ref="L835:L839"/>
    <mergeCell ref="A820:A824"/>
    <mergeCell ref="B820:B824"/>
    <mergeCell ref="C820:C824"/>
    <mergeCell ref="K820:K824"/>
    <mergeCell ref="L820:L824"/>
    <mergeCell ref="A825:A829"/>
    <mergeCell ref="B825:B829"/>
    <mergeCell ref="C825:C829"/>
    <mergeCell ref="K825:K829"/>
    <mergeCell ref="L825:L829"/>
    <mergeCell ref="A810:A814"/>
    <mergeCell ref="B810:B814"/>
    <mergeCell ref="C810:C814"/>
    <mergeCell ref="K810:K814"/>
    <mergeCell ref="L810:L814"/>
    <mergeCell ref="A815:A819"/>
    <mergeCell ref="B815:B819"/>
    <mergeCell ref="C815:C819"/>
    <mergeCell ref="K815:K819"/>
    <mergeCell ref="L815:L819"/>
    <mergeCell ref="A800:A804"/>
    <mergeCell ref="B800:B804"/>
    <mergeCell ref="C800:C804"/>
    <mergeCell ref="K800:K804"/>
    <mergeCell ref="L800:L804"/>
    <mergeCell ref="A805:A809"/>
    <mergeCell ref="B805:B809"/>
    <mergeCell ref="C805:C809"/>
    <mergeCell ref="K805:K809"/>
    <mergeCell ref="L805:L809"/>
    <mergeCell ref="A790:A794"/>
    <mergeCell ref="B790:B794"/>
    <mergeCell ref="C790:C794"/>
    <mergeCell ref="K790:K794"/>
    <mergeCell ref="L790:L794"/>
    <mergeCell ref="A795:A799"/>
    <mergeCell ref="B795:B799"/>
    <mergeCell ref="C795:C799"/>
    <mergeCell ref="K795:K799"/>
    <mergeCell ref="L795:L799"/>
    <mergeCell ref="A785:A789"/>
    <mergeCell ref="B785:B789"/>
    <mergeCell ref="C785:C789"/>
    <mergeCell ref="K785:K789"/>
    <mergeCell ref="L785:L789"/>
    <mergeCell ref="A775:A779"/>
    <mergeCell ref="B775:B779"/>
    <mergeCell ref="C775:C779"/>
    <mergeCell ref="K775:K779"/>
    <mergeCell ref="L775:L779"/>
    <mergeCell ref="A780:A784"/>
    <mergeCell ref="B780:B784"/>
    <mergeCell ref="C780:C784"/>
    <mergeCell ref="K780:K784"/>
    <mergeCell ref="L780:L784"/>
    <mergeCell ref="A765:A769"/>
    <mergeCell ref="B765:B769"/>
    <mergeCell ref="C765:C769"/>
    <mergeCell ref="K765:K769"/>
    <mergeCell ref="L765:L769"/>
    <mergeCell ref="A770:A774"/>
    <mergeCell ref="B770:B774"/>
    <mergeCell ref="C770:C774"/>
    <mergeCell ref="K770:K774"/>
    <mergeCell ref="L770:L774"/>
    <mergeCell ref="A760:A764"/>
    <mergeCell ref="B760:B764"/>
    <mergeCell ref="C760:C764"/>
    <mergeCell ref="K760:K764"/>
    <mergeCell ref="L760:L764"/>
    <mergeCell ref="A750:A754"/>
    <mergeCell ref="B750:B754"/>
    <mergeCell ref="C750:C754"/>
    <mergeCell ref="K750:K754"/>
    <mergeCell ref="L750:L754"/>
    <mergeCell ref="A755:A759"/>
    <mergeCell ref="B755:B759"/>
    <mergeCell ref="C755:C759"/>
    <mergeCell ref="K755:K759"/>
    <mergeCell ref="L755:L759"/>
    <mergeCell ref="L604:L608"/>
    <mergeCell ref="A609:A613"/>
    <mergeCell ref="B609:B613"/>
    <mergeCell ref="C609:C613"/>
    <mergeCell ref="K609:K613"/>
    <mergeCell ref="L609:L613"/>
    <mergeCell ref="A614:A618"/>
    <mergeCell ref="B614:B618"/>
    <mergeCell ref="C614:C618"/>
    <mergeCell ref="K614:K618"/>
    <mergeCell ref="L614:L618"/>
    <mergeCell ref="A740:A744"/>
    <mergeCell ref="B740:B744"/>
    <mergeCell ref="C740:C744"/>
    <mergeCell ref="K740:K744"/>
    <mergeCell ref="L740:L744"/>
    <mergeCell ref="A745:A749"/>
    <mergeCell ref="B745:B749"/>
    <mergeCell ref="C745:C749"/>
    <mergeCell ref="K745:K749"/>
    <mergeCell ref="L745:L749"/>
    <mergeCell ref="B739:L739"/>
    <mergeCell ref="B404:B408"/>
    <mergeCell ref="C404:C408"/>
    <mergeCell ref="K404:K408"/>
    <mergeCell ref="L404:L408"/>
    <mergeCell ref="A476:A480"/>
    <mergeCell ref="B476:B480"/>
    <mergeCell ref="C476:C480"/>
    <mergeCell ref="K476:K480"/>
    <mergeCell ref="L476:L480"/>
    <mergeCell ref="A471:A475"/>
    <mergeCell ref="B471:B475"/>
    <mergeCell ref="C471:C475"/>
    <mergeCell ref="K471:K475"/>
    <mergeCell ref="L471:L475"/>
    <mergeCell ref="B541:B545"/>
    <mergeCell ref="C541:C545"/>
    <mergeCell ref="K541:K545"/>
    <mergeCell ref="C536:C540"/>
    <mergeCell ref="A431:A435"/>
    <mergeCell ref="A604:A608"/>
    <mergeCell ref="B604:B608"/>
    <mergeCell ref="C604:C608"/>
    <mergeCell ref="K604:K608"/>
    <mergeCell ref="A361:A363"/>
    <mergeCell ref="B361:B363"/>
    <mergeCell ref="C361:C363"/>
    <mergeCell ref="K361:K363"/>
    <mergeCell ref="L361:L363"/>
    <mergeCell ref="A364:A366"/>
    <mergeCell ref="B364:B366"/>
    <mergeCell ref="C364:C366"/>
    <mergeCell ref="K364:K366"/>
    <mergeCell ref="L364:L366"/>
    <mergeCell ref="J1:L1"/>
    <mergeCell ref="B351:L351"/>
    <mergeCell ref="A352:A354"/>
    <mergeCell ref="B352:B354"/>
    <mergeCell ref="C352:C354"/>
    <mergeCell ref="K352:K354"/>
    <mergeCell ref="L352:L354"/>
    <mergeCell ref="A370:C372"/>
    <mergeCell ref="K370:K372"/>
    <mergeCell ref="L370:L372"/>
    <mergeCell ref="A355:A357"/>
    <mergeCell ref="B355:B357"/>
    <mergeCell ref="C355:C357"/>
    <mergeCell ref="K355:K357"/>
    <mergeCell ref="L355:L357"/>
    <mergeCell ref="B20:L20"/>
    <mergeCell ref="A21:A25"/>
    <mergeCell ref="B21:B25"/>
    <mergeCell ref="C21:C25"/>
    <mergeCell ref="K21:K25"/>
    <mergeCell ref="L21:L25"/>
    <mergeCell ref="A26:C30"/>
    <mergeCell ref="K26:K30"/>
    <mergeCell ref="C137:C141"/>
    <mergeCell ref="K137:K141"/>
    <mergeCell ref="L137:L141"/>
    <mergeCell ref="A85:A89"/>
    <mergeCell ref="B85:B89"/>
    <mergeCell ref="C85:C89"/>
    <mergeCell ref="K85:K89"/>
    <mergeCell ref="L122:L126"/>
    <mergeCell ref="L127:L131"/>
    <mergeCell ref="A132:A136"/>
    <mergeCell ref="B132:B136"/>
    <mergeCell ref="C132:C136"/>
    <mergeCell ref="K132:K136"/>
    <mergeCell ref="L132:L136"/>
    <mergeCell ref="A90:A94"/>
    <mergeCell ref="L85:L89"/>
    <mergeCell ref="A137:A141"/>
    <mergeCell ref="B137:B141"/>
    <mergeCell ref="B90:B94"/>
    <mergeCell ref="C90:C94"/>
    <mergeCell ref="K90:K94"/>
    <mergeCell ref="L90:L94"/>
    <mergeCell ref="B106:B110"/>
    <mergeCell ref="C106:C110"/>
    <mergeCell ref="K111:K115"/>
    <mergeCell ref="A425:C429"/>
    <mergeCell ref="L174:L178"/>
    <mergeCell ref="A169:A173"/>
    <mergeCell ref="B169:B173"/>
    <mergeCell ref="B190:L190"/>
    <mergeCell ref="B179:L179"/>
    <mergeCell ref="A180:A184"/>
    <mergeCell ref="B180:B184"/>
    <mergeCell ref="C180:C184"/>
    <mergeCell ref="K180:K184"/>
    <mergeCell ref="L180:L184"/>
    <mergeCell ref="A185:C189"/>
    <mergeCell ref="K185:K189"/>
    <mergeCell ref="L185:L189"/>
    <mergeCell ref="A367:A369"/>
    <mergeCell ref="B367:B369"/>
    <mergeCell ref="C367:C369"/>
    <mergeCell ref="K367:K369"/>
    <mergeCell ref="L367:L369"/>
    <mergeCell ref="A358:A360"/>
    <mergeCell ref="B358:B360"/>
    <mergeCell ref="C358:C360"/>
    <mergeCell ref="K358:K360"/>
    <mergeCell ref="L358:L360"/>
    <mergeCell ref="K425:K429"/>
    <mergeCell ref="L425:L429"/>
    <mergeCell ref="A379:A383"/>
    <mergeCell ref="B414:L414"/>
    <mergeCell ref="C384:C388"/>
    <mergeCell ref="K389:K393"/>
    <mergeCell ref="K394:K398"/>
    <mergeCell ref="K399:K403"/>
    <mergeCell ref="A404:A408"/>
    <mergeCell ref="K384:K388"/>
    <mergeCell ref="A420:A424"/>
    <mergeCell ref="L384:L388"/>
    <mergeCell ref="K415:K419"/>
    <mergeCell ref="L415:L419"/>
    <mergeCell ref="A384:A388"/>
    <mergeCell ref="B384:B388"/>
    <mergeCell ref="L389:L393"/>
    <mergeCell ref="L394:L398"/>
    <mergeCell ref="L399:L403"/>
    <mergeCell ref="K409:K413"/>
    <mergeCell ref="B379:B383"/>
    <mergeCell ref="C379:C383"/>
    <mergeCell ref="K379:K383"/>
    <mergeCell ref="L379:L383"/>
    <mergeCell ref="A74:A78"/>
    <mergeCell ref="B74:B78"/>
    <mergeCell ref="C74:C78"/>
    <mergeCell ref="K74:K78"/>
    <mergeCell ref="B116:L116"/>
    <mergeCell ref="K106:K110"/>
    <mergeCell ref="L106:L110"/>
    <mergeCell ref="A127:A131"/>
    <mergeCell ref="L74:L78"/>
    <mergeCell ref="A79:C83"/>
    <mergeCell ref="K79:K83"/>
    <mergeCell ref="L79:L83"/>
    <mergeCell ref="B84:L84"/>
    <mergeCell ref="A117:A121"/>
    <mergeCell ref="B117:B121"/>
    <mergeCell ref="C117:C121"/>
    <mergeCell ref="K117:K121"/>
    <mergeCell ref="L117:L121"/>
    <mergeCell ref="K159:K163"/>
    <mergeCell ref="L159:L163"/>
    <mergeCell ref="L111:L115"/>
    <mergeCell ref="B100:L100"/>
    <mergeCell ref="A101:A105"/>
    <mergeCell ref="B101:B105"/>
    <mergeCell ref="C101:C105"/>
    <mergeCell ref="K101:K105"/>
    <mergeCell ref="L101:L105"/>
    <mergeCell ref="A106:A110"/>
    <mergeCell ref="L142:L146"/>
    <mergeCell ref="A148:A152"/>
    <mergeCell ref="B148:B152"/>
    <mergeCell ref="C148:C152"/>
    <mergeCell ref="B147:L147"/>
    <mergeCell ref="A142:C146"/>
    <mergeCell ref="A122:A126"/>
    <mergeCell ref="B122:B126"/>
    <mergeCell ref="C122:C126"/>
    <mergeCell ref="K122:K126"/>
    <mergeCell ref="B127:B131"/>
    <mergeCell ref="C127:C131"/>
    <mergeCell ref="K127:K131"/>
    <mergeCell ref="A111:C115"/>
    <mergeCell ref="L69:L73"/>
    <mergeCell ref="B38:L38"/>
    <mergeCell ref="L59:L63"/>
    <mergeCell ref="A54:A58"/>
    <mergeCell ref="B69:B73"/>
    <mergeCell ref="K54:K58"/>
    <mergeCell ref="L54:L58"/>
    <mergeCell ref="A39:A43"/>
    <mergeCell ref="B39:B43"/>
    <mergeCell ref="C69:C73"/>
    <mergeCell ref="A59:A63"/>
    <mergeCell ref="A64:A68"/>
    <mergeCell ref="B64:B68"/>
    <mergeCell ref="C64:C68"/>
    <mergeCell ref="K64:K68"/>
    <mergeCell ref="L64:L68"/>
    <mergeCell ref="A69:A73"/>
    <mergeCell ref="K69:K73"/>
    <mergeCell ref="C39:C43"/>
    <mergeCell ref="K39:K43"/>
    <mergeCell ref="L39:L43"/>
    <mergeCell ref="C54:C58"/>
    <mergeCell ref="B54:B58"/>
    <mergeCell ref="C59:C63"/>
    <mergeCell ref="K148:K152"/>
    <mergeCell ref="L148:L152"/>
    <mergeCell ref="A153:C157"/>
    <mergeCell ref="K142:K146"/>
    <mergeCell ref="K153:K157"/>
    <mergeCell ref="L153:L157"/>
    <mergeCell ref="B563:L563"/>
    <mergeCell ref="A164:A168"/>
    <mergeCell ref="B164:B168"/>
    <mergeCell ref="C164:C168"/>
    <mergeCell ref="K164:K168"/>
    <mergeCell ref="L164:L168"/>
    <mergeCell ref="B158:L158"/>
    <mergeCell ref="A174:C178"/>
    <mergeCell ref="K174:K178"/>
    <mergeCell ref="C169:C173"/>
    <mergeCell ref="K169:K173"/>
    <mergeCell ref="L169:L173"/>
    <mergeCell ref="K374:K378"/>
    <mergeCell ref="L374:L378"/>
    <mergeCell ref="B430:L430"/>
    <mergeCell ref="A159:A163"/>
    <mergeCell ref="B159:B163"/>
    <mergeCell ref="C159:C163"/>
    <mergeCell ref="L536:L540"/>
    <mergeCell ref="K525:K529"/>
    <mergeCell ref="L525:L529"/>
    <mergeCell ref="C514:C518"/>
    <mergeCell ref="A530:C534"/>
    <mergeCell ref="K530:K534"/>
    <mergeCell ref="L514:L518"/>
    <mergeCell ref="L492:L496"/>
    <mergeCell ref="A582:C582"/>
    <mergeCell ref="A541:A545"/>
    <mergeCell ref="B10:B14"/>
    <mergeCell ref="C10:C14"/>
    <mergeCell ref="K10:K14"/>
    <mergeCell ref="B5:B6"/>
    <mergeCell ref="B9:L9"/>
    <mergeCell ref="L10:L14"/>
    <mergeCell ref="F5:J5"/>
    <mergeCell ref="A5:A6"/>
    <mergeCell ref="D5:D6"/>
    <mergeCell ref="A3:L3"/>
    <mergeCell ref="C5:C6"/>
    <mergeCell ref="L44:L48"/>
    <mergeCell ref="A95:C99"/>
    <mergeCell ref="K95:K99"/>
    <mergeCell ref="L95:L99"/>
    <mergeCell ref="A49:A53"/>
    <mergeCell ref="B49:B53"/>
    <mergeCell ref="C49:C53"/>
    <mergeCell ref="K49:K53"/>
    <mergeCell ref="L49:L53"/>
    <mergeCell ref="A44:A48"/>
    <mergeCell ref="B44:B48"/>
    <mergeCell ref="C44:C48"/>
    <mergeCell ref="K44:K48"/>
    <mergeCell ref="B59:B63"/>
    <mergeCell ref="E5:E6"/>
    <mergeCell ref="K5:K6"/>
    <mergeCell ref="L5:L6"/>
    <mergeCell ref="A8:L8"/>
    <mergeCell ref="A10:A14"/>
    <mergeCell ref="K15:K19"/>
    <mergeCell ref="L15:L19"/>
    <mergeCell ref="A15:C19"/>
    <mergeCell ref="C872:C876"/>
    <mergeCell ref="K872:K876"/>
    <mergeCell ref="L872:L876"/>
    <mergeCell ref="L26:L30"/>
    <mergeCell ref="K32:K36"/>
    <mergeCell ref="A503:A507"/>
    <mergeCell ref="B871:L871"/>
    <mergeCell ref="A436:A440"/>
    <mergeCell ref="L32:L36"/>
    <mergeCell ref="L530:L534"/>
    <mergeCell ref="K508:K512"/>
    <mergeCell ref="L519:L523"/>
    <mergeCell ref="A536:A540"/>
    <mergeCell ref="B536:B540"/>
    <mergeCell ref="K497:K501"/>
    <mergeCell ref="L497:L501"/>
    <mergeCell ref="A497:C501"/>
    <mergeCell ref="B502:L502"/>
    <mergeCell ref="C503:C507"/>
    <mergeCell ref="K503:K507"/>
    <mergeCell ref="L503:L507"/>
    <mergeCell ref="A519:C523"/>
    <mergeCell ref="B513:L513"/>
    <mergeCell ref="K536:K540"/>
    <mergeCell ref="B583:L583"/>
    <mergeCell ref="A599:A603"/>
    <mergeCell ref="B599:B603"/>
    <mergeCell ref="K59:K63"/>
    <mergeCell ref="L888:L892"/>
    <mergeCell ref="A882:C886"/>
    <mergeCell ref="K882:K886"/>
    <mergeCell ref="L882:L886"/>
    <mergeCell ref="L409:L413"/>
    <mergeCell ref="A415:A419"/>
    <mergeCell ref="B415:B419"/>
    <mergeCell ref="C415:C419"/>
    <mergeCell ref="B420:B424"/>
    <mergeCell ref="C420:C424"/>
    <mergeCell ref="K420:K424"/>
    <mergeCell ref="L420:L424"/>
    <mergeCell ref="A552:A556"/>
    <mergeCell ref="C552:C556"/>
    <mergeCell ref="K552:K556"/>
    <mergeCell ref="L552:L556"/>
    <mergeCell ref="A870:L870"/>
    <mergeCell ref="A562:L562"/>
    <mergeCell ref="A872:A876"/>
    <mergeCell ref="B872:B876"/>
    <mergeCell ref="B887:L887"/>
    <mergeCell ref="A913:C917"/>
    <mergeCell ref="K913:K917"/>
    <mergeCell ref="L913:L917"/>
    <mergeCell ref="A898:A902"/>
    <mergeCell ref="B898:B902"/>
    <mergeCell ref="C898:C902"/>
    <mergeCell ref="K898:K902"/>
    <mergeCell ref="L898:L902"/>
    <mergeCell ref="A893:A897"/>
    <mergeCell ref="B893:B897"/>
    <mergeCell ref="C893:C897"/>
    <mergeCell ref="K893:K897"/>
    <mergeCell ref="L893:L897"/>
    <mergeCell ref="A888:A892"/>
    <mergeCell ref="B888:B892"/>
    <mergeCell ref="C888:C892"/>
    <mergeCell ref="K888:K892"/>
    <mergeCell ref="A908:A912"/>
    <mergeCell ref="B908:B912"/>
    <mergeCell ref="C908:C912"/>
    <mergeCell ref="K908:K912"/>
    <mergeCell ref="L908:L912"/>
    <mergeCell ref="A903:A907"/>
    <mergeCell ref="K446:K450"/>
    <mergeCell ref="L446:L450"/>
    <mergeCell ref="L441:L445"/>
    <mergeCell ref="L436:L440"/>
    <mergeCell ref="A877:A881"/>
    <mergeCell ref="B877:B881"/>
    <mergeCell ref="C877:C881"/>
    <mergeCell ref="K877:K881"/>
    <mergeCell ref="L877:L881"/>
    <mergeCell ref="B552:B556"/>
    <mergeCell ref="B503:B507"/>
    <mergeCell ref="L508:L512"/>
    <mergeCell ref="L541:L545"/>
    <mergeCell ref="A546:C550"/>
    <mergeCell ref="K546:K550"/>
    <mergeCell ref="L546:L550"/>
    <mergeCell ref="A514:A518"/>
    <mergeCell ref="B514:B518"/>
    <mergeCell ref="K519:K523"/>
    <mergeCell ref="A525:A529"/>
    <mergeCell ref="B525:B529"/>
    <mergeCell ref="C525:C529"/>
    <mergeCell ref="B524:L524"/>
    <mergeCell ref="B535:L535"/>
    <mergeCell ref="B394:B398"/>
    <mergeCell ref="C394:C398"/>
    <mergeCell ref="B399:B403"/>
    <mergeCell ref="C399:C403"/>
    <mergeCell ref="K492:K496"/>
    <mergeCell ref="K487:K491"/>
    <mergeCell ref="L487:L491"/>
    <mergeCell ref="A492:A496"/>
    <mergeCell ref="B492:B496"/>
    <mergeCell ref="A487:A491"/>
    <mergeCell ref="B431:B435"/>
    <mergeCell ref="C431:C435"/>
    <mergeCell ref="K431:K435"/>
    <mergeCell ref="L431:L435"/>
    <mergeCell ref="A441:A445"/>
    <mergeCell ref="B441:B445"/>
    <mergeCell ref="C441:C445"/>
    <mergeCell ref="K441:K445"/>
    <mergeCell ref="B436:B440"/>
    <mergeCell ref="C436:C440"/>
    <mergeCell ref="K436:K440"/>
    <mergeCell ref="A446:A450"/>
    <mergeCell ref="B446:B450"/>
    <mergeCell ref="C446:C450"/>
    <mergeCell ref="L336:L340"/>
    <mergeCell ref="K341:K345"/>
    <mergeCell ref="L341:L345"/>
    <mergeCell ref="K346:K350"/>
    <mergeCell ref="L346:L350"/>
    <mergeCell ref="K311:K315"/>
    <mergeCell ref="L311:L315"/>
    <mergeCell ref="K316:K320"/>
    <mergeCell ref="L321:L325"/>
    <mergeCell ref="K326:K330"/>
    <mergeCell ref="K321:K325"/>
    <mergeCell ref="B373:L373"/>
    <mergeCell ref="L481:L485"/>
    <mergeCell ref="A461:A465"/>
    <mergeCell ref="B461:B465"/>
    <mergeCell ref="C461:C465"/>
    <mergeCell ref="K461:K465"/>
    <mergeCell ref="L461:L465"/>
    <mergeCell ref="A451:A455"/>
    <mergeCell ref="B451:B455"/>
    <mergeCell ref="C451:C455"/>
    <mergeCell ref="K451:K455"/>
    <mergeCell ref="L451:L455"/>
    <mergeCell ref="A466:A470"/>
    <mergeCell ref="B466:B470"/>
    <mergeCell ref="C466:C470"/>
    <mergeCell ref="A374:A378"/>
    <mergeCell ref="B374:B378"/>
    <mergeCell ref="C374:C378"/>
    <mergeCell ref="A409:C413"/>
    <mergeCell ref="A399:A403"/>
    <mergeCell ref="A389:A393"/>
    <mergeCell ref="B389:B393"/>
    <mergeCell ref="C389:C393"/>
    <mergeCell ref="A394:A398"/>
    <mergeCell ref="C599:C603"/>
    <mergeCell ref="K594:K598"/>
    <mergeCell ref="L594:L598"/>
    <mergeCell ref="K599:K603"/>
    <mergeCell ref="L599:L603"/>
    <mergeCell ref="K456:K460"/>
    <mergeCell ref="L456:L460"/>
    <mergeCell ref="B487:B491"/>
    <mergeCell ref="C487:C491"/>
    <mergeCell ref="B486:L486"/>
    <mergeCell ref="K466:K470"/>
    <mergeCell ref="L466:L470"/>
    <mergeCell ref="A508:C512"/>
    <mergeCell ref="A456:A460"/>
    <mergeCell ref="B456:B460"/>
    <mergeCell ref="C456:C460"/>
    <mergeCell ref="K514:K518"/>
    <mergeCell ref="A481:C485"/>
    <mergeCell ref="K481:K485"/>
    <mergeCell ref="C492:C496"/>
    <mergeCell ref="B551:L551"/>
    <mergeCell ref="A557:C561"/>
    <mergeCell ref="K557:K561"/>
    <mergeCell ref="L557:L561"/>
    <mergeCell ref="A191:A195"/>
    <mergeCell ref="B191:B195"/>
    <mergeCell ref="C191:C195"/>
    <mergeCell ref="K191:K195"/>
    <mergeCell ref="L191:L195"/>
    <mergeCell ref="A196:A200"/>
    <mergeCell ref="B196:B200"/>
    <mergeCell ref="C196:C200"/>
    <mergeCell ref="K196:K200"/>
    <mergeCell ref="L196:L200"/>
    <mergeCell ref="A201:A205"/>
    <mergeCell ref="B201:B205"/>
    <mergeCell ref="C201:C205"/>
    <mergeCell ref="K201:K205"/>
    <mergeCell ref="L201:L205"/>
    <mergeCell ref="A206:A210"/>
    <mergeCell ref="B206:B210"/>
    <mergeCell ref="A211:A215"/>
    <mergeCell ref="A226:A230"/>
    <mergeCell ref="B226:B230"/>
    <mergeCell ref="C226:C230"/>
    <mergeCell ref="K226:K230"/>
    <mergeCell ref="L226:L230"/>
    <mergeCell ref="L206:L210"/>
    <mergeCell ref="A216:A220"/>
    <mergeCell ref="B216:B220"/>
    <mergeCell ref="C216:C220"/>
    <mergeCell ref="K216:K220"/>
    <mergeCell ref="L216:L220"/>
    <mergeCell ref="A221:A225"/>
    <mergeCell ref="B221:B225"/>
    <mergeCell ref="C221:C225"/>
    <mergeCell ref="K221:K225"/>
    <mergeCell ref="L221:L225"/>
    <mergeCell ref="B211:B215"/>
    <mergeCell ref="C211:C215"/>
    <mergeCell ref="K211:K215"/>
    <mergeCell ref="L211:L215"/>
    <mergeCell ref="C206:C210"/>
    <mergeCell ref="K206:K210"/>
    <mergeCell ref="A231:A235"/>
    <mergeCell ref="B231:B235"/>
    <mergeCell ref="C231:C235"/>
    <mergeCell ref="K231:K235"/>
    <mergeCell ref="L231:L235"/>
    <mergeCell ref="A236:A240"/>
    <mergeCell ref="B236:B240"/>
    <mergeCell ref="C236:C240"/>
    <mergeCell ref="K236:K240"/>
    <mergeCell ref="L236:L240"/>
    <mergeCell ref="A241:A245"/>
    <mergeCell ref="B241:B245"/>
    <mergeCell ref="C241:C245"/>
    <mergeCell ref="K241:K245"/>
    <mergeCell ref="L241:L245"/>
    <mergeCell ref="A246:A250"/>
    <mergeCell ref="B246:B250"/>
    <mergeCell ref="C246:C250"/>
    <mergeCell ref="K246:K250"/>
    <mergeCell ref="L246:L250"/>
    <mergeCell ref="A251:A255"/>
    <mergeCell ref="B251:B255"/>
    <mergeCell ref="C251:C255"/>
    <mergeCell ref="K251:K255"/>
    <mergeCell ref="L251:L255"/>
    <mergeCell ref="A256:A260"/>
    <mergeCell ref="B256:B260"/>
    <mergeCell ref="C256:C260"/>
    <mergeCell ref="K256:K260"/>
    <mergeCell ref="L256:L260"/>
    <mergeCell ref="A261:A265"/>
    <mergeCell ref="B261:B265"/>
    <mergeCell ref="C261:C265"/>
    <mergeCell ref="K261:K265"/>
    <mergeCell ref="L261:L265"/>
    <mergeCell ref="A266:A270"/>
    <mergeCell ref="B266:B270"/>
    <mergeCell ref="C266:C270"/>
    <mergeCell ref="K266:K270"/>
    <mergeCell ref="L266:L270"/>
    <mergeCell ref="A271:A275"/>
    <mergeCell ref="B271:B275"/>
    <mergeCell ref="C271:C275"/>
    <mergeCell ref="K271:K275"/>
    <mergeCell ref="L271:L275"/>
    <mergeCell ref="K305:K309"/>
    <mergeCell ref="L305:L309"/>
    <mergeCell ref="B286:L286"/>
    <mergeCell ref="A287:A289"/>
    <mergeCell ref="B287:B289"/>
    <mergeCell ref="C287:C289"/>
    <mergeCell ref="K287:K289"/>
    <mergeCell ref="L287:L289"/>
    <mergeCell ref="A296:C298"/>
    <mergeCell ref="K296:K298"/>
    <mergeCell ref="L296:L298"/>
    <mergeCell ref="A293:A295"/>
    <mergeCell ref="B293:B295"/>
    <mergeCell ref="C293:C295"/>
    <mergeCell ref="A290:A292"/>
    <mergeCell ref="B290:B292"/>
    <mergeCell ref="C290:C292"/>
    <mergeCell ref="L300:L304"/>
    <mergeCell ref="K293:K295"/>
    <mergeCell ref="L293:L295"/>
    <mergeCell ref="K290:K292"/>
    <mergeCell ref="L290:L292"/>
    <mergeCell ref="K276:K280"/>
    <mergeCell ref="L276:L280"/>
    <mergeCell ref="A346:C350"/>
    <mergeCell ref="A326:A330"/>
    <mergeCell ref="B326:B330"/>
    <mergeCell ref="C326:C330"/>
    <mergeCell ref="A331:A335"/>
    <mergeCell ref="B331:B335"/>
    <mergeCell ref="C331:C335"/>
    <mergeCell ref="A336:A340"/>
    <mergeCell ref="B336:B340"/>
    <mergeCell ref="C336:C340"/>
    <mergeCell ref="A281:C285"/>
    <mergeCell ref="K281:K285"/>
    <mergeCell ref="L281:L285"/>
    <mergeCell ref="B310:L310"/>
    <mergeCell ref="B299:L299"/>
    <mergeCell ref="A300:A304"/>
    <mergeCell ref="B300:B304"/>
    <mergeCell ref="C300:C304"/>
    <mergeCell ref="K300:K304"/>
    <mergeCell ref="K336:K340"/>
    <mergeCell ref="L316:L320"/>
    <mergeCell ref="A305:C309"/>
    <mergeCell ref="B903:B907"/>
    <mergeCell ref="C903:C907"/>
    <mergeCell ref="K903:K907"/>
    <mergeCell ref="L903:L907"/>
    <mergeCell ref="B31:L31"/>
    <mergeCell ref="A37:C37"/>
    <mergeCell ref="L326:L330"/>
    <mergeCell ref="K331:K335"/>
    <mergeCell ref="L331:L335"/>
    <mergeCell ref="A341:A345"/>
    <mergeCell ref="B341:B345"/>
    <mergeCell ref="C341:C345"/>
    <mergeCell ref="A311:A315"/>
    <mergeCell ref="B311:B315"/>
    <mergeCell ref="C311:C315"/>
    <mergeCell ref="A316:A320"/>
    <mergeCell ref="B316:B320"/>
    <mergeCell ref="C316:C320"/>
    <mergeCell ref="A321:A325"/>
    <mergeCell ref="B321:B325"/>
    <mergeCell ref="C321:C325"/>
    <mergeCell ref="B276:B280"/>
    <mergeCell ref="C276:C280"/>
    <mergeCell ref="A276:A280"/>
  </mergeCells>
  <pageMargins left="0.70866141732283472" right="0.70866141732283472" top="0.74803149606299213" bottom="0.74803149606299213" header="0.31496062992125984" footer="0.31496062992125984"/>
  <pageSetup paperSize="9" scale="64" fitToHeight="0" orientation="landscape" r:id="rId1"/>
  <headerFooter differentFirst="1">
    <oddHeader>Страница &amp;P</oddHeader>
  </headerFooter>
  <rowBreaks count="48" manualBreakCount="48">
    <brk id="19" max="11" man="1"/>
    <brk id="36" max="11" man="1"/>
    <brk id="48" max="11" man="1"/>
    <brk id="68" max="11" man="1"/>
    <brk id="89" max="11" man="1"/>
    <brk id="110" max="11" man="1"/>
    <brk id="131" max="11" man="1"/>
    <brk id="146" max="11" man="1"/>
    <brk id="154" max="11" man="1"/>
    <brk id="173" max="11" man="1"/>
    <brk id="190" max="11" man="1"/>
    <brk id="210" max="11" man="1"/>
    <brk id="230" max="11" man="1"/>
    <brk id="250" max="11" man="1"/>
    <brk id="270" max="11" man="1"/>
    <brk id="289" max="11" man="1"/>
    <brk id="295" max="11" man="1"/>
    <brk id="315" max="11" man="1"/>
    <brk id="335" max="11" man="1"/>
    <brk id="354" max="11" man="1"/>
    <brk id="369" max="11" man="1"/>
    <brk id="388" max="11" man="1"/>
    <brk id="408" max="11" man="1"/>
    <brk id="428" max="11" man="1"/>
    <brk id="450" max="11" man="1"/>
    <brk id="470" max="11" man="1"/>
    <brk id="491" max="11" man="1"/>
    <brk id="507" max="11" man="1"/>
    <brk id="523" max="11" man="1"/>
    <brk id="540" max="11" man="1"/>
    <brk id="560" max="11" man="1"/>
    <brk id="582" max="11" man="1"/>
    <brk id="603" max="11" man="1"/>
    <brk id="623" max="11" man="1"/>
    <brk id="643" max="11" man="1"/>
    <brk id="663" max="11" man="1"/>
    <brk id="683" max="11" man="1"/>
    <brk id="703" max="11" man="1"/>
    <brk id="723" max="11" man="1"/>
    <brk id="744" max="11" man="1"/>
    <brk id="764" max="11" man="1"/>
    <brk id="784" max="11" man="1"/>
    <brk id="804" max="11" man="1"/>
    <brk id="824" max="11" man="1"/>
    <brk id="844" max="11" man="1"/>
    <brk id="864" max="11" man="1"/>
    <brk id="886" max="11" man="1"/>
    <brk id="90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Перечень мероприятий</vt:lpstr>
      <vt:lpstr>'Перечень мероприятий'!Заголовки_для_печати</vt:lpstr>
      <vt:lpstr>'Перечень мероприятий'!Область_печати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2022-06-28T10:48:04Z</cp:lastPrinted>
  <dcterms:created xsi:type="dcterms:W3CDTF">2020-05-22T13:07:58Z</dcterms:created>
  <dcterms:modified xsi:type="dcterms:W3CDTF">2022-06-29T06:51:40Z</dcterms:modified>
</cp:coreProperties>
</file>