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1"/>
  </bookViews>
  <sheets>
    <sheet name="2015-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<sst xmlns="http://schemas.openxmlformats.org/spreadsheetml/2006/main" count="90" uniqueCount="58">
  <si>
    <t>Адрес</t>
  </si>
  <si>
    <t>прочие</t>
  </si>
  <si>
    <t>СМР</t>
  </si>
  <si>
    <t>План 2015</t>
  </si>
  <si>
    <t>План 2016</t>
  </si>
  <si>
    <t>№ п/п</t>
  </si>
  <si>
    <t>ПИР</t>
  </si>
  <si>
    <t>бюджет района</t>
  </si>
  <si>
    <t>на 07.05.15</t>
  </si>
  <si>
    <t>Одинцовский район, п.Горки-10</t>
  </si>
  <si>
    <t>320 мест</t>
  </si>
  <si>
    <t>План 2017</t>
  </si>
  <si>
    <t>г.Одинцово, ул.М.Крылова, 20</t>
  </si>
  <si>
    <t>Наименование Объекта</t>
  </si>
  <si>
    <t>Стоимость строительства, тыс.руб.</t>
  </si>
  <si>
    <t>Источники финансирования</t>
  </si>
  <si>
    <t>Одинцовский район, с.Раздоры</t>
  </si>
  <si>
    <t>Мощность</t>
  </si>
  <si>
    <t>ДОУ  и стадион</t>
  </si>
  <si>
    <t>СОШ и ДОУ</t>
  </si>
  <si>
    <t>550 мест+300 мест</t>
  </si>
  <si>
    <t>СОШ</t>
  </si>
  <si>
    <t>Одинцовский район, с.Ершово</t>
  </si>
  <si>
    <t>МБОУ Ершовская СОШ</t>
  </si>
  <si>
    <t>ДОУ</t>
  </si>
  <si>
    <t>Одинцовский район, п.Горки-2</t>
  </si>
  <si>
    <t>550 мест</t>
  </si>
  <si>
    <t>не определен</t>
  </si>
  <si>
    <t>бюджет поселения (через соглашение в район)</t>
  </si>
  <si>
    <t>объекты образования</t>
  </si>
  <si>
    <t>Предварительный план освоения денежных средств</t>
  </si>
  <si>
    <t>район</t>
  </si>
  <si>
    <t>поселения</t>
  </si>
  <si>
    <t>Всего</t>
  </si>
  <si>
    <t>Стоимость строительства в период 2015 -2017г.г.,   тыс.руб.</t>
  </si>
  <si>
    <t>Справочно: общая стоимость строительства</t>
  </si>
  <si>
    <t>План 2016 года</t>
  </si>
  <si>
    <t>всего</t>
  </si>
  <si>
    <t xml:space="preserve">областной бюджет </t>
  </si>
  <si>
    <t>Освоено по состоянию на 01.01. 2016 года</t>
  </si>
  <si>
    <t>план 2016</t>
  </si>
  <si>
    <t>освоено 2016</t>
  </si>
  <si>
    <t>Многофункциональный детский образовательный комплекс вблизи д.Раздоры</t>
  </si>
  <si>
    <t>ДОУ в пос. Горки - 10 СП Успенское</t>
  </si>
  <si>
    <t>ДОУ с бассейном в п. Новый Городок СП Никольское</t>
  </si>
  <si>
    <t>Средства бюджета Московской области</t>
  </si>
  <si>
    <t>Средства бюджета района</t>
  </si>
  <si>
    <t>Средства бюджетов поселений</t>
  </si>
  <si>
    <t>Пристройка к гимназии №14 г. Одинцово</t>
  </si>
  <si>
    <t>Стадион к Зареченской СОШ</t>
  </si>
  <si>
    <t>Физкультурно-оздоровительный комплекс г.Одинцово</t>
  </si>
  <si>
    <t xml:space="preserve">Магистральная улица общегородского значения - эстакада через железнодорожные пути в районе станции Одинцово  </t>
  </si>
  <si>
    <t>Очистные соружения в селе Лайково</t>
  </si>
  <si>
    <t>ИТОГО:</t>
  </si>
  <si>
    <t>тыс. руб.</t>
  </si>
  <si>
    <t>Информация о строительства объектов муниципальной собственности в 2016 году</t>
  </si>
  <si>
    <t>Наименование объекта</t>
  </si>
  <si>
    <t>Приложение к пояснительной записке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</si>
</sst>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_-* #,##0.0\ _₽_-;\-* #,##0.0\ _₽_-;_-* &quot;-&quot;?\ _₽_-;_-@_-"/>
    <numFmt numFmtId="184" formatCode="#,##0.000"/>
    <numFmt numFmtId="185" formatCode="_-* #,##0.0000_р_._-;\-* #,##0.0000_р_._-;_-* &quot;-&quot;??_р_._-;_-@_-"/>
    <numFmt numFmtId="186" formatCode="_-* #,##0.000\ _₽_-;\-* #,##0.000\ _₽_-;_-* &quot;-&quot;???\ _₽_-;_-@_-"/>
    <numFmt numFmtId="187" formatCode="#,##0.000_ ;\-#,##0.000\ "/>
    <numFmt numFmtId="188" formatCode="#,##0.0000"/>
    <numFmt numFmtId="189" formatCode="#,##0.00000"/>
    <numFmt numFmtId="190" formatCode="0.0000"/>
    <numFmt numFmtId="191" formatCode="0.00000"/>
    <numFmt numFmtId="192" formatCode="_-* #,##0.00000_р_._-;\-* #,##0.00000_р_._-;_-* &quot;-&quot;??_р_._-;_-@_-"/>
    <numFmt numFmtId="193" formatCode="_-* #,##0.00000\ _₽_-;\-* #,##0.00000\ _₽_-;_-* &quot;-&quot;?????\ _₽_-;_-@_-"/>
  </numFmts>
  <fonts count="5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vertical="justify" textRotation="90"/>
    </xf>
    <xf numFmtId="0" fontId="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justify"/>
    </xf>
    <xf numFmtId="0" fontId="52" fillId="0" borderId="10" xfId="0" applyFont="1" applyBorder="1" applyAlignment="1">
      <alignment vertical="justify"/>
    </xf>
    <xf numFmtId="3" fontId="52" fillId="0" borderId="10" xfId="0" applyNumberFormat="1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justify"/>
    </xf>
    <xf numFmtId="3" fontId="2" fillId="4" borderId="10" xfId="0" applyNumberFormat="1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justify"/>
    </xf>
    <xf numFmtId="0" fontId="1" fillId="0" borderId="12" xfId="0" applyFont="1" applyFill="1" applyBorder="1" applyAlignment="1">
      <alignment vertical="justify"/>
    </xf>
    <xf numFmtId="0" fontId="7" fillId="0" borderId="11" xfId="0" applyFont="1" applyFill="1" applyBorder="1" applyAlignment="1">
      <alignment horizontal="center" vertical="center"/>
    </xf>
    <xf numFmtId="2" fontId="5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73" fontId="9" fillId="0" borderId="10" xfId="60" applyNumberFormat="1" applyFont="1" applyFill="1" applyBorder="1" applyAlignment="1">
      <alignment horizontal="center" vertical="center"/>
    </xf>
    <xf numFmtId="173" fontId="9" fillId="0" borderId="10" xfId="60" applyNumberFormat="1" applyFont="1" applyFill="1" applyBorder="1" applyAlignment="1">
      <alignment horizontal="center" vertical="center" wrapText="1"/>
    </xf>
    <xf numFmtId="173" fontId="10" fillId="0" borderId="10" xfId="60" applyNumberFormat="1" applyFont="1" applyFill="1" applyBorder="1" applyAlignment="1">
      <alignment horizontal="center" vertical="center" wrapText="1"/>
    </xf>
    <xf numFmtId="173" fontId="53" fillId="0" borderId="10" xfId="6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1" fontId="9" fillId="0" borderId="10" xfId="60" applyFont="1" applyFill="1" applyBorder="1" applyAlignment="1">
      <alignment vertical="center"/>
    </xf>
    <xf numFmtId="171" fontId="1" fillId="0" borderId="10" xfId="60" applyFont="1" applyFill="1" applyBorder="1" applyAlignment="1">
      <alignment/>
    </xf>
    <xf numFmtId="171" fontId="9" fillId="0" borderId="10" xfId="60" applyFont="1" applyFill="1" applyBorder="1" applyAlignment="1">
      <alignment/>
    </xf>
    <xf numFmtId="171" fontId="1" fillId="0" borderId="10" xfId="6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 wrapText="1"/>
    </xf>
    <xf numFmtId="173" fontId="9" fillId="0" borderId="10" xfId="60" applyNumberFormat="1" applyFont="1" applyFill="1" applyBorder="1" applyAlignment="1">
      <alignment vertical="center" wrapText="1"/>
    </xf>
    <xf numFmtId="173" fontId="9" fillId="0" borderId="10" xfId="60" applyNumberFormat="1" applyFont="1" applyFill="1" applyBorder="1" applyAlignment="1">
      <alignment vertical="center"/>
    </xf>
    <xf numFmtId="192" fontId="53" fillId="0" borderId="10" xfId="60" applyNumberFormat="1" applyFont="1" applyFill="1" applyBorder="1" applyAlignment="1">
      <alignment horizontal="center" vertical="center"/>
    </xf>
    <xf numFmtId="192" fontId="52" fillId="0" borderId="10" xfId="60" applyNumberFormat="1" applyFont="1" applyFill="1" applyBorder="1" applyAlignment="1">
      <alignment horizontal="center" vertical="center"/>
    </xf>
    <xf numFmtId="192" fontId="9" fillId="0" borderId="10" xfId="60" applyNumberFormat="1" applyFont="1" applyFill="1" applyBorder="1" applyAlignment="1">
      <alignment horizontal="center" vertical="center"/>
    </xf>
    <xf numFmtId="192" fontId="1" fillId="0" borderId="10" xfId="60" applyNumberFormat="1" applyFont="1" applyFill="1" applyBorder="1" applyAlignment="1">
      <alignment/>
    </xf>
    <xf numFmtId="192" fontId="1" fillId="0" borderId="10" xfId="60" applyNumberFormat="1" applyFont="1" applyFill="1" applyBorder="1" applyAlignment="1">
      <alignment horizontal="center" vertical="center"/>
    </xf>
    <xf numFmtId="192" fontId="9" fillId="0" borderId="10" xfId="60" applyNumberFormat="1" applyFont="1" applyFill="1" applyBorder="1" applyAlignment="1">
      <alignment vertical="center"/>
    </xf>
    <xf numFmtId="192" fontId="1" fillId="0" borderId="11" xfId="6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180" fontId="1" fillId="0" borderId="10" xfId="60" applyNumberFormat="1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4" borderId="13" xfId="0" applyFont="1" applyFill="1" applyBorder="1" applyAlignment="1">
      <alignment horizontal="center" vertical="justify"/>
    </xf>
    <xf numFmtId="0" fontId="1" fillId="4" borderId="14" xfId="0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C1">
      <selection activeCell="C1" sqref="A1:IV16384"/>
    </sheetView>
  </sheetViews>
  <sheetFormatPr defaultColWidth="9.00390625" defaultRowHeight="12.75"/>
  <cols>
    <col min="1" max="1" width="5.625" style="2" customWidth="1"/>
    <col min="2" max="2" width="31.625" style="1" customWidth="1"/>
    <col min="3" max="3" width="19.00390625" style="1" customWidth="1"/>
    <col min="4" max="4" width="22.25390625" style="1" customWidth="1"/>
    <col min="5" max="5" width="13.00390625" style="1" customWidth="1"/>
    <col min="6" max="7" width="13.875" style="1" customWidth="1"/>
    <col min="8" max="8" width="14.125" style="1" customWidth="1"/>
    <col min="9" max="9" width="34.75390625" style="1" customWidth="1"/>
    <col min="10" max="16384" width="9.125" style="1" customWidth="1"/>
  </cols>
  <sheetData>
    <row r="1" spans="1:9" ht="18.75">
      <c r="A1" s="62" t="s">
        <v>30</v>
      </c>
      <c r="B1" s="62"/>
      <c r="C1" s="62"/>
      <c r="D1" s="62"/>
      <c r="E1" s="62"/>
      <c r="F1" s="62"/>
      <c r="G1" s="62"/>
      <c r="H1" s="62"/>
      <c r="I1" s="62"/>
    </row>
    <row r="2" ht="18.75">
      <c r="I2" s="1" t="s">
        <v>8</v>
      </c>
    </row>
    <row r="3" spans="1:9" ht="98.25" customHeight="1">
      <c r="A3" s="5" t="s">
        <v>5</v>
      </c>
      <c r="B3" s="5" t="s">
        <v>13</v>
      </c>
      <c r="C3" s="7" t="s">
        <v>17</v>
      </c>
      <c r="D3" s="7" t="s">
        <v>0</v>
      </c>
      <c r="E3" s="6" t="s">
        <v>14</v>
      </c>
      <c r="F3" s="7" t="s">
        <v>3</v>
      </c>
      <c r="G3" s="7" t="s">
        <v>4</v>
      </c>
      <c r="H3" s="7" t="s">
        <v>11</v>
      </c>
      <c r="I3" s="5" t="s">
        <v>15</v>
      </c>
    </row>
    <row r="4" spans="1:9" ht="18.75">
      <c r="A4" s="60" t="s">
        <v>29</v>
      </c>
      <c r="B4" s="61"/>
      <c r="C4" s="14"/>
      <c r="D4" s="14"/>
      <c r="E4" s="16">
        <f>E5+E9+E13+E17+E21</f>
        <v>4171752.3</v>
      </c>
      <c r="F4" s="16">
        <f>F5+F9+F13+F17+F21</f>
        <v>400900</v>
      </c>
      <c r="G4" s="16">
        <f>G5+G9+G13+G17+G21</f>
        <v>2356520</v>
      </c>
      <c r="H4" s="16">
        <f>H5+H9+H13+H17+H21</f>
        <v>1414332</v>
      </c>
      <c r="I4" s="15"/>
    </row>
    <row r="5" spans="1:9" s="3" customFormat="1" ht="41.25" customHeight="1">
      <c r="A5" s="8">
        <v>1</v>
      </c>
      <c r="B5" s="9" t="s">
        <v>18</v>
      </c>
      <c r="C5" s="9" t="s">
        <v>10</v>
      </c>
      <c r="D5" s="9" t="s">
        <v>12</v>
      </c>
      <c r="E5" s="10">
        <f>E6+E7+E8</f>
        <v>495500</v>
      </c>
      <c r="F5" s="10">
        <f>F6+F7+F8</f>
        <v>21200</v>
      </c>
      <c r="G5" s="10">
        <f>G6+G7+G8</f>
        <v>189720</v>
      </c>
      <c r="H5" s="10">
        <f>H6+H7+H8</f>
        <v>284580</v>
      </c>
      <c r="I5" s="11" t="s">
        <v>7</v>
      </c>
    </row>
    <row r="6" spans="1:9" ht="18.75">
      <c r="A6" s="4"/>
      <c r="B6" s="12" t="s">
        <v>6</v>
      </c>
      <c r="C6" s="12"/>
      <c r="D6" s="12"/>
      <c r="E6" s="13">
        <f>10000+7000</f>
        <v>17000</v>
      </c>
      <c r="F6" s="13">
        <v>17000</v>
      </c>
      <c r="G6" s="13"/>
      <c r="H6" s="13"/>
      <c r="I6" s="12"/>
    </row>
    <row r="7" spans="1:9" ht="18.75">
      <c r="A7" s="4"/>
      <c r="B7" s="12" t="s">
        <v>2</v>
      </c>
      <c r="C7" s="12"/>
      <c r="D7" s="12"/>
      <c r="E7" s="13">
        <f>450000+25300-10000</f>
        <v>465300</v>
      </c>
      <c r="F7" s="13"/>
      <c r="G7" s="13">
        <f>E7*0.4</f>
        <v>186120</v>
      </c>
      <c r="H7" s="13">
        <f>E7*0.6</f>
        <v>279180</v>
      </c>
      <c r="I7" s="12"/>
    </row>
    <row r="8" spans="1:9" ht="18.75">
      <c r="A8" s="4"/>
      <c r="B8" s="12" t="s">
        <v>1</v>
      </c>
      <c r="C8" s="12"/>
      <c r="D8" s="12"/>
      <c r="E8" s="13">
        <f>10000+3200</f>
        <v>13200</v>
      </c>
      <c r="F8" s="13">
        <f>1000+3200</f>
        <v>4200</v>
      </c>
      <c r="G8" s="13">
        <f>(E8-F8)*0.4</f>
        <v>3600</v>
      </c>
      <c r="H8" s="13">
        <f>(E8-F8)*0.6</f>
        <v>5400</v>
      </c>
      <c r="I8" s="12"/>
    </row>
    <row r="9" spans="1:9" s="3" customFormat="1" ht="39.75" customHeight="1">
      <c r="A9" s="8">
        <v>2</v>
      </c>
      <c r="B9" s="9" t="s">
        <v>19</v>
      </c>
      <c r="C9" s="9" t="s">
        <v>20</v>
      </c>
      <c r="D9" s="9" t="s">
        <v>16</v>
      </c>
      <c r="E9" s="10">
        <f>E10+E11+E12</f>
        <v>2000000</v>
      </c>
      <c r="F9" s="10">
        <f>F10+F11+F12</f>
        <v>300000</v>
      </c>
      <c r="G9" s="10">
        <f>G10+G11+G12</f>
        <v>1200000</v>
      </c>
      <c r="H9" s="10">
        <f>H10+H11+H12</f>
        <v>500000</v>
      </c>
      <c r="I9" s="9" t="s">
        <v>28</v>
      </c>
    </row>
    <row r="10" spans="1:9" ht="18.75" hidden="1">
      <c r="A10" s="4"/>
      <c r="B10" s="12" t="s">
        <v>6</v>
      </c>
      <c r="C10" s="12"/>
      <c r="D10" s="12"/>
      <c r="E10" s="13"/>
      <c r="F10" s="12"/>
      <c r="G10" s="12"/>
      <c r="H10" s="12"/>
      <c r="I10" s="12"/>
    </row>
    <row r="11" spans="1:9" ht="18.75">
      <c r="A11" s="4"/>
      <c r="B11" s="12" t="s">
        <v>2</v>
      </c>
      <c r="C11" s="12"/>
      <c r="D11" s="12"/>
      <c r="E11" s="13">
        <f>2000000-35000</f>
        <v>1965000</v>
      </c>
      <c r="F11" s="13">
        <f>E11*0.15</f>
        <v>294750</v>
      </c>
      <c r="G11" s="13">
        <f>E11*0.6</f>
        <v>1179000</v>
      </c>
      <c r="H11" s="13">
        <f>E11*0.25</f>
        <v>491250</v>
      </c>
      <c r="I11" s="12"/>
    </row>
    <row r="12" spans="1:9" ht="18.75">
      <c r="A12" s="4"/>
      <c r="B12" s="12" t="s">
        <v>1</v>
      </c>
      <c r="C12" s="12"/>
      <c r="D12" s="12"/>
      <c r="E12" s="13">
        <v>35000</v>
      </c>
      <c r="F12" s="13">
        <f>E12*0.15</f>
        <v>5250</v>
      </c>
      <c r="G12" s="13">
        <f>E12*0.6</f>
        <v>21000</v>
      </c>
      <c r="H12" s="13">
        <f>E12*0.25</f>
        <v>8750</v>
      </c>
      <c r="I12" s="12"/>
    </row>
    <row r="13" spans="1:9" s="3" customFormat="1" ht="39" customHeight="1">
      <c r="A13" s="8">
        <v>3</v>
      </c>
      <c r="B13" s="9" t="s">
        <v>23</v>
      </c>
      <c r="C13" s="9"/>
      <c r="D13" s="9" t="s">
        <v>22</v>
      </c>
      <c r="E13" s="10">
        <f>E14+E15+E16</f>
        <v>505000</v>
      </c>
      <c r="F13" s="10">
        <f>F14+F15+F16</f>
        <v>36000</v>
      </c>
      <c r="G13" s="10">
        <f>G14+G15+G16</f>
        <v>353800</v>
      </c>
      <c r="H13" s="10">
        <f>H14+H15+H16</f>
        <v>115200</v>
      </c>
      <c r="I13" s="9" t="s">
        <v>27</v>
      </c>
    </row>
    <row r="14" spans="1:9" ht="18.75">
      <c r="A14" s="4"/>
      <c r="B14" s="12" t="s">
        <v>6</v>
      </c>
      <c r="C14" s="12"/>
      <c r="D14" s="12"/>
      <c r="E14" s="13"/>
      <c r="F14" s="12"/>
      <c r="G14" s="12"/>
      <c r="H14" s="12"/>
      <c r="I14" s="12"/>
    </row>
    <row r="15" spans="1:9" ht="18.75">
      <c r="A15" s="4"/>
      <c r="B15" s="12" t="s">
        <v>2</v>
      </c>
      <c r="C15" s="12"/>
      <c r="D15" s="12"/>
      <c r="E15" s="13">
        <v>500000</v>
      </c>
      <c r="F15" s="13">
        <v>35000</v>
      </c>
      <c r="G15" s="13">
        <v>350000</v>
      </c>
      <c r="H15" s="13">
        <v>115000</v>
      </c>
      <c r="I15" s="12"/>
    </row>
    <row r="16" spans="1:9" ht="18.75">
      <c r="A16" s="4"/>
      <c r="B16" s="12" t="s">
        <v>1</v>
      </c>
      <c r="C16" s="12"/>
      <c r="D16" s="12"/>
      <c r="E16" s="13">
        <v>5000</v>
      </c>
      <c r="F16" s="13">
        <v>1000</v>
      </c>
      <c r="G16" s="13">
        <v>3800</v>
      </c>
      <c r="H16" s="13">
        <v>200</v>
      </c>
      <c r="I16" s="12"/>
    </row>
    <row r="17" spans="1:9" ht="39" customHeight="1">
      <c r="A17" s="8">
        <v>4</v>
      </c>
      <c r="B17" s="9" t="s">
        <v>24</v>
      </c>
      <c r="C17" s="9" t="s">
        <v>10</v>
      </c>
      <c r="D17" s="9" t="s">
        <v>9</v>
      </c>
      <c r="E17" s="10">
        <f>E18+E19+E20</f>
        <v>460000</v>
      </c>
      <c r="F17" s="10">
        <f>F18+F19+F20</f>
        <v>25500</v>
      </c>
      <c r="G17" s="10">
        <f>G18+G19+G20</f>
        <v>338000</v>
      </c>
      <c r="H17" s="10">
        <f>H18+H19+H20</f>
        <v>96500</v>
      </c>
      <c r="I17" s="9" t="s">
        <v>27</v>
      </c>
    </row>
    <row r="18" spans="1:9" ht="18.75">
      <c r="A18" s="4"/>
      <c r="B18" s="12" t="s">
        <v>6</v>
      </c>
      <c r="C18" s="12"/>
      <c r="D18" s="12"/>
      <c r="E18" s="13">
        <v>10000</v>
      </c>
      <c r="F18" s="13">
        <v>10000</v>
      </c>
      <c r="G18" s="13"/>
      <c r="H18" s="13"/>
      <c r="I18" s="12"/>
    </row>
    <row r="19" spans="1:9" ht="18.75">
      <c r="A19" s="4"/>
      <c r="B19" s="12" t="s">
        <v>2</v>
      </c>
      <c r="C19" s="12"/>
      <c r="D19" s="12"/>
      <c r="E19" s="13">
        <v>440000</v>
      </c>
      <c r="F19" s="13">
        <v>14000</v>
      </c>
      <c r="G19" s="13">
        <v>330000</v>
      </c>
      <c r="H19" s="13">
        <v>96000</v>
      </c>
      <c r="I19" s="12"/>
    </row>
    <row r="20" spans="1:9" ht="18.75">
      <c r="A20" s="4"/>
      <c r="B20" s="12" t="s">
        <v>1</v>
      </c>
      <c r="C20" s="12"/>
      <c r="D20" s="12"/>
      <c r="E20" s="13">
        <v>10000</v>
      </c>
      <c r="F20" s="13">
        <v>1500</v>
      </c>
      <c r="G20" s="13">
        <v>8000</v>
      </c>
      <c r="H20" s="13">
        <v>500</v>
      </c>
      <c r="I20" s="12"/>
    </row>
    <row r="21" spans="1:9" ht="37.5">
      <c r="A21" s="8">
        <v>5</v>
      </c>
      <c r="B21" s="9" t="s">
        <v>21</v>
      </c>
      <c r="C21" s="9" t="s">
        <v>26</v>
      </c>
      <c r="D21" s="9" t="s">
        <v>25</v>
      </c>
      <c r="E21" s="10">
        <f>E22+E23+E24</f>
        <v>711252.3</v>
      </c>
      <c r="F21" s="10">
        <f>F22+F23+F24</f>
        <v>18200</v>
      </c>
      <c r="G21" s="10">
        <f>G22+G23+G24</f>
        <v>275000</v>
      </c>
      <c r="H21" s="10">
        <f>H22+H23+H24</f>
        <v>418052</v>
      </c>
      <c r="I21" s="9" t="s">
        <v>27</v>
      </c>
    </row>
    <row r="22" spans="1:9" ht="18.75">
      <c r="A22" s="4"/>
      <c r="B22" s="12" t="s">
        <v>6</v>
      </c>
      <c r="C22" s="12"/>
      <c r="D22" s="12"/>
      <c r="E22" s="13">
        <v>18000</v>
      </c>
      <c r="F22" s="13">
        <v>18000</v>
      </c>
      <c r="G22" s="13"/>
      <c r="H22" s="13"/>
      <c r="I22" s="12"/>
    </row>
    <row r="23" spans="1:9" ht="18.75">
      <c r="A23" s="4"/>
      <c r="B23" s="12" t="s">
        <v>2</v>
      </c>
      <c r="C23" s="12"/>
      <c r="D23" s="12"/>
      <c r="E23" s="13">
        <v>660000</v>
      </c>
      <c r="F23" s="13">
        <v>0</v>
      </c>
      <c r="G23" s="13">
        <v>250000</v>
      </c>
      <c r="H23" s="13">
        <v>410000</v>
      </c>
      <c r="I23" s="12"/>
    </row>
    <row r="24" spans="1:9" ht="18.75">
      <c r="A24" s="4"/>
      <c r="B24" s="12" t="s">
        <v>1</v>
      </c>
      <c r="C24" s="12"/>
      <c r="D24" s="12"/>
      <c r="E24" s="13">
        <f>10000+41252.3-18000</f>
        <v>33252.3</v>
      </c>
      <c r="F24" s="13">
        <v>200</v>
      </c>
      <c r="G24" s="13">
        <v>25000</v>
      </c>
      <c r="H24" s="13">
        <v>8052</v>
      </c>
      <c r="I24" s="12"/>
    </row>
  </sheetData>
  <sheetProtection/>
  <mergeCells count="2">
    <mergeCell ref="A4:B4"/>
    <mergeCell ref="A1:I1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showZeros="0" tabSelected="1" zoomScale="76" zoomScaleNormal="76" zoomScalePageLayoutView="0" workbookViewId="0" topLeftCell="A1">
      <pane xSplit="1" topLeftCell="B1" activePane="topRight" state="frozen"/>
      <selection pane="topLeft" activeCell="A1" sqref="A1"/>
      <selection pane="topRight" activeCell="Z2" sqref="Z2"/>
    </sheetView>
  </sheetViews>
  <sheetFormatPr defaultColWidth="9.00390625" defaultRowHeight="12.75"/>
  <cols>
    <col min="1" max="1" width="6.625" style="18" customWidth="1"/>
    <col min="2" max="2" width="22.375" style="19" customWidth="1"/>
    <col min="3" max="3" width="18.625" style="17" customWidth="1"/>
    <col min="4" max="4" width="17.00390625" style="17" hidden="1" customWidth="1"/>
    <col min="5" max="6" width="13.875" style="17" hidden="1" customWidth="1"/>
    <col min="7" max="7" width="20.25390625" style="17" customWidth="1"/>
    <col min="8" max="8" width="13.625" style="17" hidden="1" customWidth="1"/>
    <col min="9" max="9" width="14.625" style="17" hidden="1" customWidth="1"/>
    <col min="10" max="10" width="12.25390625" style="17" hidden="1" customWidth="1"/>
    <col min="11" max="12" width="14.125" style="17" hidden="1" customWidth="1"/>
    <col min="13" max="13" width="11.75390625" style="17" hidden="1" customWidth="1"/>
    <col min="14" max="14" width="16.375" style="17" hidden="1" customWidth="1"/>
    <col min="15" max="16" width="14.75390625" style="17" hidden="1" customWidth="1"/>
    <col min="17" max="17" width="13.25390625" style="17" hidden="1" customWidth="1"/>
    <col min="18" max="18" width="23.125" style="17" customWidth="1"/>
    <col min="19" max="19" width="22.625" style="17" customWidth="1"/>
    <col min="20" max="20" width="21.75390625" style="17" customWidth="1"/>
    <col min="21" max="21" width="21.375" style="17" customWidth="1"/>
    <col min="22" max="22" width="20.00390625" style="17" customWidth="1"/>
    <col min="23" max="23" width="23.125" style="17" customWidth="1"/>
    <col min="24" max="24" width="19.00390625" style="17" customWidth="1"/>
    <col min="25" max="25" width="3.25390625" style="17" hidden="1" customWidth="1"/>
    <col min="26" max="26" width="18.00390625" style="17" customWidth="1"/>
    <col min="27" max="16384" width="9.125" style="17" customWidth="1"/>
  </cols>
  <sheetData>
    <row r="1" spans="23:26" ht="18.75">
      <c r="W1" s="59" t="s">
        <v>57</v>
      </c>
      <c r="X1" s="59"/>
      <c r="Y1" s="59"/>
      <c r="Z1" s="59"/>
    </row>
    <row r="2" spans="3:26" ht="110.25" customHeight="1">
      <c r="C2" s="68" t="s">
        <v>55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Z2" s="17" t="s">
        <v>54</v>
      </c>
    </row>
    <row r="3" spans="1:26" ht="36" customHeight="1">
      <c r="A3" s="27" t="s">
        <v>5</v>
      </c>
      <c r="B3" s="66" t="s">
        <v>56</v>
      </c>
      <c r="C3" s="66" t="s">
        <v>35</v>
      </c>
      <c r="D3" s="77" t="s">
        <v>34</v>
      </c>
      <c r="E3" s="77"/>
      <c r="F3" s="77"/>
      <c r="G3" s="66" t="s">
        <v>39</v>
      </c>
      <c r="H3" s="63" t="s">
        <v>4</v>
      </c>
      <c r="I3" s="63"/>
      <c r="J3" s="63"/>
      <c r="K3" s="63" t="s">
        <v>11</v>
      </c>
      <c r="L3" s="63"/>
      <c r="M3" s="63"/>
      <c r="N3" s="71" t="s">
        <v>36</v>
      </c>
      <c r="O3" s="72"/>
      <c r="P3" s="72"/>
      <c r="Q3" s="72"/>
      <c r="R3" s="63" t="s">
        <v>40</v>
      </c>
      <c r="S3" s="63"/>
      <c r="T3" s="63"/>
      <c r="U3" s="63"/>
      <c r="V3" s="63" t="s">
        <v>41</v>
      </c>
      <c r="W3" s="63"/>
      <c r="X3" s="63"/>
      <c r="Y3" s="63"/>
      <c r="Z3" s="63"/>
    </row>
    <row r="4" spans="1:26" ht="18.75" customHeight="1">
      <c r="A4" s="28"/>
      <c r="B4" s="67"/>
      <c r="C4" s="67"/>
      <c r="D4" s="26"/>
      <c r="E4" s="26"/>
      <c r="F4" s="26"/>
      <c r="G4" s="67"/>
      <c r="H4" s="21"/>
      <c r="I4" s="21"/>
      <c r="J4" s="21"/>
      <c r="K4" s="21"/>
      <c r="L4" s="21"/>
      <c r="M4" s="21"/>
      <c r="N4" s="73"/>
      <c r="O4" s="74"/>
      <c r="P4" s="74"/>
      <c r="Q4" s="74"/>
      <c r="R4" s="63"/>
      <c r="S4" s="63"/>
      <c r="T4" s="63"/>
      <c r="U4" s="63"/>
      <c r="V4" s="63"/>
      <c r="W4" s="63"/>
      <c r="X4" s="63"/>
      <c r="Y4" s="63"/>
      <c r="Z4" s="63"/>
    </row>
    <row r="5" spans="1:26" ht="6" customHeight="1">
      <c r="A5" s="28"/>
      <c r="B5" s="67"/>
      <c r="C5" s="67"/>
      <c r="D5" s="22" t="s">
        <v>33</v>
      </c>
      <c r="E5" s="23" t="s">
        <v>31</v>
      </c>
      <c r="F5" s="23" t="s">
        <v>32</v>
      </c>
      <c r="G5" s="67"/>
      <c r="H5" s="24" t="s">
        <v>33</v>
      </c>
      <c r="I5" s="25" t="s">
        <v>31</v>
      </c>
      <c r="J5" s="25" t="s">
        <v>32</v>
      </c>
      <c r="K5" s="24" t="s">
        <v>33</v>
      </c>
      <c r="L5" s="25" t="s">
        <v>31</v>
      </c>
      <c r="M5" s="25" t="s">
        <v>32</v>
      </c>
      <c r="N5" s="75"/>
      <c r="O5" s="76"/>
      <c r="P5" s="76"/>
      <c r="Q5" s="76"/>
      <c r="R5" s="63"/>
      <c r="S5" s="63"/>
      <c r="T5" s="63"/>
      <c r="U5" s="63"/>
      <c r="V5" s="63"/>
      <c r="W5" s="63"/>
      <c r="X5" s="63"/>
      <c r="Y5" s="63"/>
      <c r="Z5" s="63"/>
    </row>
    <row r="6" spans="1:26" ht="21" customHeight="1">
      <c r="A6" s="28"/>
      <c r="B6" s="67"/>
      <c r="C6" s="67"/>
      <c r="D6" s="36"/>
      <c r="E6" s="29"/>
      <c r="F6" s="29"/>
      <c r="G6" s="67"/>
      <c r="H6" s="37"/>
      <c r="I6" s="38"/>
      <c r="J6" s="38"/>
      <c r="K6" s="37"/>
      <c r="L6" s="38"/>
      <c r="M6" s="38"/>
      <c r="N6" s="29" t="s">
        <v>37</v>
      </c>
      <c r="O6" s="29" t="s">
        <v>38</v>
      </c>
      <c r="P6" s="29" t="s">
        <v>31</v>
      </c>
      <c r="Q6" s="36" t="s">
        <v>32</v>
      </c>
      <c r="R6" s="36" t="s">
        <v>37</v>
      </c>
      <c r="S6" s="36" t="s">
        <v>45</v>
      </c>
      <c r="T6" s="36" t="s">
        <v>46</v>
      </c>
      <c r="U6" s="36" t="s">
        <v>47</v>
      </c>
      <c r="V6" s="36" t="s">
        <v>37</v>
      </c>
      <c r="W6" s="36" t="s">
        <v>45</v>
      </c>
      <c r="X6" s="36" t="s">
        <v>46</v>
      </c>
      <c r="Y6" s="22" t="s">
        <v>47</v>
      </c>
      <c r="Z6" s="22" t="s">
        <v>47</v>
      </c>
    </row>
    <row r="7" spans="1:26" s="30" customFormat="1" ht="84" customHeight="1">
      <c r="A7" s="44">
        <v>1</v>
      </c>
      <c r="B7" s="45" t="s">
        <v>42</v>
      </c>
      <c r="C7" s="46">
        <v>2243173.27</v>
      </c>
      <c r="D7" s="32" t="e">
        <f>#REF!+#REF!+#REF!</f>
        <v>#REF!</v>
      </c>
      <c r="E7" s="32" t="e">
        <f>#REF!+I7+L7</f>
        <v>#REF!</v>
      </c>
      <c r="F7" s="32" t="e">
        <f>#REF!+J7+M7</f>
        <v>#REF!</v>
      </c>
      <c r="G7" s="33">
        <f>339854.092</f>
        <v>339854.092</v>
      </c>
      <c r="H7" s="34" t="e">
        <f>I7+J7</f>
        <v>#REF!</v>
      </c>
      <c r="I7" s="34" t="e">
        <f>#REF!+#REF!+#REF!</f>
        <v>#REF!</v>
      </c>
      <c r="J7" s="34"/>
      <c r="K7" s="34" t="e">
        <f>L7+M7</f>
        <v>#REF!</v>
      </c>
      <c r="L7" s="34" t="e">
        <f>#REF!+#REF!+#REF!</f>
        <v>#REF!</v>
      </c>
      <c r="M7" s="34"/>
      <c r="N7" s="34">
        <v>1561768.5</v>
      </c>
      <c r="O7" s="35"/>
      <c r="P7" s="33">
        <v>1561768.5</v>
      </c>
      <c r="Q7" s="35"/>
      <c r="R7" s="48">
        <f>S7+T7+U7</f>
        <v>1010644.277</v>
      </c>
      <c r="S7" s="48">
        <v>14923</v>
      </c>
      <c r="T7" s="48">
        <f>695565.369</f>
        <v>695565.369</v>
      </c>
      <c r="U7" s="48">
        <v>300155.908</v>
      </c>
      <c r="V7" s="48">
        <f>W7+X7+Z7</f>
        <v>534416.11355</v>
      </c>
      <c r="W7" s="48">
        <v>14923</v>
      </c>
      <c r="X7" s="48">
        <f>219337.20555</f>
        <v>219337.20555</v>
      </c>
      <c r="Y7" s="49"/>
      <c r="Z7" s="48">
        <v>300155.908</v>
      </c>
    </row>
    <row r="8" spans="1:26" s="31" customFormat="1" ht="39" customHeight="1">
      <c r="A8" s="65">
        <v>2</v>
      </c>
      <c r="B8" s="45" t="s">
        <v>43</v>
      </c>
      <c r="C8" s="46">
        <v>500584.9</v>
      </c>
      <c r="D8" s="32" t="e">
        <f>#REF!+#REF!</f>
        <v>#REF!</v>
      </c>
      <c r="E8" s="32" t="e">
        <f>#REF!+I8+L8</f>
        <v>#REF!</v>
      </c>
      <c r="F8" s="32" t="e">
        <f>#REF!+J8+M8</f>
        <v>#REF!</v>
      </c>
      <c r="G8" s="33">
        <v>8602.6</v>
      </c>
      <c r="H8" s="34" t="e">
        <f>I8+J8</f>
        <v>#REF!</v>
      </c>
      <c r="I8" s="34" t="e">
        <f>#REF!+#REF!+#REF!</f>
        <v>#REF!</v>
      </c>
      <c r="J8" s="34" t="e">
        <f>#REF!+#REF!</f>
        <v>#REF!</v>
      </c>
      <c r="K8" s="34" t="e">
        <f>L8+M8</f>
        <v>#REF!</v>
      </c>
      <c r="L8" s="34" t="e">
        <f>#REF!+#REF!+#REF!</f>
        <v>#REF!</v>
      </c>
      <c r="M8" s="34"/>
      <c r="N8" s="34">
        <v>65397.4</v>
      </c>
      <c r="O8" s="33">
        <v>55440</v>
      </c>
      <c r="P8" s="35"/>
      <c r="Q8" s="33">
        <v>9957.4</v>
      </c>
      <c r="R8" s="48">
        <f aca="true" t="shared" si="0" ref="R8:R17">S8+T8+U8</f>
        <v>65397.402</v>
      </c>
      <c r="S8" s="50">
        <v>55440</v>
      </c>
      <c r="T8" s="51"/>
      <c r="U8" s="50">
        <v>9957.402</v>
      </c>
      <c r="V8" s="48">
        <f aca="true" t="shared" si="1" ref="V8:V17">W8+X8+Z8</f>
        <v>2347.58466</v>
      </c>
      <c r="W8" s="50"/>
      <c r="X8" s="51"/>
      <c r="Y8" s="52"/>
      <c r="Z8" s="50">
        <v>2347.58466</v>
      </c>
    </row>
    <row r="9" spans="1:26" s="31" customFormat="1" ht="26.25" customHeight="1" hidden="1">
      <c r="A9" s="65"/>
      <c r="B9" s="45"/>
      <c r="C9" s="46"/>
      <c r="D9" s="32" t="e">
        <f>F9</f>
        <v>#REF!</v>
      </c>
      <c r="E9" s="32" t="e">
        <f>#REF!+I9+L9</f>
        <v>#REF!</v>
      </c>
      <c r="F9" s="32" t="e">
        <f>#REF!+J9+M9</f>
        <v>#REF!</v>
      </c>
      <c r="G9" s="34" t="e">
        <f>#REF!+#REF!</f>
        <v>#REF!</v>
      </c>
      <c r="H9" s="33"/>
      <c r="I9" s="33"/>
      <c r="J9" s="33"/>
      <c r="K9" s="33"/>
      <c r="L9" s="33"/>
      <c r="M9" s="33"/>
      <c r="N9" s="34"/>
      <c r="O9" s="33"/>
      <c r="P9" s="35"/>
      <c r="Q9" s="33"/>
      <c r="R9" s="48">
        <f t="shared" si="0"/>
        <v>0</v>
      </c>
      <c r="S9" s="50"/>
      <c r="T9" s="50"/>
      <c r="U9" s="50"/>
      <c r="V9" s="48">
        <f t="shared" si="1"/>
        <v>0</v>
      </c>
      <c r="W9" s="50"/>
      <c r="X9" s="50"/>
      <c r="Y9" s="52"/>
      <c r="Z9" s="51"/>
    </row>
    <row r="10" spans="1:26" s="31" customFormat="1" ht="26.25" customHeight="1" hidden="1">
      <c r="A10" s="65"/>
      <c r="B10" s="45"/>
      <c r="C10" s="46"/>
      <c r="D10" s="32">
        <f>H10+K10</f>
        <v>0</v>
      </c>
      <c r="E10" s="32" t="e">
        <f>#REF!+I10+L10</f>
        <v>#REF!</v>
      </c>
      <c r="F10" s="32"/>
      <c r="G10" s="34" t="e">
        <f>#REF!+#REF!</f>
        <v>#REF!</v>
      </c>
      <c r="H10" s="33"/>
      <c r="I10" s="33"/>
      <c r="J10" s="33"/>
      <c r="K10" s="33">
        <f>L10+M10</f>
        <v>0</v>
      </c>
      <c r="L10" s="33"/>
      <c r="M10" s="33"/>
      <c r="N10" s="34"/>
      <c r="O10" s="33"/>
      <c r="P10" s="35"/>
      <c r="Q10" s="33"/>
      <c r="R10" s="48">
        <f t="shared" si="0"/>
        <v>0</v>
      </c>
      <c r="S10" s="50"/>
      <c r="T10" s="50"/>
      <c r="U10" s="50"/>
      <c r="V10" s="48">
        <f t="shared" si="1"/>
        <v>0</v>
      </c>
      <c r="W10" s="50"/>
      <c r="X10" s="50"/>
      <c r="Y10" s="52"/>
      <c r="Z10" s="51"/>
    </row>
    <row r="11" spans="1:26" s="31" customFormat="1" ht="18" customHeight="1" hidden="1">
      <c r="A11" s="65"/>
      <c r="B11" s="45"/>
      <c r="C11" s="46"/>
      <c r="D11" s="32"/>
      <c r="E11" s="32" t="e">
        <f>#REF!+I11+L11</f>
        <v>#REF!</v>
      </c>
      <c r="F11" s="32" t="e">
        <f>#REF!+J11+M11</f>
        <v>#REF!</v>
      </c>
      <c r="G11" s="34" t="e">
        <f>#REF!+#REF!</f>
        <v>#REF!</v>
      </c>
      <c r="H11" s="33"/>
      <c r="I11" s="33"/>
      <c r="J11" s="33"/>
      <c r="K11" s="33">
        <f>L11+M11</f>
        <v>0</v>
      </c>
      <c r="L11" s="33"/>
      <c r="M11" s="33"/>
      <c r="N11" s="34"/>
      <c r="O11" s="33"/>
      <c r="P11" s="35"/>
      <c r="Q11" s="33"/>
      <c r="R11" s="48">
        <f t="shared" si="0"/>
        <v>0</v>
      </c>
      <c r="S11" s="50"/>
      <c r="T11" s="50"/>
      <c r="U11" s="50"/>
      <c r="V11" s="48">
        <f t="shared" si="1"/>
        <v>0</v>
      </c>
      <c r="W11" s="50"/>
      <c r="X11" s="50"/>
      <c r="Y11" s="52"/>
      <c r="Z11" s="51"/>
    </row>
    <row r="12" spans="1:26" s="31" customFormat="1" ht="42.75" customHeight="1">
      <c r="A12" s="44">
        <v>3</v>
      </c>
      <c r="B12" s="45" t="s">
        <v>44</v>
      </c>
      <c r="C12" s="46">
        <v>150000</v>
      </c>
      <c r="D12" s="47">
        <f>F12+E12</f>
        <v>253709.5</v>
      </c>
      <c r="E12" s="47">
        <v>226408.5</v>
      </c>
      <c r="F12" s="47">
        <v>27301</v>
      </c>
      <c r="G12" s="33"/>
      <c r="H12" s="33"/>
      <c r="I12" s="33"/>
      <c r="J12" s="33"/>
      <c r="K12" s="33"/>
      <c r="L12" s="33"/>
      <c r="M12" s="33"/>
      <c r="N12" s="34">
        <v>15000</v>
      </c>
      <c r="O12" s="33">
        <v>10500</v>
      </c>
      <c r="P12" s="35">
        <v>4500</v>
      </c>
      <c r="Q12" s="33"/>
      <c r="R12" s="48">
        <f t="shared" si="0"/>
        <v>15000</v>
      </c>
      <c r="S12" s="50">
        <v>10500</v>
      </c>
      <c r="T12" s="50">
        <v>4500</v>
      </c>
      <c r="U12" s="50"/>
      <c r="V12" s="48">
        <f t="shared" si="1"/>
        <v>0</v>
      </c>
      <c r="W12" s="50"/>
      <c r="X12" s="50"/>
      <c r="Y12" s="52"/>
      <c r="Z12" s="51"/>
    </row>
    <row r="13" spans="1:26" s="31" customFormat="1" ht="36" customHeight="1">
      <c r="A13" s="44">
        <v>4</v>
      </c>
      <c r="B13" s="45" t="s">
        <v>48</v>
      </c>
      <c r="C13" s="46">
        <v>10000</v>
      </c>
      <c r="D13" s="47"/>
      <c r="E13" s="47"/>
      <c r="F13" s="47"/>
      <c r="G13" s="34"/>
      <c r="H13" s="33"/>
      <c r="I13" s="33"/>
      <c r="J13" s="33"/>
      <c r="K13" s="33"/>
      <c r="L13" s="33"/>
      <c r="M13" s="33"/>
      <c r="N13" s="34">
        <v>10000</v>
      </c>
      <c r="O13" s="35"/>
      <c r="P13" s="35"/>
      <c r="Q13" s="35">
        <v>10000</v>
      </c>
      <c r="R13" s="48">
        <f t="shared" si="0"/>
        <v>10000</v>
      </c>
      <c r="S13" s="50"/>
      <c r="T13" s="51"/>
      <c r="U13" s="50">
        <v>10000</v>
      </c>
      <c r="V13" s="48">
        <f t="shared" si="1"/>
        <v>0</v>
      </c>
      <c r="W13" s="50"/>
      <c r="X13" s="50"/>
      <c r="Y13" s="52"/>
      <c r="Z13" s="51"/>
    </row>
    <row r="14" spans="1:26" s="31" customFormat="1" ht="36" customHeight="1">
      <c r="A14" s="44">
        <v>5</v>
      </c>
      <c r="B14" s="45" t="s">
        <v>49</v>
      </c>
      <c r="C14" s="46">
        <v>70000</v>
      </c>
      <c r="D14" s="47"/>
      <c r="E14" s="47"/>
      <c r="F14" s="47"/>
      <c r="G14" s="34"/>
      <c r="H14" s="33"/>
      <c r="I14" s="33"/>
      <c r="J14" s="33"/>
      <c r="K14" s="33"/>
      <c r="L14" s="33"/>
      <c r="M14" s="33"/>
      <c r="N14" s="34"/>
      <c r="O14" s="35"/>
      <c r="P14" s="35"/>
      <c r="Q14" s="35"/>
      <c r="R14" s="48">
        <f t="shared" si="0"/>
        <v>70000</v>
      </c>
      <c r="S14" s="50"/>
      <c r="T14" s="50"/>
      <c r="U14" s="50">
        <v>70000</v>
      </c>
      <c r="V14" s="48">
        <f t="shared" si="1"/>
        <v>51753.02498</v>
      </c>
      <c r="W14" s="50"/>
      <c r="X14" s="51"/>
      <c r="Y14" s="52"/>
      <c r="Z14" s="50">
        <v>51753.02498</v>
      </c>
    </row>
    <row r="15" spans="1:26" ht="44.25" customHeight="1">
      <c r="A15" s="21">
        <v>6</v>
      </c>
      <c r="B15" s="43" t="s">
        <v>50</v>
      </c>
      <c r="C15" s="39">
        <v>135077.69</v>
      </c>
      <c r="D15" s="41"/>
      <c r="E15" s="41"/>
      <c r="F15" s="41"/>
      <c r="G15" s="39">
        <v>42566.73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8">
        <f t="shared" si="0"/>
        <v>58257.79</v>
      </c>
      <c r="S15" s="53">
        <v>48890.37</v>
      </c>
      <c r="T15" s="53">
        <f>1328.42</f>
        <v>1328.42</v>
      </c>
      <c r="U15" s="53">
        <v>8039</v>
      </c>
      <c r="V15" s="48">
        <f t="shared" si="1"/>
        <v>38822.518840000004</v>
      </c>
      <c r="W15" s="53">
        <v>32559.45838</v>
      </c>
      <c r="X15" s="53">
        <v>157.36316</v>
      </c>
      <c r="Y15" s="51"/>
      <c r="Z15" s="50">
        <v>6105.6973</v>
      </c>
    </row>
    <row r="16" spans="1:26" ht="44.25" customHeight="1">
      <c r="A16" s="21">
        <v>7</v>
      </c>
      <c r="B16" s="43" t="s">
        <v>52</v>
      </c>
      <c r="C16" s="39">
        <v>1863733.1</v>
      </c>
      <c r="D16" s="41"/>
      <c r="E16" s="41"/>
      <c r="F16" s="41"/>
      <c r="G16" s="39">
        <v>808786.48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8">
        <f t="shared" si="0"/>
        <v>1054946.56773</v>
      </c>
      <c r="S16" s="53">
        <v>558000</v>
      </c>
      <c r="T16" s="53">
        <f>438393.48+58553.08773</f>
        <v>496946.56773</v>
      </c>
      <c r="U16" s="53"/>
      <c r="V16" s="48">
        <f t="shared" si="1"/>
        <v>859705.9811</v>
      </c>
      <c r="W16" s="53">
        <v>558000</v>
      </c>
      <c r="X16" s="53">
        <v>301705.9811</v>
      </c>
      <c r="Y16" s="54"/>
      <c r="Z16" s="54"/>
    </row>
    <row r="17" spans="1:26" ht="115.5" customHeight="1">
      <c r="A17" s="21">
        <v>8</v>
      </c>
      <c r="B17" s="43" t="s">
        <v>51</v>
      </c>
      <c r="C17" s="39">
        <v>1968109.53</v>
      </c>
      <c r="D17" s="41"/>
      <c r="E17" s="41"/>
      <c r="F17" s="41"/>
      <c r="G17" s="39">
        <v>5050.51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8">
        <f t="shared" si="0"/>
        <v>1308080.808</v>
      </c>
      <c r="S17" s="53">
        <f>500000+5907+33537+37508+613580+109468</f>
        <v>1300000</v>
      </c>
      <c r="T17" s="51"/>
      <c r="U17" s="53">
        <f>573+7507.808</f>
        <v>8080.808</v>
      </c>
      <c r="V17" s="48">
        <f t="shared" si="1"/>
        <v>1184971.14536</v>
      </c>
      <c r="W17" s="53">
        <f>500000+676890.33736</f>
        <v>1176890.33736</v>
      </c>
      <c r="X17" s="51"/>
      <c r="Y17" s="51"/>
      <c r="Z17" s="53">
        <v>8080.808</v>
      </c>
    </row>
    <row r="18" spans="1:26" ht="39.75" customHeight="1">
      <c r="A18" s="55"/>
      <c r="B18" s="64" t="s">
        <v>53</v>
      </c>
      <c r="C18" s="64"/>
      <c r="D18" s="64"/>
      <c r="E18" s="64"/>
      <c r="F18" s="64"/>
      <c r="G18" s="64"/>
      <c r="H18" s="56"/>
      <c r="I18" s="56"/>
      <c r="J18" s="56"/>
      <c r="K18" s="56"/>
      <c r="L18" s="56"/>
      <c r="M18" s="56"/>
      <c r="N18" s="57"/>
      <c r="O18" s="57"/>
      <c r="P18" s="57"/>
      <c r="Q18" s="56"/>
      <c r="R18" s="58">
        <f aca="true" t="shared" si="2" ref="R18:Z18">SUM(R7:R17)</f>
        <v>3592326.84473</v>
      </c>
      <c r="S18" s="58">
        <f t="shared" si="2"/>
        <v>1987753.37</v>
      </c>
      <c r="T18" s="58">
        <f t="shared" si="2"/>
        <v>1198340.35673</v>
      </c>
      <c r="U18" s="58">
        <f t="shared" si="2"/>
        <v>406233.118</v>
      </c>
      <c r="V18" s="58">
        <f t="shared" si="2"/>
        <v>2672016.3684900003</v>
      </c>
      <c r="W18" s="58">
        <f t="shared" si="2"/>
        <v>1782372.79574</v>
      </c>
      <c r="X18" s="58">
        <f t="shared" si="2"/>
        <v>521200.54981</v>
      </c>
      <c r="Y18" s="58">
        <f t="shared" si="2"/>
        <v>0</v>
      </c>
      <c r="Z18" s="58">
        <f t="shared" si="2"/>
        <v>368443.02294</v>
      </c>
    </row>
    <row r="19" ht="18.75">
      <c r="C19" s="20"/>
    </row>
    <row r="20" ht="18.75">
      <c r="C20" s="20"/>
    </row>
    <row r="21" ht="18.75">
      <c r="C21" s="20"/>
    </row>
    <row r="22" ht="18.75">
      <c r="C22" s="20"/>
    </row>
    <row r="23" ht="18.75">
      <c r="C23" s="20"/>
    </row>
    <row r="24" ht="18.75">
      <c r="C24" s="20"/>
    </row>
    <row r="25" ht="18.75">
      <c r="C25" s="20"/>
    </row>
    <row r="26" ht="18.75">
      <c r="C26" s="20"/>
    </row>
    <row r="27" ht="18.75">
      <c r="C27" s="20"/>
    </row>
    <row r="28" ht="18.75">
      <c r="C28" s="20"/>
    </row>
    <row r="29" ht="18.75">
      <c r="C29" s="20"/>
    </row>
    <row r="30" ht="18.75">
      <c r="C30" s="20"/>
    </row>
    <row r="31" ht="18.75">
      <c r="C31" s="20"/>
    </row>
    <row r="32" ht="18.75">
      <c r="C32" s="20"/>
    </row>
    <row r="33" ht="18.75">
      <c r="C33" s="20"/>
    </row>
    <row r="34" ht="18.75">
      <c r="C34" s="20"/>
    </row>
    <row r="35" ht="18.75">
      <c r="C35" s="20"/>
    </row>
    <row r="36" ht="18.75">
      <c r="C36" s="20"/>
    </row>
    <row r="37" ht="18.75">
      <c r="C37" s="20"/>
    </row>
    <row r="38" ht="18.75">
      <c r="C38" s="20"/>
    </row>
    <row r="39" ht="18.75">
      <c r="C39" s="20"/>
    </row>
    <row r="40" ht="18.75">
      <c r="C40" s="20"/>
    </row>
    <row r="41" ht="18.75">
      <c r="C41" s="20"/>
    </row>
    <row r="42" ht="18.75">
      <c r="C42" s="20"/>
    </row>
    <row r="43" ht="18.75">
      <c r="C43" s="20"/>
    </row>
    <row r="44" ht="18.75">
      <c r="C44" s="20"/>
    </row>
    <row r="45" ht="18.75">
      <c r="C45" s="20"/>
    </row>
    <row r="46" ht="18.75">
      <c r="C46" s="20"/>
    </row>
    <row r="47" ht="18.75">
      <c r="C47" s="20"/>
    </row>
    <row r="48" ht="18.75">
      <c r="C48" s="20"/>
    </row>
    <row r="49" ht="18.75">
      <c r="C49" s="20"/>
    </row>
    <row r="50" ht="18.75">
      <c r="C50" s="20"/>
    </row>
    <row r="51" ht="18.75">
      <c r="C51" s="20"/>
    </row>
    <row r="52" ht="18.75">
      <c r="C52" s="20"/>
    </row>
    <row r="53" ht="18.75">
      <c r="C53" s="20"/>
    </row>
    <row r="54" ht="18.75">
      <c r="C54" s="20"/>
    </row>
    <row r="55" ht="18.75">
      <c r="C55" s="20"/>
    </row>
    <row r="56" ht="18.75">
      <c r="C56" s="20"/>
    </row>
    <row r="57" ht="18.75">
      <c r="C57" s="20"/>
    </row>
    <row r="58" ht="18.75">
      <c r="C58" s="20"/>
    </row>
    <row r="59" ht="18.75">
      <c r="C59" s="20"/>
    </row>
    <row r="60" ht="18.75">
      <c r="C60" s="20"/>
    </row>
    <row r="61" ht="18.75">
      <c r="C61" s="20"/>
    </row>
    <row r="62" ht="18.75">
      <c r="C62" s="20"/>
    </row>
    <row r="63" ht="18.75">
      <c r="C63" s="20"/>
    </row>
    <row r="64" ht="18.75">
      <c r="C64" s="20"/>
    </row>
    <row r="65" ht="18.75">
      <c r="C65" s="20"/>
    </row>
    <row r="66" ht="18.75">
      <c r="C66" s="20"/>
    </row>
    <row r="67" ht="18.75">
      <c r="C67" s="20"/>
    </row>
    <row r="68" ht="18.75">
      <c r="C68" s="20"/>
    </row>
    <row r="69" ht="18.75">
      <c r="C69" s="20"/>
    </row>
    <row r="70" ht="18.75">
      <c r="C70" s="20"/>
    </row>
    <row r="71" ht="18.75">
      <c r="C71" s="20"/>
    </row>
    <row r="72" ht="18.75">
      <c r="C72" s="20"/>
    </row>
    <row r="73" ht="18.75">
      <c r="C73" s="20"/>
    </row>
    <row r="74" ht="18.75">
      <c r="C74" s="20"/>
    </row>
    <row r="75" ht="18.75">
      <c r="C75" s="20"/>
    </row>
    <row r="76" ht="18.75">
      <c r="C76" s="20"/>
    </row>
    <row r="77" ht="18.75">
      <c r="C77" s="20"/>
    </row>
    <row r="78" ht="18.75">
      <c r="C78" s="20"/>
    </row>
    <row r="79" ht="18.75">
      <c r="C79" s="20"/>
    </row>
    <row r="80" ht="18.75">
      <c r="C80" s="20"/>
    </row>
    <row r="81" ht="18.75">
      <c r="C81" s="20"/>
    </row>
    <row r="82" ht="18.75">
      <c r="C82" s="20"/>
    </row>
    <row r="83" ht="18.75">
      <c r="C83" s="20"/>
    </row>
    <row r="84" ht="18.75">
      <c r="C84" s="20"/>
    </row>
    <row r="85" ht="18.75">
      <c r="C85" s="20"/>
    </row>
    <row r="86" ht="18.75">
      <c r="C86" s="20"/>
    </row>
    <row r="87" ht="18.75">
      <c r="C87" s="20"/>
    </row>
    <row r="88" ht="18.75">
      <c r="C88" s="20"/>
    </row>
    <row r="89" ht="18.75">
      <c r="C89" s="20"/>
    </row>
    <row r="90" ht="18.75">
      <c r="C90" s="20"/>
    </row>
    <row r="91" ht="18.75">
      <c r="C91" s="20"/>
    </row>
    <row r="92" ht="18.75">
      <c r="C92" s="20"/>
    </row>
    <row r="93" ht="18.75">
      <c r="C93" s="20"/>
    </row>
    <row r="94" ht="18.75">
      <c r="C94" s="20"/>
    </row>
    <row r="95" ht="18.75">
      <c r="C95" s="20"/>
    </row>
    <row r="96" ht="18.75">
      <c r="C96" s="20"/>
    </row>
    <row r="97" ht="18.75">
      <c r="C97" s="20"/>
    </row>
    <row r="98" ht="18.75">
      <c r="C98" s="20"/>
    </row>
    <row r="99" ht="18.75">
      <c r="C99" s="20"/>
    </row>
    <row r="100" ht="18.75">
      <c r="C100" s="20"/>
    </row>
    <row r="101" ht="18.75">
      <c r="C101" s="20"/>
    </row>
    <row r="102" ht="18.75">
      <c r="C102" s="20"/>
    </row>
    <row r="103" ht="18.75">
      <c r="C103" s="20"/>
    </row>
    <row r="104" ht="18.75">
      <c r="C104" s="20"/>
    </row>
    <row r="105" ht="18.75">
      <c r="C105" s="20"/>
    </row>
    <row r="106" ht="18.75">
      <c r="C106" s="20"/>
    </row>
    <row r="107" ht="18.75">
      <c r="C107" s="20"/>
    </row>
    <row r="108" ht="18.75">
      <c r="C108" s="20"/>
    </row>
    <row r="109" ht="18.75">
      <c r="C109" s="20"/>
    </row>
    <row r="110" ht="18.75">
      <c r="C110" s="20"/>
    </row>
    <row r="111" ht="18.75">
      <c r="C111" s="20"/>
    </row>
  </sheetData>
  <sheetProtection/>
  <mergeCells count="12">
    <mergeCell ref="D3:F3"/>
    <mergeCell ref="R3:U5"/>
    <mergeCell ref="V3:Z5"/>
    <mergeCell ref="B18:G18"/>
    <mergeCell ref="A8:A11"/>
    <mergeCell ref="B3:B6"/>
    <mergeCell ref="C2:X2"/>
    <mergeCell ref="N3:Q5"/>
    <mergeCell ref="G3:G6"/>
    <mergeCell ref="C3:C6"/>
    <mergeCell ref="H3:J3"/>
    <mergeCell ref="K3:M3"/>
  </mergeCells>
  <printOptions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Баштурова</dc:creator>
  <cp:keywords/>
  <dc:description/>
  <cp:lastModifiedBy>Харьковская Анна Васильевна</cp:lastModifiedBy>
  <cp:lastPrinted>2017-03-22T13:00:32Z</cp:lastPrinted>
  <dcterms:created xsi:type="dcterms:W3CDTF">2003-12-17T06:46:43Z</dcterms:created>
  <dcterms:modified xsi:type="dcterms:W3CDTF">2017-03-23T11:18:49Z</dcterms:modified>
  <cp:category/>
  <cp:version/>
  <cp:contentType/>
  <cp:contentStatus/>
</cp:coreProperties>
</file>