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25" windowWidth="18795" windowHeight="10920" activeTab="1"/>
  </bookViews>
  <sheets>
    <sheet name="культура прил. 1 на 17-21" sheetId="2" r:id="rId1"/>
    <sheet name="культура прил. №2 17-21 " sheetId="6" r:id="rId2"/>
  </sheets>
  <definedNames>
    <definedName name="_GoBack" localSheetId="1">'культура прил. №2 17-21 '!#REF!</definedName>
    <definedName name="_xlnm._FilterDatabase" localSheetId="0" hidden="1">'культура прил. 1 на 17-21'!$A$7:$W$74</definedName>
    <definedName name="_xlnm.Print_Titles" localSheetId="0">'культура прил. 1 на 17-21'!$5:$6</definedName>
    <definedName name="_xlnm.Print_Titles" localSheetId="1">'культура прил. №2 17-21 '!$3:$4</definedName>
    <definedName name="_xlnm.Print_Area" localSheetId="0">'культура прил. 1 на 17-21'!$A$1:$M$75</definedName>
    <definedName name="_xlnm.Print_Area" localSheetId="1">'культура прил. №2 17-21 '!$A$1:$M$32</definedName>
  </definedNames>
  <calcPr calcId="152511"/>
</workbook>
</file>

<file path=xl/calcChain.xml><?xml version="1.0" encoding="utf-8"?>
<calcChain xmlns="http://schemas.openxmlformats.org/spreadsheetml/2006/main">
  <c r="D31" i="6" l="1"/>
  <c r="F39" i="2" l="1"/>
  <c r="F38" i="2"/>
  <c r="F37" i="2" l="1"/>
  <c r="E38" i="2"/>
  <c r="K37" i="2" l="1"/>
  <c r="J37" i="2"/>
  <c r="I37" i="2"/>
  <c r="H37" i="2"/>
  <c r="G37" i="2"/>
  <c r="E37" i="2"/>
  <c r="C31" i="6" l="1"/>
  <c r="E31" i="6"/>
  <c r="H24" i="2" l="1"/>
  <c r="I24" i="2"/>
  <c r="J24" i="2"/>
  <c r="K24" i="2"/>
  <c r="G24" i="2"/>
  <c r="E24" i="2"/>
  <c r="H9" i="2"/>
  <c r="I9" i="2"/>
  <c r="J9" i="2"/>
  <c r="K9" i="2"/>
  <c r="G9" i="2"/>
  <c r="E9" i="2"/>
  <c r="E32" i="2"/>
  <c r="E13" i="2"/>
  <c r="J68" i="2" l="1"/>
  <c r="K68" i="2"/>
  <c r="I68" i="2"/>
  <c r="F9" i="2"/>
  <c r="H68" i="2"/>
  <c r="G68" i="2"/>
  <c r="F24" i="2"/>
  <c r="E68" i="2"/>
  <c r="J17" i="2"/>
  <c r="K17" i="2"/>
  <c r="I17" i="2"/>
  <c r="H17" i="2"/>
  <c r="F68" i="2" l="1"/>
  <c r="G17" i="2"/>
  <c r="H10" i="2" l="1"/>
  <c r="G12" i="2" l="1"/>
  <c r="H63" i="2"/>
  <c r="H62" i="2" s="1"/>
  <c r="I63" i="2"/>
  <c r="I62" i="2" s="1"/>
  <c r="J63" i="2"/>
  <c r="J62" i="2" s="1"/>
  <c r="K63" i="2"/>
  <c r="K62" i="2" s="1"/>
  <c r="G63" i="2"/>
  <c r="G62" i="2" s="1"/>
  <c r="E63" i="2"/>
  <c r="H58" i="2"/>
  <c r="H57" i="2" s="1"/>
  <c r="I58" i="2"/>
  <c r="I57" i="2" s="1"/>
  <c r="J58" i="2"/>
  <c r="J57" i="2" s="1"/>
  <c r="K58" i="2"/>
  <c r="K57" i="2" s="1"/>
  <c r="G58" i="2"/>
  <c r="G57" i="2" s="1"/>
  <c r="E58" i="2"/>
  <c r="E57" i="2" s="1"/>
  <c r="H44" i="2"/>
  <c r="I44" i="2"/>
  <c r="J44" i="2"/>
  <c r="K44" i="2"/>
  <c r="H45" i="2"/>
  <c r="I45" i="2"/>
  <c r="J45" i="2"/>
  <c r="K45" i="2"/>
  <c r="H47" i="2"/>
  <c r="I47" i="2"/>
  <c r="J47" i="2"/>
  <c r="K47" i="2"/>
  <c r="G47" i="2"/>
  <c r="G45" i="2"/>
  <c r="G44" i="2"/>
  <c r="E54" i="2"/>
  <c r="E51" i="2"/>
  <c r="E47" i="2"/>
  <c r="E46" i="2"/>
  <c r="E45" i="2"/>
  <c r="F56" i="2"/>
  <c r="F55" i="2"/>
  <c r="F54" i="2"/>
  <c r="F53" i="2"/>
  <c r="F52" i="2"/>
  <c r="F51" i="2"/>
  <c r="F50" i="2"/>
  <c r="F48" i="2"/>
  <c r="F44" i="2" l="1"/>
  <c r="E44" i="2"/>
  <c r="E43" i="2" s="1"/>
  <c r="K43" i="2"/>
  <c r="I43" i="2"/>
  <c r="G43" i="2"/>
  <c r="F45" i="2"/>
  <c r="F47" i="2"/>
  <c r="J43" i="2"/>
  <c r="H43" i="2"/>
  <c r="F57" i="2"/>
  <c r="F62" i="2"/>
  <c r="F63" i="2"/>
  <c r="F58" i="2"/>
  <c r="F43" i="2" l="1"/>
  <c r="F66" i="2" l="1"/>
  <c r="F65" i="2"/>
  <c r="F64" i="2"/>
  <c r="E62" i="2"/>
  <c r="F60" i="2"/>
  <c r="E41" i="2"/>
  <c r="E40" i="2" s="1"/>
  <c r="H36" i="2" l="1"/>
  <c r="I36" i="2"/>
  <c r="J36" i="2"/>
  <c r="K36" i="2"/>
  <c r="G36" i="2"/>
  <c r="E36" i="2"/>
  <c r="H25" i="2"/>
  <c r="I25" i="2"/>
  <c r="J25" i="2"/>
  <c r="K25" i="2"/>
  <c r="H26" i="2"/>
  <c r="H70" i="2" s="1"/>
  <c r="I26" i="2"/>
  <c r="I70" i="2" s="1"/>
  <c r="J26" i="2"/>
  <c r="J70" i="2" s="1"/>
  <c r="K26" i="2"/>
  <c r="K70" i="2" s="1"/>
  <c r="G26" i="2"/>
  <c r="G25" i="2"/>
  <c r="E26" i="2"/>
  <c r="E25" i="2"/>
  <c r="E23" i="2" s="1"/>
  <c r="I10" i="2"/>
  <c r="J10" i="2"/>
  <c r="K10" i="2"/>
  <c r="H11" i="2"/>
  <c r="I11" i="2"/>
  <c r="I72" i="2" s="1"/>
  <c r="J11" i="2"/>
  <c r="J72" i="2" s="1"/>
  <c r="K11" i="2"/>
  <c r="K72" i="2" s="1"/>
  <c r="G11" i="2"/>
  <c r="G72" i="2" s="1"/>
  <c r="E11" i="2"/>
  <c r="E72" i="2" s="1"/>
  <c r="K23" i="2" l="1"/>
  <c r="G23" i="2"/>
  <c r="K8" i="2"/>
  <c r="J23" i="2"/>
  <c r="J8" i="2"/>
  <c r="I23" i="2"/>
  <c r="H72" i="2"/>
  <c r="F72" i="2" s="1"/>
  <c r="H8" i="2"/>
  <c r="I8" i="2"/>
  <c r="H23" i="2"/>
  <c r="I69" i="2"/>
  <c r="G70" i="2"/>
  <c r="F70" i="2" s="1"/>
  <c r="J69" i="2"/>
  <c r="K69" i="2"/>
  <c r="E70" i="2"/>
  <c r="E35" i="2"/>
  <c r="F36" i="2"/>
  <c r="K35" i="2"/>
  <c r="I35" i="2"/>
  <c r="F26" i="2"/>
  <c r="G35" i="2"/>
  <c r="J35" i="2"/>
  <c r="H35" i="2"/>
  <c r="F25" i="2"/>
  <c r="F11" i="2"/>
  <c r="K67" i="2" l="1"/>
  <c r="I67" i="2"/>
  <c r="J67" i="2"/>
  <c r="F35" i="2"/>
  <c r="F23" i="2"/>
  <c r="F32" i="2"/>
  <c r="F31" i="2"/>
  <c r="F30" i="2"/>
  <c r="F27" i="2"/>
  <c r="F22" i="2"/>
  <c r="F21" i="2"/>
  <c r="F20" i="2"/>
  <c r="F17" i="2"/>
  <c r="G16" i="2"/>
  <c r="E16" i="2"/>
  <c r="F13" i="2"/>
  <c r="F12" i="2"/>
  <c r="E10" i="2" l="1"/>
  <c r="E8" i="2" s="1"/>
  <c r="G10" i="2"/>
  <c r="G8" i="2" s="1"/>
  <c r="F8" i="2" s="1"/>
  <c r="F16" i="2"/>
  <c r="H69" i="2" l="1"/>
  <c r="F10" i="2"/>
  <c r="G69" i="2"/>
  <c r="E69" i="2"/>
  <c r="E67" i="2" l="1"/>
  <c r="G67" i="2"/>
  <c r="H67" i="2"/>
  <c r="F69" i="2"/>
  <c r="F67" i="2" l="1"/>
</calcChain>
</file>

<file path=xl/sharedStrings.xml><?xml version="1.0" encoding="utf-8"?>
<sst xmlns="http://schemas.openxmlformats.org/spreadsheetml/2006/main" count="306" uniqueCount="150">
  <si>
    <t>1.</t>
  </si>
  <si>
    <t xml:space="preserve">Итого:         </t>
  </si>
  <si>
    <t>Средства бюджета МО</t>
  </si>
  <si>
    <t>Средства       бюджета ОМР МО</t>
  </si>
  <si>
    <t>Средства       бюджетов       городских/  сельских поселений, передаваемые в бюджет  ОМР МО</t>
  </si>
  <si>
    <t>1.1.</t>
  </si>
  <si>
    <t>Организация и проведение  культурно-массовых мероприятий</t>
  </si>
  <si>
    <t>Средства бюджета ОМР МО</t>
  </si>
  <si>
    <t>1.2.</t>
  </si>
  <si>
    <t xml:space="preserve">Оказание муницпальной услуги "Информационно-методическое обеспечение учреждений культуры" на базе МБУ "КСЦ ОМР" </t>
  </si>
  <si>
    <t>1.3.</t>
  </si>
  <si>
    <t>Организация деятельности                  МБУ "КСЦ ОМР" по  оказанию муницпальной услуги "Организация комплектования книжным фондом библиотек поселений"</t>
  </si>
  <si>
    <t>1.4.</t>
  </si>
  <si>
    <t>Обеспечение содержания имущества МБУ "КСЦ ОМР"</t>
  </si>
  <si>
    <t>1.5.</t>
  </si>
  <si>
    <t>Комплектование  библиотечных фондов библиотек поселений</t>
  </si>
  <si>
    <t>Средства       бюджетов       городских/  сельских поселений, передоваемые в бюджет  ОМР МО</t>
  </si>
  <si>
    <t>1.6.</t>
  </si>
  <si>
    <t>Обеспечение деятельности библиотек сельских поселений</t>
  </si>
  <si>
    <t>2.</t>
  </si>
  <si>
    <t>Внебюджетные средства</t>
  </si>
  <si>
    <t>2.1.</t>
  </si>
  <si>
    <t>Организация  деятельности учреждений дополнительного образования в сфере искусства на оказание муниципальной услуги "Предоставление дополнительного образовнаия в учреждениях дополнительного образования детей"</t>
  </si>
  <si>
    <t>2.2.</t>
  </si>
  <si>
    <t xml:space="preserve">Обеспечение содержания имущества учреждений дополнительного образования в сфере искусства </t>
  </si>
  <si>
    <t>2.3.</t>
  </si>
  <si>
    <t>Организация и проведение конкурсов районного, областного и межзонального уровней</t>
  </si>
  <si>
    <t>3.</t>
  </si>
  <si>
    <t>3.1.</t>
  </si>
  <si>
    <t>Проведение капитального  ремонта в  учреждениях дополнительного образования детей в сфере искусства</t>
  </si>
  <si>
    <t>Проведение текущего ремонта в учреждении культуры и учреждениях дополнительного образования детей в сфере искусства</t>
  </si>
  <si>
    <t xml:space="preserve">4. </t>
  </si>
  <si>
    <t>4.1.</t>
  </si>
  <si>
    <t>Проведение мониторинга  качества и доступности услуг  в сфере туризма</t>
  </si>
  <si>
    <t>5.</t>
  </si>
  <si>
    <t>Инвестиции</t>
  </si>
  <si>
    <t>5.1.</t>
  </si>
  <si>
    <t>5.2.</t>
  </si>
  <si>
    <t>5.3.</t>
  </si>
  <si>
    <t>6.</t>
  </si>
  <si>
    <t>6.1.</t>
  </si>
  <si>
    <t>Обеспечение деятельности Комитета по делам  молодежи, культуре и спорту</t>
  </si>
  <si>
    <t>6.2.</t>
  </si>
  <si>
    <t>Проведение текущего ремонта в Комитете по делам  молодежи, культуре и спорту</t>
  </si>
  <si>
    <t>6.3.</t>
  </si>
  <si>
    <t>Приобретение основных средств  для Комитета по делам молдежи, культуре и спорту</t>
  </si>
  <si>
    <t>КДМКС</t>
  </si>
  <si>
    <t>Приложение №1 к муниципальной программе</t>
  </si>
  <si>
    <t>№ П\П</t>
  </si>
  <si>
    <t>Мероприятия по реализации программы (подпрограммы)</t>
  </si>
  <si>
    <t>Срок исполнения мероприятий</t>
  </si>
  <si>
    <t>Источники финансирования</t>
  </si>
  <si>
    <t>Объем финансирования мероприятия в году, предшедствующему началу реализации программы
2016 год  
(тыс. руб.)</t>
  </si>
  <si>
    <t>Всего           (тыс. руб.)</t>
  </si>
  <si>
    <t>Объем финансирования по годам (тыс. руб.)</t>
  </si>
  <si>
    <t>Ответственный за выполнение мероприятия</t>
  </si>
  <si>
    <t>Результаты выполнения мероприятия</t>
  </si>
  <si>
    <t>2017 год</t>
  </si>
  <si>
    <t>2018 год</t>
  </si>
  <si>
    <t>2019 год</t>
  </si>
  <si>
    <t>2020 год</t>
  </si>
  <si>
    <t>2021 год</t>
  </si>
  <si>
    <t>2017-2021 гг</t>
  </si>
  <si>
    <t>Средства       бюджетов       городских/  сельских поселений ОМР МО</t>
  </si>
  <si>
    <t>КДМКС, МБУ "КСЦ ОМР"</t>
  </si>
  <si>
    <t>Ежегодно не менее 50 мероприятий</t>
  </si>
  <si>
    <t>Выполнение муниципального задания</t>
  </si>
  <si>
    <t>Проведение конкурсов районного, областного и межзональных уровней согласно утвержденному Плану проведения мероприятий</t>
  </si>
  <si>
    <t>КДМКС МБУ "КСЦ ОМР"</t>
  </si>
  <si>
    <t>Объем финансирования не определен</t>
  </si>
  <si>
    <t xml:space="preserve">КДМКС </t>
  </si>
  <si>
    <t>Проведение капитального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</si>
  <si>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Увеличение доли доступных организаций сферы культуры  для инвалидов и и других маломобильных групп населения</t>
  </si>
  <si>
    <t>Приобретение оборудования для 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</si>
  <si>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</si>
  <si>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Внебюджетные источники</t>
  </si>
  <si>
    <t xml:space="preserve">           Председатель Комитета  по делам молодежи, культуре и спорту                                                                                               О. И. Демченко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</si>
  <si>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</si>
  <si>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Задача 2. Увеличение охвата библиотечным обслуживанием населения Одинцовского муниципального района 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</si>
  <si>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</t>
  </si>
  <si>
    <t>Задача 4. Увеличение объема платных туристских услуг, оказанных населению Одинцовского муниципального района</t>
  </si>
  <si>
    <t>В пределах средств, предусмотренных на содержание исполнителя</t>
  </si>
  <si>
    <t>Увеличение объема платных туристских услуг, оказанных населению к 2021 году до 10,9 млн. руб.</t>
  </si>
  <si>
    <t>7.</t>
  </si>
  <si>
    <t>Задача 7  Обеспечение деятельности Комитета по делам  молодежи, культуре и спорту</t>
  </si>
  <si>
    <t>Проведение 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</si>
  <si>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>Приобретение основных средств для учреждения культуры и учреждений дополнительного образования детей в сфере искусства</t>
    </r>
    <r>
      <rPr>
        <b/>
        <sz val="10"/>
        <rFont val="Times New Roman"/>
        <family val="1"/>
        <charset val="204"/>
      </rPr>
      <t xml:space="preserve"> </t>
    </r>
  </si>
  <si>
    <t>7.1.</t>
  </si>
  <si>
    <t>7.2.</t>
  </si>
  <si>
    <t>7.3.</t>
  </si>
  <si>
    <t>в том числе на повышение заработной платы</t>
  </si>
  <si>
    <t>Средства бюджета  МО</t>
  </si>
  <si>
    <t xml:space="preserve"> на повышение заработной платы</t>
  </si>
  <si>
    <t>на повышение заработной платы</t>
  </si>
  <si>
    <t>Средства       бюджета  МО</t>
  </si>
  <si>
    <t>Увеличение доли населения, участвующего в коллективах народного творчества и школах искусств к 2021 году до 4,5%</t>
  </si>
  <si>
    <t>Увеличение количества предоставляемых муниципальными библиотеками муниципальных услуг в электронном виде к 2021 году до 100 %</t>
  </si>
  <si>
    <t>Приложение №2 к муниципальной программе</t>
  </si>
  <si>
    <t>N   п/п</t>
  </si>
  <si>
    <t xml:space="preserve">Планируемый объем финансирования на решение данной задачи (тыс. руб.)   </t>
  </si>
  <si>
    <t xml:space="preserve">Количественные  и/или качественные целевые показатели, характеризующие достижение целей и решение задач          </t>
  </si>
  <si>
    <t>Единица измерения</t>
  </si>
  <si>
    <t>Базовое значение показателя (на начало  реализации программы на 01.10.2016)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</si>
  <si>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</si>
  <si>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</si>
  <si>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Бюджет Московской области</t>
  </si>
  <si>
    <t>Бюджет городских и сельских поселений,передаваемый в бюджет ОМР</t>
  </si>
  <si>
    <t>2021год</t>
  </si>
  <si>
    <t>Чел.</t>
  </si>
  <si>
    <t>1.1. Доля населения, участвующего в коллективах народного товрчества и школах искусств</t>
  </si>
  <si>
    <t>%</t>
  </si>
  <si>
    <t>1.2. Количество культурно-массовых мероприятий</t>
  </si>
  <si>
    <t>Ед.</t>
  </si>
  <si>
    <t>1.3.Уровень фактической обеспеченности клубами и учреждениями клубного типа от нормативной потребности</t>
  </si>
  <si>
    <t>1.5. Соотношение средней заработной платы работников муниципальных учреждений культуры к средней заработной плате в Московской области</t>
  </si>
  <si>
    <r>
      <rPr>
        <b/>
        <sz val="16"/>
        <rFont val="Times New Roman"/>
        <family val="1"/>
        <charset val="204"/>
      </rPr>
      <t xml:space="preserve">Задача 2. Увеличение охвата библиотечным обслуживанием населения Одинцовского муниципального района </t>
    </r>
    <r>
      <rPr>
        <b/>
        <sz val="14"/>
        <color theme="1"/>
        <rFont val="Times New Roman"/>
        <family val="1"/>
        <charset val="204"/>
      </rPr>
      <t xml:space="preserve">
</t>
    </r>
  </si>
  <si>
    <t>2.1.Количество единиц библиотечного фонда</t>
  </si>
  <si>
    <t>2.2. Уровень фактической обеспеченности библиотеками от нормативной потребности</t>
  </si>
  <si>
    <t>2.3.Увеличение доли предоставляемых муниципальными библиотеками муниципальных услуг в электронном виде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</si>
  <si>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
</t>
  </si>
  <si>
    <t>3.1. Количество созданных парков культуры и отдыха</t>
  </si>
  <si>
    <t>ед.</t>
  </si>
  <si>
    <t>3.2. Количество благоустроенных парков культуры и отдыха</t>
  </si>
  <si>
    <t xml:space="preserve">Задача 4. Увеличение объема платных туристских услуг, оказанных населению Одинцовского муниципального района 
</t>
  </si>
  <si>
    <t>млн. руб.</t>
  </si>
  <si>
    <t>4.1. Объем платных услуг гостиниц и аналогичных средств размещения</t>
  </si>
  <si>
    <t>5.1.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</si>
  <si>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5.2. Доля муниципальных учреждений культуры, здания которых требуют проведения текущего ремонта</t>
  </si>
  <si>
    <t>5.3. Доля 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</t>
  </si>
  <si>
    <t>Задача 6.  Обеспечение обустройства пандусами  учреждений  дополнительного образования детей в сфере искусства</t>
  </si>
  <si>
    <t>6.1.Доля муниципальных учреждений дополнительного образования детей  в сфере искусства,  обеспеченных беспрепятственным доступом  для маломобильных групп населения</t>
  </si>
  <si>
    <t>6.2. Количество учреждений дополнительного образования детей в сфере искусства, обепеченных пандусами</t>
  </si>
  <si>
    <t>Задача 7.  Обеспечение деятельности Комитета по делам  молодежи, культуре и спорту</t>
  </si>
  <si>
    <t>х</t>
  </si>
  <si>
    <t>Х</t>
  </si>
  <si>
    <t xml:space="preserve">    Председатель Комитета  по делам молодежи, культуре и спорту                                                                                               О. И. Демченко</t>
  </si>
  <si>
    <t>Проведение текущего ремонта в Одинцовской ДМШ</t>
  </si>
  <si>
    <t>Благоустройство  и создание парков</t>
  </si>
  <si>
    <t xml:space="preserve"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
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</si>
  <si>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</si>
  <si>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2017-2021 гг.</t>
  </si>
  <si>
    <t>Охват библиотечным обслуживанием к 2021 году до 25%.
Увеличить количество единиц библиотечного фонда к 2021 году до 745 тыс.</t>
  </si>
  <si>
    <t>Задача 6.   Обеспечение обустройства пандусами  учреждений  дополнительного образования детей в сфере искусства</t>
  </si>
  <si>
    <t>Увеличение уровня фактической обеспеченности клубами и учреждениями клубного типа от нормативной потребности к 2021 году до 83,2 %</t>
  </si>
  <si>
    <t>В сп Успенское парк ГоркиХ - 6725,0 т.р. В сп Барвихинское прак "Барвиха" - 4958,36 т.р.. Уровень фактической обеспеченности парками культуры и отдыха к 2021 году -28%</t>
  </si>
  <si>
    <t xml:space="preserve">Приобретение основных для средств для учрежждений доп.образования детей в сфере искусства:
Одинцовская ДМШ 2400,0; ДШИ "Классика" 745,0;Б-Вязёмская ДШИ 600,0; Лесногородская ДШИ 600,0; Зареченская ДШИ 550,0; Петелинская ДШИ 25,0; Барвихинская ДШИ 170,0; Новогородковская 110,0. </t>
  </si>
  <si>
    <t xml:space="preserve">ПЛАНИРУЕМЫЕ РЕЗУЛЬТАТЫ РЕАЛИЗАЦИИ МУНИЦИПАЛЬНОЙ ПРОГРАММЫ ОДИНЦОВСКОГО МУНИЦИПАЛЬНОГО РАЙОНА МОСКОВСКОЙ ОБЛАСТИ «РАЗВИТИЕ КУЛЬТУРЫ  В ОДИНЦОВСКОМ МУНИЦИПАЛЬНОМ РАЙОНЕ МОСКОВСКОЙ ОБЛАСТИ» </t>
  </si>
  <si>
    <t xml:space="preserve">ПЕРЕЧЕНЬ МЕРОПРИЯТИЙ МУНИЦИПАЛЬНОЙ ПРОГРАММЫ ОДИНЦОВСКОГО МУНИЦИПАЛЬНОГО РАЙОНА
МОСКОВСКОЙ ОБЛАСТИ 
«РАЗВИТИЕ КУЛЬТУРЫ В  ОДИНЦОВСКОМ МУНИЦИПАЛЬНОМ РАЙОНЕ МОСКОВСКОЙ ОБЛАСТИ» </t>
  </si>
  <si>
    <t>1.4.Соотношение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</si>
  <si>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В пределах средств, предусмотренных в бюджетах городских и сельских поселений ОМР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</si>
</sst>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8" fillId="0" borderId="0"/>
    <xf numFmtId="0" fontId="2" fillId="0" borderId="0"/>
    <xf numFmtId="0" fontId="1" fillId="0" borderId="0"/>
    <xf numFmtId="0" fontId="37" fillId="0" borderId="0"/>
  </cellStyleXfs>
  <cellXfs count="201">
    <xf numFmtId="0" fontId="0" fillId="0" borderId="0" xfId="0"/>
    <xf numFmtId="16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15" fillId="0" borderId="0" xfId="1" applyFont="1"/>
    <xf numFmtId="0" fontId="16" fillId="0" borderId="0" xfId="1" applyFont="1" applyBorder="1" applyAlignment="1"/>
    <xf numFmtId="0" fontId="5" fillId="0" borderId="0" xfId="1" applyFont="1" applyBorder="1" applyAlignment="1"/>
    <xf numFmtId="0" fontId="16" fillId="0" borderId="0" xfId="1" applyFont="1"/>
    <xf numFmtId="0" fontId="10" fillId="2" borderId="0" xfId="1" applyFont="1" applyFill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vertical="top" wrapText="1"/>
    </xf>
    <xf numFmtId="164" fontId="11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164" fontId="22" fillId="2" borderId="1" xfId="1" applyNumberFormat="1" applyFont="1" applyFill="1" applyBorder="1" applyAlignment="1">
      <alignment vertical="top" wrapText="1"/>
    </xf>
    <xf numFmtId="165" fontId="13" fillId="2" borderId="1" xfId="1" applyNumberFormat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 wrapText="1"/>
    </xf>
    <xf numFmtId="0" fontId="15" fillId="2" borderId="0" xfId="1" applyFont="1" applyFill="1"/>
    <xf numFmtId="0" fontId="3" fillId="0" borderId="0" xfId="1"/>
    <xf numFmtId="0" fontId="17" fillId="0" borderId="0" xfId="1" applyFont="1" applyAlignment="1">
      <alignment horizontal="center"/>
    </xf>
    <xf numFmtId="0" fontId="26" fillId="0" borderId="0" xfId="1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6" fillId="2" borderId="1" xfId="1" applyFont="1" applyFill="1" applyBorder="1" applyAlignment="1">
      <alignment vertical="top" wrapText="1"/>
    </xf>
    <xf numFmtId="0" fontId="27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right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15" fillId="0" borderId="0" xfId="4" applyFont="1"/>
    <xf numFmtId="0" fontId="10" fillId="0" borderId="0" xfId="4" applyFont="1" applyAlignment="1">
      <alignment horizontal="right" vertical="top" wrapText="1"/>
    </xf>
    <xf numFmtId="0" fontId="30" fillId="0" borderId="0" xfId="4" applyFont="1" applyAlignment="1">
      <alignment horizontal="right" vertical="top"/>
    </xf>
    <xf numFmtId="0" fontId="11" fillId="0" borderId="1" xfId="4" applyFont="1" applyBorder="1" applyAlignment="1">
      <alignment horizontal="center" vertical="top" wrapText="1"/>
    </xf>
    <xf numFmtId="0" fontId="11" fillId="0" borderId="9" xfId="4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center" wrapText="1"/>
    </xf>
    <xf numFmtId="0" fontId="17" fillId="2" borderId="1" xfId="4" applyFont="1" applyFill="1" applyBorder="1" applyAlignment="1">
      <alignment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left" vertical="top" wrapText="1"/>
    </xf>
    <xf numFmtId="0" fontId="17" fillId="2" borderId="1" xfId="4" applyFont="1" applyFill="1" applyBorder="1" applyAlignment="1">
      <alignment vertical="top" wrapText="1"/>
    </xf>
    <xf numFmtId="3" fontId="17" fillId="2" borderId="1" xfId="4" applyNumberFormat="1" applyFont="1" applyFill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top" wrapText="1"/>
    </xf>
    <xf numFmtId="0" fontId="15" fillId="0" borderId="0" xfId="4" applyFont="1" applyAlignment="1">
      <alignment vertical="top"/>
    </xf>
    <xf numFmtId="0" fontId="34" fillId="2" borderId="1" xfId="4" applyFont="1" applyFill="1" applyBorder="1" applyAlignment="1">
      <alignment vertical="top" wrapText="1"/>
    </xf>
    <xf numFmtId="3" fontId="34" fillId="2" borderId="1" xfId="4" applyNumberFormat="1" applyFont="1" applyFill="1" applyBorder="1" applyAlignment="1">
      <alignment horizontal="center" vertical="top" wrapText="1"/>
    </xf>
    <xf numFmtId="166" fontId="12" fillId="0" borderId="1" xfId="4" applyNumberFormat="1" applyFont="1" applyBorder="1" applyAlignment="1">
      <alignment horizontal="center" vertical="top" wrapText="1"/>
    </xf>
    <xf numFmtId="166" fontId="12" fillId="2" borderId="1" xfId="4" applyNumberFormat="1" applyFont="1" applyFill="1" applyBorder="1" applyAlignment="1">
      <alignment vertical="top" wrapText="1"/>
    </xf>
    <xf numFmtId="0" fontId="34" fillId="0" borderId="1" xfId="4" applyFont="1" applyBorder="1" applyAlignment="1">
      <alignment vertical="top" wrapText="1"/>
    </xf>
    <xf numFmtId="0" fontId="17" fillId="0" borderId="0" xfId="4" applyFont="1" applyAlignment="1">
      <alignment vertical="top" wrapText="1"/>
    </xf>
    <xf numFmtId="0" fontId="34" fillId="2" borderId="1" xfId="4" applyFont="1" applyFill="1" applyBorder="1" applyAlignment="1">
      <alignment horizontal="left" vertical="top" wrapText="1"/>
    </xf>
    <xf numFmtId="0" fontId="34" fillId="2" borderId="1" xfId="4" applyFont="1" applyFill="1" applyBorder="1" applyAlignment="1">
      <alignment horizontal="center" vertical="top" wrapText="1"/>
    </xf>
    <xf numFmtId="0" fontId="17" fillId="2" borderId="1" xfId="4" applyFont="1" applyFill="1" applyBorder="1" applyAlignment="1">
      <alignment horizontal="center" vertical="top" wrapText="1"/>
    </xf>
    <xf numFmtId="166" fontId="15" fillId="0" borderId="0" xfId="4" applyNumberFormat="1" applyFont="1"/>
    <xf numFmtId="166" fontId="12" fillId="2" borderId="2" xfId="4" applyNumberFormat="1" applyFont="1" applyFill="1" applyBorder="1" applyAlignment="1">
      <alignment horizontal="center" vertical="top" wrapText="1"/>
    </xf>
    <xf numFmtId="0" fontId="4" fillId="0" borderId="11" xfId="4" applyFont="1" applyBorder="1" applyAlignment="1">
      <alignment vertical="center"/>
    </xf>
    <xf numFmtId="0" fontId="36" fillId="0" borderId="11" xfId="4" applyFont="1" applyBorder="1" applyAlignment="1">
      <alignment vertical="center"/>
    </xf>
    <xf numFmtId="0" fontId="36" fillId="0" borderId="11" xfId="4" applyFont="1" applyBorder="1" applyAlignment="1"/>
    <xf numFmtId="0" fontId="17" fillId="2" borderId="1" xfId="4" applyNumberFormat="1" applyFont="1" applyFill="1" applyBorder="1" applyAlignment="1">
      <alignment horizontal="center" vertical="top" wrapText="1"/>
    </xf>
    <xf numFmtId="2" fontId="17" fillId="2" borderId="1" xfId="4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wrapText="1"/>
    </xf>
    <xf numFmtId="0" fontId="17" fillId="0" borderId="1" xfId="4" applyFont="1" applyBorder="1" applyAlignment="1">
      <alignment vertical="top" wrapText="1"/>
    </xf>
    <xf numFmtId="0" fontId="32" fillId="2" borderId="1" xfId="4" applyFont="1" applyFill="1" applyBorder="1" applyAlignment="1">
      <alignment vertical="top" wrapText="1"/>
    </xf>
    <xf numFmtId="0" fontId="31" fillId="0" borderId="1" xfId="4" applyFont="1" applyBorder="1" applyAlignment="1">
      <alignment horizontal="center" vertical="center" wrapText="1"/>
    </xf>
    <xf numFmtId="1" fontId="17" fillId="2" borderId="1" xfId="4" applyNumberFormat="1" applyFont="1" applyFill="1" applyBorder="1" applyAlignment="1">
      <alignment horizontal="center" vertical="top" wrapText="1"/>
    </xf>
    <xf numFmtId="1" fontId="34" fillId="0" borderId="1" xfId="4" applyNumberFormat="1" applyFont="1" applyBorder="1" applyAlignment="1">
      <alignment horizontal="center" vertical="top" wrapText="1"/>
    </xf>
    <xf numFmtId="0" fontId="35" fillId="2" borderId="1" xfId="4" applyFont="1" applyFill="1" applyBorder="1" applyAlignment="1">
      <alignment vertical="top" wrapText="1"/>
    </xf>
    <xf numFmtId="164" fontId="12" fillId="2" borderId="1" xfId="4" applyNumberFormat="1" applyFont="1" applyFill="1" applyBorder="1" applyAlignment="1">
      <alignment horizontal="center" vertical="top" wrapText="1"/>
    </xf>
    <xf numFmtId="164" fontId="12" fillId="0" borderId="1" xfId="4" applyNumberFormat="1" applyFont="1" applyBorder="1" applyAlignment="1">
      <alignment horizontal="center" vertical="top" wrapText="1"/>
    </xf>
    <xf numFmtId="0" fontId="17" fillId="0" borderId="2" xfId="4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34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9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65" fontId="11" fillId="2" borderId="1" xfId="1" applyNumberFormat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vertical="top" wrapText="1"/>
    </xf>
    <xf numFmtId="164" fontId="11" fillId="0" borderId="1" xfId="1" applyNumberFormat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center" vertical="top" wrapText="1"/>
    </xf>
    <xf numFmtId="165" fontId="10" fillId="0" borderId="1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right"/>
    </xf>
    <xf numFmtId="0" fontId="10" fillId="2" borderId="0" xfId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21" fillId="2" borderId="1" xfId="1" applyFont="1" applyFill="1" applyBorder="1" applyAlignment="1">
      <alignment horizontal="left" vertical="top"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top" wrapText="1"/>
    </xf>
    <xf numFmtId="0" fontId="3" fillId="2" borderId="1" xfId="1" applyFill="1" applyBorder="1" applyAlignment="1">
      <alignment horizontal="center" vertical="top" wrapText="1"/>
    </xf>
    <xf numFmtId="0" fontId="3" fillId="2" borderId="1" xfId="1" applyFill="1" applyBorder="1" applyAlignment="1">
      <alignment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" fontId="13" fillId="2" borderId="1" xfId="1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0" fontId="14" fillId="2" borderId="0" xfId="2" applyFont="1" applyFill="1" applyAlignment="1"/>
    <xf numFmtId="0" fontId="20" fillId="2" borderId="1" xfId="1" applyFont="1" applyFill="1" applyBorder="1" applyAlignment="1">
      <alignment vertical="top" wrapText="1"/>
    </xf>
    <xf numFmtId="0" fontId="23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20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3" xfId="1" applyFont="1" applyFill="1" applyBorder="1" applyAlignment="1">
      <alignment horizontal="center" vertical="top" wrapText="1"/>
    </xf>
    <xf numFmtId="16" fontId="10" fillId="0" borderId="12" xfId="1" applyNumberFormat="1" applyFont="1" applyFill="1" applyBorder="1" applyAlignment="1">
      <alignment horizontal="center" vertical="top" wrapText="1"/>
    </xf>
    <xf numFmtId="16" fontId="10" fillId="0" borderId="13" xfId="1" applyNumberFormat="1" applyFont="1" applyFill="1" applyBorder="1" applyAlignment="1">
      <alignment horizontal="center" vertical="top" wrapText="1"/>
    </xf>
    <xf numFmtId="164" fontId="11" fillId="2" borderId="15" xfId="1" applyNumberFormat="1" applyFont="1" applyFill="1" applyBorder="1" applyAlignment="1">
      <alignment horizontal="center" vertical="top" wrapText="1"/>
    </xf>
    <xf numFmtId="164" fontId="11" fillId="2" borderId="16" xfId="1" applyNumberFormat="1" applyFont="1" applyFill="1" applyBorder="1" applyAlignment="1">
      <alignment horizontal="center" vertical="top" wrapText="1"/>
    </xf>
    <xf numFmtId="164" fontId="11" fillId="2" borderId="17" xfId="1" applyNumberFormat="1" applyFont="1" applyFill="1" applyBorder="1" applyAlignment="1">
      <alignment horizontal="center" vertical="top" wrapText="1"/>
    </xf>
    <xf numFmtId="164" fontId="10" fillId="2" borderId="15" xfId="0" applyNumberFormat="1" applyFont="1" applyFill="1" applyBorder="1" applyAlignment="1">
      <alignment horizontal="center" vertical="top" wrapText="1"/>
    </xf>
    <xf numFmtId="164" fontId="10" fillId="2" borderId="16" xfId="0" applyNumberFormat="1" applyFont="1" applyFill="1" applyBorder="1" applyAlignment="1">
      <alignment horizontal="center" vertical="top" wrapText="1"/>
    </xf>
    <xf numFmtId="164" fontId="10" fillId="2" borderId="17" xfId="0" applyNumberFormat="1" applyFont="1" applyFill="1" applyBorder="1" applyAlignment="1">
      <alignment horizontal="center" vertical="top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164" fontId="12" fillId="0" borderId="1" xfId="4" applyNumberFormat="1" applyFont="1" applyBorder="1" applyAlignment="1">
      <alignment horizontal="center" vertical="top" wrapText="1"/>
    </xf>
    <xf numFmtId="166" fontId="12" fillId="2" borderId="1" xfId="4" applyNumberFormat="1" applyFont="1" applyFill="1" applyBorder="1" applyAlignment="1">
      <alignment horizontal="center" vertical="top" wrapText="1"/>
    </xf>
    <xf numFmtId="166" fontId="33" fillId="0" borderId="1" xfId="4" applyNumberFormat="1" applyFont="1" applyBorder="1" applyAlignment="1">
      <alignment horizontal="center" vertical="top" wrapText="1"/>
    </xf>
    <xf numFmtId="0" fontId="31" fillId="3" borderId="1" xfId="4" applyFont="1" applyFill="1" applyBorder="1" applyAlignment="1">
      <alignment horizontal="center" vertical="center" wrapText="1"/>
    </xf>
    <xf numFmtId="164" fontId="31" fillId="2" borderId="1" xfId="4" applyNumberFormat="1" applyFont="1" applyFill="1" applyBorder="1" applyAlignment="1">
      <alignment horizontal="center" vertical="top" wrapText="1"/>
    </xf>
    <xf numFmtId="0" fontId="31" fillId="3" borderId="1" xfId="4" applyFont="1" applyFill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top" wrapText="1"/>
    </xf>
    <xf numFmtId="0" fontId="10" fillId="2" borderId="1" xfId="4" applyFont="1" applyFill="1" applyBorder="1" applyAlignment="1">
      <alignment horizontal="center" vertical="top"/>
    </xf>
    <xf numFmtId="166" fontId="33" fillId="2" borderId="1" xfId="4" applyNumberFormat="1" applyFont="1" applyFill="1" applyBorder="1" applyAlignment="1">
      <alignment horizontal="center" vertical="top" wrapText="1"/>
    </xf>
    <xf numFmtId="166" fontId="35" fillId="3" borderId="1" xfId="4" applyNumberFormat="1" applyFont="1" applyFill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top" wrapText="1"/>
    </xf>
    <xf numFmtId="0" fontId="31" fillId="0" borderId="1" xfId="4" applyFont="1" applyBorder="1" applyAlignment="1">
      <alignment horizontal="center" vertical="center" wrapText="1"/>
    </xf>
    <xf numFmtId="166" fontId="33" fillId="3" borderId="1" xfId="4" applyNumberFormat="1" applyFont="1" applyFill="1" applyBorder="1" applyAlignment="1">
      <alignment horizontal="center" vertical="top" wrapText="1"/>
    </xf>
    <xf numFmtId="0" fontId="17" fillId="2" borderId="1" xfId="4" applyFont="1" applyFill="1" applyBorder="1" applyAlignment="1">
      <alignment horizontal="center" vertical="top" wrapText="1"/>
    </xf>
    <xf numFmtId="0" fontId="10" fillId="0" borderId="0" xfId="4" applyFont="1" applyBorder="1" applyAlignment="1">
      <alignment horizontal="right" vertical="center" wrapText="1"/>
    </xf>
    <xf numFmtId="0" fontId="1" fillId="0" borderId="0" xfId="4" applyAlignment="1">
      <alignment horizontal="right"/>
    </xf>
    <xf numFmtId="0" fontId="12" fillId="0" borderId="0" xfId="4" applyFont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top" wrapText="1"/>
    </xf>
    <xf numFmtId="0" fontId="11" fillId="0" borderId="5" xfId="4" applyFont="1" applyBorder="1" applyAlignment="1">
      <alignment horizontal="center" vertical="top" wrapText="1"/>
    </xf>
    <xf numFmtId="0" fontId="11" fillId="0" borderId="6" xfId="4" applyFont="1" applyBorder="1" applyAlignment="1">
      <alignment horizontal="center" vertical="top" wrapText="1"/>
    </xf>
    <xf numFmtId="0" fontId="11" fillId="0" borderId="8" xfId="4" applyFont="1" applyBorder="1" applyAlignment="1">
      <alignment horizontal="center" vertical="top" wrapText="1"/>
    </xf>
    <xf numFmtId="0" fontId="11" fillId="0" borderId="7" xfId="4" applyFont="1" applyBorder="1" applyAlignment="1">
      <alignment horizontal="center" vertical="top" wrapText="1"/>
    </xf>
    <xf numFmtId="0" fontId="11" fillId="0" borderId="3" xfId="4" applyFont="1" applyBorder="1" applyAlignment="1">
      <alignment horizontal="center" vertical="top" wrapText="1"/>
    </xf>
    <xf numFmtId="0" fontId="11" fillId="0" borderId="1" xfId="4" applyFont="1" applyBorder="1" applyAlignment="1">
      <alignment horizontal="center" vertical="top" wrapText="1"/>
    </xf>
    <xf numFmtId="0" fontId="11" fillId="0" borderId="10" xfId="4" applyFont="1" applyBorder="1" applyAlignment="1">
      <alignment horizontal="center" vertical="top" wrapText="1"/>
    </xf>
    <xf numFmtId="0" fontId="17" fillId="0" borderId="1" xfId="4" applyFont="1" applyFill="1" applyBorder="1" applyAlignment="1">
      <alignment horizontal="center" vertical="top" wrapText="1"/>
    </xf>
    <xf numFmtId="3" fontId="17" fillId="0" borderId="1" xfId="4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BreakPreview" zoomScale="75" zoomScaleNormal="69" zoomScaleSheetLayoutView="75" workbookViewId="0">
      <selection activeCell="D34" sqref="D34"/>
    </sheetView>
  </sheetViews>
  <sheetFormatPr defaultColWidth="9.140625" defaultRowHeight="15" x14ac:dyDescent="0.25"/>
  <cols>
    <col min="1" max="1" width="7.28515625" style="5" customWidth="1"/>
    <col min="2" max="2" width="36.28515625" style="5" customWidth="1"/>
    <col min="3" max="3" width="15.85546875" style="5" customWidth="1"/>
    <col min="4" max="4" width="21" style="5" customWidth="1"/>
    <col min="5" max="5" width="18.42578125" style="5" customWidth="1"/>
    <col min="6" max="6" width="14.7109375" style="5" customWidth="1"/>
    <col min="7" max="7" width="15.140625" style="5" customWidth="1"/>
    <col min="8" max="8" width="13.42578125" style="5" customWidth="1"/>
    <col min="9" max="9" width="13.7109375" style="5" customWidth="1"/>
    <col min="10" max="11" width="13.42578125" style="5" customWidth="1"/>
    <col min="12" max="12" width="20" style="5" customWidth="1"/>
    <col min="13" max="13" width="33" style="5" customWidth="1"/>
    <col min="14" max="14" width="0.28515625" style="5" customWidth="1"/>
    <col min="15" max="23" width="9.140625" style="5" hidden="1" customWidth="1"/>
    <col min="24" max="16384" width="9.140625" style="5"/>
  </cols>
  <sheetData>
    <row r="1" spans="1:13" ht="6.75" customHeight="1" x14ac:dyDescent="0.25">
      <c r="L1" s="112"/>
      <c r="M1" s="112"/>
    </row>
    <row r="2" spans="1:13" s="8" customFormat="1" ht="6" customHeight="1" x14ac:dyDescent="0.3">
      <c r="A2" s="6"/>
      <c r="B2" s="7"/>
      <c r="C2" s="6"/>
      <c r="D2" s="6"/>
      <c r="E2" s="6"/>
      <c r="F2" s="113"/>
      <c r="G2" s="113"/>
      <c r="H2" s="113"/>
      <c r="I2" s="113"/>
      <c r="J2" s="113"/>
      <c r="K2" s="113"/>
      <c r="L2" s="113"/>
      <c r="M2" s="113"/>
    </row>
    <row r="3" spans="1:13" s="8" customFormat="1" ht="28.9" customHeight="1" x14ac:dyDescent="0.25">
      <c r="A3" s="6"/>
      <c r="B3" s="6"/>
      <c r="C3" s="6"/>
      <c r="D3" s="6"/>
      <c r="E3" s="6"/>
      <c r="F3" s="9"/>
      <c r="G3" s="9"/>
      <c r="H3" s="9"/>
      <c r="I3" s="9"/>
      <c r="J3" s="113" t="s">
        <v>47</v>
      </c>
      <c r="K3" s="113"/>
      <c r="L3" s="113"/>
      <c r="M3" s="113"/>
    </row>
    <row r="4" spans="1:13" s="8" customFormat="1" ht="77.25" customHeight="1" x14ac:dyDescent="0.25">
      <c r="A4" s="6"/>
      <c r="B4" s="114" t="s">
        <v>147</v>
      </c>
      <c r="C4" s="115"/>
      <c r="D4" s="115"/>
      <c r="E4" s="115"/>
      <c r="F4" s="115"/>
      <c r="G4" s="115"/>
      <c r="H4" s="115"/>
      <c r="I4" s="115"/>
      <c r="J4" s="115"/>
      <c r="K4" s="115"/>
      <c r="L4" s="10"/>
      <c r="M4" s="11"/>
    </row>
    <row r="5" spans="1:13" ht="46.15" customHeight="1" x14ac:dyDescent="0.25">
      <c r="A5" s="116" t="s">
        <v>48</v>
      </c>
      <c r="B5" s="116" t="s">
        <v>49</v>
      </c>
      <c r="C5" s="116" t="s">
        <v>50</v>
      </c>
      <c r="D5" s="116" t="s">
        <v>51</v>
      </c>
      <c r="E5" s="116" t="s">
        <v>52</v>
      </c>
      <c r="F5" s="116" t="s">
        <v>53</v>
      </c>
      <c r="G5" s="116" t="s">
        <v>54</v>
      </c>
      <c r="H5" s="116"/>
      <c r="I5" s="116"/>
      <c r="J5" s="116"/>
      <c r="K5" s="116"/>
      <c r="L5" s="116" t="s">
        <v>55</v>
      </c>
      <c r="M5" s="116" t="s">
        <v>56</v>
      </c>
    </row>
    <row r="6" spans="1:13" ht="117" customHeight="1" x14ac:dyDescent="0.25">
      <c r="A6" s="116"/>
      <c r="B6" s="116"/>
      <c r="C6" s="116"/>
      <c r="D6" s="116"/>
      <c r="E6" s="116"/>
      <c r="F6" s="116"/>
      <c r="G6" s="12" t="s">
        <v>57</v>
      </c>
      <c r="H6" s="12" t="s">
        <v>58</v>
      </c>
      <c r="I6" s="12" t="s">
        <v>59</v>
      </c>
      <c r="J6" s="12" t="s">
        <v>60</v>
      </c>
      <c r="K6" s="12" t="s">
        <v>61</v>
      </c>
      <c r="L6" s="116"/>
      <c r="M6" s="116"/>
    </row>
    <row r="7" spans="1:13" ht="24.6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27" customHeight="1" x14ac:dyDescent="0.25">
      <c r="A8" s="123" t="s">
        <v>0</v>
      </c>
      <c r="B8" s="116" t="s">
        <v>77</v>
      </c>
      <c r="C8" s="116" t="s">
        <v>140</v>
      </c>
      <c r="D8" s="101" t="s">
        <v>1</v>
      </c>
      <c r="E8" s="16">
        <f>SUM(E9:E11)</f>
        <v>381353.83999999997</v>
      </c>
      <c r="F8" s="16">
        <f>SUM(G8:K8)</f>
        <v>1822802.46</v>
      </c>
      <c r="G8" s="16">
        <f>SUM(G9:G11)</f>
        <v>380560.53200000001</v>
      </c>
      <c r="H8" s="16">
        <f>SUM(H9:H11)</f>
        <v>360560.53200000001</v>
      </c>
      <c r="I8" s="16">
        <f t="shared" ref="I8:K8" si="0">SUM(I9:I11)</f>
        <v>360560.53200000001</v>
      </c>
      <c r="J8" s="16">
        <f t="shared" si="0"/>
        <v>360560.43200000003</v>
      </c>
      <c r="K8" s="16">
        <f t="shared" si="0"/>
        <v>360560.43200000003</v>
      </c>
      <c r="L8" s="102"/>
      <c r="M8" s="117"/>
    </row>
    <row r="9" spans="1:13" ht="27" customHeight="1" x14ac:dyDescent="0.25">
      <c r="A9" s="124"/>
      <c r="B9" s="116"/>
      <c r="C9" s="116"/>
      <c r="D9" s="101" t="s">
        <v>94</v>
      </c>
      <c r="E9" s="16">
        <f>E15+E19</f>
        <v>8790</v>
      </c>
      <c r="F9" s="16">
        <f>SUM(G9:K9)</f>
        <v>0</v>
      </c>
      <c r="G9" s="16">
        <f>G15+G19</f>
        <v>0</v>
      </c>
      <c r="H9" s="16">
        <f>H15+H19</f>
        <v>0</v>
      </c>
      <c r="I9" s="16">
        <f>I15+I19</f>
        <v>0</v>
      </c>
      <c r="J9" s="16">
        <f>J15+J19</f>
        <v>0</v>
      </c>
      <c r="K9" s="16">
        <f>K15+K19</f>
        <v>0</v>
      </c>
      <c r="L9" s="102"/>
      <c r="M9" s="117"/>
    </row>
    <row r="10" spans="1:13" ht="36.75" customHeight="1" x14ac:dyDescent="0.25">
      <c r="A10" s="124"/>
      <c r="B10" s="116"/>
      <c r="C10" s="116"/>
      <c r="D10" s="101" t="s">
        <v>3</v>
      </c>
      <c r="E10" s="16">
        <f>E12+E13+E16+E17+E21+E22</f>
        <v>335680.83999999997</v>
      </c>
      <c r="F10" s="16">
        <f>SUM(G10:K10)</f>
        <v>1613162.46</v>
      </c>
      <c r="G10" s="16">
        <f>G12+G13+G16+G17+G21+G22</f>
        <v>338632.53200000001</v>
      </c>
      <c r="H10" s="16">
        <f>H12+H13+H16+H17+H21+H22</f>
        <v>318632.53200000001</v>
      </c>
      <c r="I10" s="16">
        <f>I12+I13+I16+I17+I21+I22</f>
        <v>318632.53200000001</v>
      </c>
      <c r="J10" s="16">
        <f>J12+J13+J16+J17+J21+J22</f>
        <v>318632.43200000003</v>
      </c>
      <c r="K10" s="16">
        <f>K12+K13+K16+K17+K21+K22</f>
        <v>318632.43200000003</v>
      </c>
      <c r="L10" s="17"/>
      <c r="M10" s="117"/>
    </row>
    <row r="11" spans="1:13" ht="36.75" customHeight="1" x14ac:dyDescent="0.25">
      <c r="A11" s="125"/>
      <c r="B11" s="116"/>
      <c r="C11" s="116"/>
      <c r="D11" s="103" t="s">
        <v>20</v>
      </c>
      <c r="E11" s="16">
        <f>E20</f>
        <v>36883</v>
      </c>
      <c r="F11" s="16">
        <f>SUM(G11:K11)</f>
        <v>209640</v>
      </c>
      <c r="G11" s="16">
        <f>G20</f>
        <v>41928</v>
      </c>
      <c r="H11" s="16">
        <f t="shared" ref="H11:K11" si="1">H20</f>
        <v>41928</v>
      </c>
      <c r="I11" s="16">
        <f t="shared" si="1"/>
        <v>41928</v>
      </c>
      <c r="J11" s="16">
        <f t="shared" si="1"/>
        <v>41928</v>
      </c>
      <c r="K11" s="16">
        <f t="shared" si="1"/>
        <v>41928</v>
      </c>
      <c r="L11" s="17"/>
      <c r="M11" s="104"/>
    </row>
    <row r="12" spans="1:13" ht="35.25" customHeight="1" x14ac:dyDescent="0.25">
      <c r="A12" s="100" t="s">
        <v>5</v>
      </c>
      <c r="B12" s="29" t="s">
        <v>6</v>
      </c>
      <c r="C12" s="14" t="s">
        <v>62</v>
      </c>
      <c r="D12" s="29" t="s">
        <v>7</v>
      </c>
      <c r="E12" s="15">
        <v>44724</v>
      </c>
      <c r="F12" s="16">
        <f t="shared" ref="F12" si="2">SUM(G12:K12)</f>
        <v>138620</v>
      </c>
      <c r="G12" s="15">
        <f>44724-1000</f>
        <v>43724</v>
      </c>
      <c r="H12" s="15">
        <v>23724</v>
      </c>
      <c r="I12" s="15">
        <v>23724</v>
      </c>
      <c r="J12" s="15">
        <v>23724</v>
      </c>
      <c r="K12" s="15">
        <v>23724</v>
      </c>
      <c r="L12" s="17" t="s">
        <v>64</v>
      </c>
      <c r="M12" s="18" t="s">
        <v>65</v>
      </c>
    </row>
    <row r="13" spans="1:13" ht="55.5" customHeight="1" x14ac:dyDescent="0.25">
      <c r="A13" s="121" t="s">
        <v>8</v>
      </c>
      <c r="B13" s="119" t="s">
        <v>9</v>
      </c>
      <c r="C13" s="14" t="s">
        <v>62</v>
      </c>
      <c r="D13" s="98" t="s">
        <v>7</v>
      </c>
      <c r="E13" s="15">
        <f>18008.14-378</f>
        <v>17630.14</v>
      </c>
      <c r="F13" s="16">
        <f>SUM(G13:K13)</f>
        <v>90040.7</v>
      </c>
      <c r="G13" s="15">
        <v>18008.14</v>
      </c>
      <c r="H13" s="15">
        <v>18008.14</v>
      </c>
      <c r="I13" s="15">
        <v>18008.14</v>
      </c>
      <c r="J13" s="15">
        <v>18008.14</v>
      </c>
      <c r="K13" s="15">
        <v>18008.14</v>
      </c>
      <c r="L13" s="17" t="s">
        <v>46</v>
      </c>
      <c r="M13" s="122" t="s">
        <v>95</v>
      </c>
    </row>
    <row r="14" spans="1:13" ht="33" customHeight="1" x14ac:dyDescent="0.25">
      <c r="A14" s="121"/>
      <c r="B14" s="119"/>
      <c r="C14" s="71" t="s">
        <v>90</v>
      </c>
      <c r="D14" s="98" t="s">
        <v>7</v>
      </c>
      <c r="E14" s="15">
        <v>155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7" t="s">
        <v>46</v>
      </c>
      <c r="M14" s="122"/>
    </row>
    <row r="15" spans="1:13" ht="32.25" customHeight="1" x14ac:dyDescent="0.25">
      <c r="A15" s="121"/>
      <c r="B15" s="119"/>
      <c r="C15" s="71" t="s">
        <v>93</v>
      </c>
      <c r="D15" s="98" t="s">
        <v>91</v>
      </c>
      <c r="E15" s="15">
        <v>589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7" t="s">
        <v>46</v>
      </c>
      <c r="M15" s="122"/>
    </row>
    <row r="16" spans="1:13" ht="36" customHeight="1" x14ac:dyDescent="0.25">
      <c r="A16" s="97" t="s">
        <v>10</v>
      </c>
      <c r="B16" s="98" t="s">
        <v>13</v>
      </c>
      <c r="C16" s="14" t="s">
        <v>62</v>
      </c>
      <c r="D16" s="29" t="s">
        <v>7</v>
      </c>
      <c r="E16" s="15">
        <f>265.1-194</f>
        <v>71.100000000000023</v>
      </c>
      <c r="F16" s="16">
        <f t="shared" ref="F16:F22" si="3">SUM(G16:K16)</f>
        <v>355.3</v>
      </c>
      <c r="G16" s="15">
        <f>265.1-194</f>
        <v>71.100000000000023</v>
      </c>
      <c r="H16" s="15">
        <v>71.099999999999994</v>
      </c>
      <c r="I16" s="15">
        <v>71.099999999999994</v>
      </c>
      <c r="J16" s="15">
        <v>71</v>
      </c>
      <c r="K16" s="15">
        <v>71</v>
      </c>
      <c r="L16" s="17" t="s">
        <v>46</v>
      </c>
      <c r="M16" s="18" t="s">
        <v>66</v>
      </c>
    </row>
    <row r="17" spans="1:13" ht="34.5" customHeight="1" x14ac:dyDescent="0.25">
      <c r="A17" s="118" t="s">
        <v>12</v>
      </c>
      <c r="B17" s="119" t="s">
        <v>22</v>
      </c>
      <c r="C17" s="14" t="s">
        <v>62</v>
      </c>
      <c r="D17" s="98" t="s">
        <v>7</v>
      </c>
      <c r="E17" s="15">
        <v>270270.59999999998</v>
      </c>
      <c r="F17" s="16">
        <f t="shared" si="3"/>
        <v>1369396.46</v>
      </c>
      <c r="G17" s="15">
        <f>271578.092+2301.2</f>
        <v>273879.29200000002</v>
      </c>
      <c r="H17" s="15">
        <f>271578.092+2301.2</f>
        <v>273879.29200000002</v>
      </c>
      <c r="I17" s="15">
        <f>271578.092+2301.2</f>
        <v>273879.29200000002</v>
      </c>
      <c r="J17" s="15">
        <f t="shared" ref="J17:K17" si="4">271578.092+2301.2</f>
        <v>273879.29200000002</v>
      </c>
      <c r="K17" s="15">
        <f t="shared" si="4"/>
        <v>273879.29200000002</v>
      </c>
      <c r="L17" s="17" t="s">
        <v>46</v>
      </c>
      <c r="M17" s="120" t="s">
        <v>143</v>
      </c>
    </row>
    <row r="18" spans="1:13" ht="34.5" customHeight="1" x14ac:dyDescent="0.25">
      <c r="A18" s="118"/>
      <c r="B18" s="119"/>
      <c r="C18" s="71" t="s">
        <v>90</v>
      </c>
      <c r="D18" s="98" t="s">
        <v>7</v>
      </c>
      <c r="E18" s="15">
        <v>4101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7" t="s">
        <v>46</v>
      </c>
      <c r="M18" s="120"/>
    </row>
    <row r="19" spans="1:13" ht="34.5" customHeight="1" x14ac:dyDescent="0.25">
      <c r="A19" s="118"/>
      <c r="B19" s="119"/>
      <c r="C19" s="71" t="s">
        <v>92</v>
      </c>
      <c r="D19" s="98" t="s">
        <v>91</v>
      </c>
      <c r="E19" s="15">
        <v>8201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7" t="s">
        <v>46</v>
      </c>
      <c r="M19" s="120"/>
    </row>
    <row r="20" spans="1:13" ht="30.75" customHeight="1" x14ac:dyDescent="0.25">
      <c r="A20" s="118"/>
      <c r="B20" s="119"/>
      <c r="C20" s="14" t="s">
        <v>62</v>
      </c>
      <c r="D20" s="98" t="s">
        <v>20</v>
      </c>
      <c r="E20" s="15">
        <v>36883</v>
      </c>
      <c r="F20" s="16">
        <f t="shared" si="3"/>
        <v>209640</v>
      </c>
      <c r="G20" s="15">
        <v>41928</v>
      </c>
      <c r="H20" s="15">
        <v>41928</v>
      </c>
      <c r="I20" s="15">
        <v>41928</v>
      </c>
      <c r="J20" s="15">
        <v>41928</v>
      </c>
      <c r="K20" s="15">
        <v>41928</v>
      </c>
      <c r="L20" s="17" t="s">
        <v>46</v>
      </c>
      <c r="M20" s="120"/>
    </row>
    <row r="21" spans="1:13" ht="44.25" customHeight="1" x14ac:dyDescent="0.25">
      <c r="A21" s="91" t="s">
        <v>14</v>
      </c>
      <c r="B21" s="29" t="s">
        <v>24</v>
      </c>
      <c r="C21" s="14" t="s">
        <v>62</v>
      </c>
      <c r="D21" s="29" t="s">
        <v>7</v>
      </c>
      <c r="E21" s="15">
        <v>1985</v>
      </c>
      <c r="F21" s="16">
        <f t="shared" si="3"/>
        <v>9750</v>
      </c>
      <c r="G21" s="15">
        <v>1950</v>
      </c>
      <c r="H21" s="15">
        <v>1950</v>
      </c>
      <c r="I21" s="15">
        <v>1950</v>
      </c>
      <c r="J21" s="15">
        <v>1950</v>
      </c>
      <c r="K21" s="15">
        <v>1950</v>
      </c>
      <c r="L21" s="17" t="s">
        <v>46</v>
      </c>
      <c r="M21" s="18" t="s">
        <v>66</v>
      </c>
    </row>
    <row r="22" spans="1:13" ht="54" customHeight="1" x14ac:dyDescent="0.25">
      <c r="A22" s="97" t="s">
        <v>17</v>
      </c>
      <c r="B22" s="30" t="s">
        <v>26</v>
      </c>
      <c r="C22" s="19" t="s">
        <v>62</v>
      </c>
      <c r="D22" s="30" t="s">
        <v>7</v>
      </c>
      <c r="E22" s="20">
        <v>1000</v>
      </c>
      <c r="F22" s="21">
        <f t="shared" si="3"/>
        <v>5000</v>
      </c>
      <c r="G22" s="20">
        <v>1000</v>
      </c>
      <c r="H22" s="20">
        <v>1000</v>
      </c>
      <c r="I22" s="20">
        <v>1000</v>
      </c>
      <c r="J22" s="20">
        <v>1000</v>
      </c>
      <c r="K22" s="20">
        <v>1000</v>
      </c>
      <c r="L22" s="22" t="s">
        <v>46</v>
      </c>
      <c r="M22" s="23" t="s">
        <v>67</v>
      </c>
    </row>
    <row r="23" spans="1:13" ht="31.9" customHeight="1" x14ac:dyDescent="0.25">
      <c r="A23" s="126" t="s">
        <v>19</v>
      </c>
      <c r="B23" s="127" t="s">
        <v>78</v>
      </c>
      <c r="C23" s="116" t="s">
        <v>140</v>
      </c>
      <c r="D23" s="101" t="s">
        <v>1</v>
      </c>
      <c r="E23" s="16">
        <f>SUM(E24:E26)</f>
        <v>8211.7000000000007</v>
      </c>
      <c r="F23" s="16">
        <f>SUM(G23:K23)</f>
        <v>35088.5</v>
      </c>
      <c r="G23" s="16">
        <f>SUM(G24:G26)</f>
        <v>7017.7</v>
      </c>
      <c r="H23" s="16">
        <f>SUM(H24:H26)</f>
        <v>7017.7</v>
      </c>
      <c r="I23" s="16">
        <f t="shared" ref="I23:K23" si="5">SUM(I24:I26)</f>
        <v>7017.7</v>
      </c>
      <c r="J23" s="16">
        <f t="shared" si="5"/>
        <v>7017.7</v>
      </c>
      <c r="K23" s="16">
        <f t="shared" si="5"/>
        <v>7017.7</v>
      </c>
      <c r="L23" s="102"/>
      <c r="M23" s="144"/>
    </row>
    <row r="24" spans="1:13" ht="31.9" customHeight="1" x14ac:dyDescent="0.25">
      <c r="A24" s="126"/>
      <c r="B24" s="127"/>
      <c r="C24" s="116"/>
      <c r="D24" s="101" t="s">
        <v>94</v>
      </c>
      <c r="E24" s="16">
        <f>E29+E34</f>
        <v>816</v>
      </c>
      <c r="F24" s="16">
        <f>SUM(G24:K24)</f>
        <v>0</v>
      </c>
      <c r="G24" s="16">
        <f>G29+G34</f>
        <v>0</v>
      </c>
      <c r="H24" s="16">
        <f t="shared" ref="H24:K24" si="6">H29+H34</f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02"/>
      <c r="M24" s="144"/>
    </row>
    <row r="25" spans="1:13" ht="31.9" customHeight="1" x14ac:dyDescent="0.25">
      <c r="A25" s="126"/>
      <c r="B25" s="127"/>
      <c r="C25" s="116"/>
      <c r="D25" s="101" t="s">
        <v>3</v>
      </c>
      <c r="E25" s="16">
        <f>E27+E30+E32</f>
        <v>5094.5</v>
      </c>
      <c r="F25" s="16">
        <f t="shared" ref="F25:F26" si="7">SUM(G25:K25)</f>
        <v>23582.5</v>
      </c>
      <c r="G25" s="16">
        <f>G27+G30+G32</f>
        <v>4716.5</v>
      </c>
      <c r="H25" s="16">
        <f t="shared" ref="H25:K25" si="8">H27+H30+H32</f>
        <v>4716.5</v>
      </c>
      <c r="I25" s="16">
        <f t="shared" si="8"/>
        <v>4716.5</v>
      </c>
      <c r="J25" s="16">
        <f t="shared" si="8"/>
        <v>4716.5</v>
      </c>
      <c r="K25" s="16">
        <f t="shared" si="8"/>
        <v>4716.5</v>
      </c>
      <c r="L25" s="102"/>
      <c r="M25" s="144"/>
    </row>
    <row r="26" spans="1:13" ht="71.25" customHeight="1" x14ac:dyDescent="0.25">
      <c r="A26" s="126"/>
      <c r="B26" s="127"/>
      <c r="C26" s="116"/>
      <c r="D26" s="103" t="s">
        <v>4</v>
      </c>
      <c r="E26" s="16">
        <f>E31</f>
        <v>2301.1999999999998</v>
      </c>
      <c r="F26" s="16">
        <f t="shared" si="7"/>
        <v>11506</v>
      </c>
      <c r="G26" s="16">
        <f>G31</f>
        <v>2301.1999999999998</v>
      </c>
      <c r="H26" s="16">
        <f t="shared" ref="H26:K26" si="9">H31</f>
        <v>2301.1999999999998</v>
      </c>
      <c r="I26" s="16">
        <f t="shared" si="9"/>
        <v>2301.1999999999998</v>
      </c>
      <c r="J26" s="16">
        <f t="shared" si="9"/>
        <v>2301.1999999999998</v>
      </c>
      <c r="K26" s="16">
        <f t="shared" si="9"/>
        <v>2301.1999999999998</v>
      </c>
      <c r="L26" s="102"/>
      <c r="M26" s="144"/>
    </row>
    <row r="27" spans="1:13" ht="56.25" customHeight="1" x14ac:dyDescent="0.25">
      <c r="A27" s="121" t="s">
        <v>21</v>
      </c>
      <c r="B27" s="119" t="s">
        <v>11</v>
      </c>
      <c r="C27" s="14" t="s">
        <v>62</v>
      </c>
      <c r="D27" s="29" t="s">
        <v>7</v>
      </c>
      <c r="E27" s="15">
        <v>1286.5</v>
      </c>
      <c r="F27" s="16">
        <f t="shared" ref="F27:F32" si="10">SUM(G27:K27)</f>
        <v>6432.5</v>
      </c>
      <c r="G27" s="15">
        <v>1286.5</v>
      </c>
      <c r="H27" s="15">
        <v>1286.5</v>
      </c>
      <c r="I27" s="15">
        <v>1286.5</v>
      </c>
      <c r="J27" s="15">
        <v>1286.5</v>
      </c>
      <c r="K27" s="15">
        <v>1286.5</v>
      </c>
      <c r="L27" s="17" t="s">
        <v>46</v>
      </c>
      <c r="M27" s="18" t="s">
        <v>96</v>
      </c>
    </row>
    <row r="28" spans="1:13" ht="36.75" customHeight="1" x14ac:dyDescent="0.25">
      <c r="A28" s="121"/>
      <c r="B28" s="119"/>
      <c r="C28" s="71" t="s">
        <v>90</v>
      </c>
      <c r="D28" s="98" t="s">
        <v>7</v>
      </c>
      <c r="E28" s="15">
        <v>9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7" t="s">
        <v>46</v>
      </c>
      <c r="M28" s="18"/>
    </row>
    <row r="29" spans="1:13" ht="33.75" customHeight="1" x14ac:dyDescent="0.25">
      <c r="A29" s="121"/>
      <c r="B29" s="119"/>
      <c r="C29" s="71" t="s">
        <v>93</v>
      </c>
      <c r="D29" s="98" t="s">
        <v>91</v>
      </c>
      <c r="E29" s="15">
        <v>60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 t="s">
        <v>46</v>
      </c>
      <c r="M29" s="18"/>
    </row>
    <row r="30" spans="1:13" ht="38.25" customHeight="1" x14ac:dyDescent="0.25">
      <c r="A30" s="130" t="s">
        <v>23</v>
      </c>
      <c r="B30" s="119" t="s">
        <v>15</v>
      </c>
      <c r="C30" s="14" t="s">
        <v>62</v>
      </c>
      <c r="D30" s="29" t="s">
        <v>7</v>
      </c>
      <c r="E30" s="15">
        <v>1060</v>
      </c>
      <c r="F30" s="16">
        <f t="shared" si="10"/>
        <v>5300</v>
      </c>
      <c r="G30" s="15">
        <v>1060</v>
      </c>
      <c r="H30" s="15">
        <v>1060</v>
      </c>
      <c r="I30" s="15">
        <v>1060</v>
      </c>
      <c r="J30" s="15">
        <v>1060</v>
      </c>
      <c r="K30" s="15">
        <v>1060</v>
      </c>
      <c r="L30" s="17" t="s">
        <v>46</v>
      </c>
      <c r="M30" s="120" t="s">
        <v>141</v>
      </c>
    </row>
    <row r="31" spans="1:13" ht="66.75" customHeight="1" x14ac:dyDescent="0.25">
      <c r="A31" s="128"/>
      <c r="B31" s="119"/>
      <c r="C31" s="14" t="s">
        <v>62</v>
      </c>
      <c r="D31" s="29" t="s">
        <v>16</v>
      </c>
      <c r="E31" s="15">
        <v>2301.1999999999998</v>
      </c>
      <c r="F31" s="16">
        <f t="shared" si="10"/>
        <v>11506</v>
      </c>
      <c r="G31" s="15">
        <v>2301.1999999999998</v>
      </c>
      <c r="H31" s="15">
        <v>2301.1999999999998</v>
      </c>
      <c r="I31" s="15">
        <v>2301.1999999999998</v>
      </c>
      <c r="J31" s="15">
        <v>2301.1999999999998</v>
      </c>
      <c r="K31" s="15">
        <v>2301.1999999999998</v>
      </c>
      <c r="L31" s="17" t="s">
        <v>46</v>
      </c>
      <c r="M31" s="120"/>
    </row>
    <row r="32" spans="1:13" ht="38.25" customHeight="1" x14ac:dyDescent="0.25">
      <c r="A32" s="137" t="s">
        <v>25</v>
      </c>
      <c r="B32" s="119" t="s">
        <v>18</v>
      </c>
      <c r="C32" s="14" t="s">
        <v>62</v>
      </c>
      <c r="D32" s="29" t="s">
        <v>7</v>
      </c>
      <c r="E32" s="15">
        <f>2370+378</f>
        <v>2748</v>
      </c>
      <c r="F32" s="16">
        <f t="shared" si="10"/>
        <v>11850</v>
      </c>
      <c r="G32" s="15">
        <v>2370</v>
      </c>
      <c r="H32" s="15">
        <v>2370</v>
      </c>
      <c r="I32" s="15">
        <v>2370</v>
      </c>
      <c r="J32" s="15">
        <v>2370</v>
      </c>
      <c r="K32" s="15">
        <v>2370</v>
      </c>
      <c r="L32" s="17" t="s">
        <v>46</v>
      </c>
      <c r="M32" s="96" t="s">
        <v>66</v>
      </c>
    </row>
    <row r="33" spans="1:13" ht="38.25" customHeight="1" x14ac:dyDescent="0.25">
      <c r="A33" s="137"/>
      <c r="B33" s="119"/>
      <c r="C33" s="71" t="s">
        <v>90</v>
      </c>
      <c r="D33" s="98" t="s">
        <v>7</v>
      </c>
      <c r="E33" s="15">
        <v>378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7" t="s">
        <v>46</v>
      </c>
      <c r="M33" s="96"/>
    </row>
    <row r="34" spans="1:13" ht="33" customHeight="1" x14ac:dyDescent="0.25">
      <c r="A34" s="137"/>
      <c r="B34" s="119"/>
      <c r="C34" s="71" t="s">
        <v>93</v>
      </c>
      <c r="D34" s="98" t="s">
        <v>91</v>
      </c>
      <c r="E34" s="15">
        <v>756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7" t="s">
        <v>46</v>
      </c>
      <c r="M34" s="96"/>
    </row>
    <row r="35" spans="1:13" s="24" customFormat="1" ht="29.25" customHeight="1" x14ac:dyDescent="0.25">
      <c r="A35" s="116" t="s">
        <v>27</v>
      </c>
      <c r="B35" s="127" t="s">
        <v>79</v>
      </c>
      <c r="C35" s="116" t="s">
        <v>140</v>
      </c>
      <c r="D35" s="101" t="s">
        <v>1</v>
      </c>
      <c r="E35" s="16">
        <f>SUM(E36:E37)</f>
        <v>4958.3599999999997</v>
      </c>
      <c r="F35" s="16">
        <f t="shared" ref="F35:F39" si="11">SUM(G35:K35)</f>
        <v>6725</v>
      </c>
      <c r="G35" s="16">
        <f>SUM(G36:G37)</f>
        <v>6725</v>
      </c>
      <c r="H35" s="16">
        <f>SUM(H36:H37)</f>
        <v>0</v>
      </c>
      <c r="I35" s="16">
        <f>SUM(I36:I37)</f>
        <v>0</v>
      </c>
      <c r="J35" s="16">
        <f>SUM(J36:J37)</f>
        <v>0</v>
      </c>
      <c r="K35" s="16">
        <f>SUM(K36:K37)</f>
        <v>0</v>
      </c>
      <c r="L35" s="102"/>
      <c r="M35" s="147"/>
    </row>
    <row r="36" spans="1:13" s="24" customFormat="1" ht="45.75" customHeight="1" x14ac:dyDescent="0.25">
      <c r="A36" s="128"/>
      <c r="B36" s="129"/>
      <c r="C36" s="116"/>
      <c r="D36" s="101" t="s">
        <v>3</v>
      </c>
      <c r="E36" s="16">
        <f>E39</f>
        <v>4958.3599999999997</v>
      </c>
      <c r="F36" s="16">
        <f t="shared" si="11"/>
        <v>0</v>
      </c>
      <c r="G36" s="16">
        <f>G39</f>
        <v>0</v>
      </c>
      <c r="H36" s="16">
        <f t="shared" ref="H36:K36" si="12">H39</f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7"/>
      <c r="M36" s="148"/>
    </row>
    <row r="37" spans="1:13" s="24" customFormat="1" ht="84.75" customHeight="1" x14ac:dyDescent="0.25">
      <c r="A37" s="128"/>
      <c r="B37" s="129"/>
      <c r="C37" s="116"/>
      <c r="D37" s="101" t="s">
        <v>4</v>
      </c>
      <c r="E37" s="16">
        <f>E38</f>
        <v>0</v>
      </c>
      <c r="F37" s="16">
        <f>SUM(F38)</f>
        <v>6725</v>
      </c>
      <c r="G37" s="16">
        <f>G38</f>
        <v>6725</v>
      </c>
      <c r="H37" s="16">
        <f>H38</f>
        <v>0</v>
      </c>
      <c r="I37" s="16">
        <f>I38</f>
        <v>0</v>
      </c>
      <c r="J37" s="16">
        <f>J38</f>
        <v>0</v>
      </c>
      <c r="K37" s="16">
        <f>K38</f>
        <v>0</v>
      </c>
      <c r="L37" s="17"/>
      <c r="M37" s="148"/>
    </row>
    <row r="38" spans="1:13" s="24" customFormat="1" ht="65.25" customHeight="1" x14ac:dyDescent="0.25">
      <c r="A38" s="161" t="s">
        <v>28</v>
      </c>
      <c r="B38" s="159" t="s">
        <v>137</v>
      </c>
      <c r="C38" s="155" t="s">
        <v>62</v>
      </c>
      <c r="D38" s="107" t="s">
        <v>4</v>
      </c>
      <c r="E38" s="108">
        <f>6725-6725</f>
        <v>0</v>
      </c>
      <c r="F38" s="109">
        <f t="shared" si="11"/>
        <v>6725</v>
      </c>
      <c r="G38" s="110">
        <v>6725</v>
      </c>
      <c r="H38" s="110">
        <v>0</v>
      </c>
      <c r="I38" s="110">
        <v>0</v>
      </c>
      <c r="J38" s="110">
        <v>0</v>
      </c>
      <c r="K38" s="110">
        <v>0</v>
      </c>
      <c r="L38" s="111" t="s">
        <v>68</v>
      </c>
      <c r="M38" s="153" t="s">
        <v>144</v>
      </c>
    </row>
    <row r="39" spans="1:13" s="24" customFormat="1" ht="61.5" customHeight="1" x14ac:dyDescent="0.25">
      <c r="A39" s="162"/>
      <c r="B39" s="160"/>
      <c r="C39" s="155"/>
      <c r="D39" s="107" t="s">
        <v>7</v>
      </c>
      <c r="E39" s="108">
        <v>4958.3599999999997</v>
      </c>
      <c r="F39" s="109">
        <f t="shared" si="11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1" t="s">
        <v>68</v>
      </c>
      <c r="M39" s="153"/>
    </row>
    <row r="40" spans="1:13" s="24" customFormat="1" ht="53.25" customHeight="1" x14ac:dyDescent="0.25">
      <c r="A40" s="136" t="s">
        <v>31</v>
      </c>
      <c r="B40" s="150" t="s">
        <v>80</v>
      </c>
      <c r="C40" s="136" t="s">
        <v>140</v>
      </c>
      <c r="D40" s="73" t="s">
        <v>1</v>
      </c>
      <c r="E40" s="134" t="str">
        <f>E41</f>
        <v>В пределах средств, предусмотренных на содержание исполнителя</v>
      </c>
      <c r="F40" s="134"/>
      <c r="G40" s="134"/>
      <c r="H40" s="134"/>
      <c r="I40" s="134"/>
      <c r="J40" s="134"/>
      <c r="K40" s="134"/>
      <c r="L40" s="32" t="s">
        <v>46</v>
      </c>
      <c r="M40" s="132"/>
    </row>
    <row r="41" spans="1:13" s="24" customFormat="1" ht="42.75" customHeight="1" x14ac:dyDescent="0.25">
      <c r="A41" s="154"/>
      <c r="B41" s="152"/>
      <c r="C41" s="136"/>
      <c r="D41" s="73" t="s">
        <v>3</v>
      </c>
      <c r="E41" s="134" t="str">
        <f>E42</f>
        <v>В пределах средств, предусмотренных на содержание исполнителя</v>
      </c>
      <c r="F41" s="134"/>
      <c r="G41" s="134"/>
      <c r="H41" s="134"/>
      <c r="I41" s="134"/>
      <c r="J41" s="134"/>
      <c r="K41" s="134"/>
      <c r="L41" s="32" t="s">
        <v>70</v>
      </c>
      <c r="M41" s="133"/>
    </row>
    <row r="42" spans="1:13" s="24" customFormat="1" ht="45" customHeight="1" x14ac:dyDescent="0.25">
      <c r="A42" s="90" t="s">
        <v>32</v>
      </c>
      <c r="B42" s="2" t="s">
        <v>33</v>
      </c>
      <c r="C42" s="31" t="s">
        <v>62</v>
      </c>
      <c r="D42" s="2" t="s">
        <v>3</v>
      </c>
      <c r="E42" s="134" t="s">
        <v>81</v>
      </c>
      <c r="F42" s="135"/>
      <c r="G42" s="135"/>
      <c r="H42" s="135"/>
      <c r="I42" s="135"/>
      <c r="J42" s="135"/>
      <c r="K42" s="135"/>
      <c r="L42" s="32" t="s">
        <v>46</v>
      </c>
      <c r="M42" s="33" t="s">
        <v>82</v>
      </c>
    </row>
    <row r="43" spans="1:13" s="24" customFormat="1" ht="36" customHeight="1" x14ac:dyDescent="0.25">
      <c r="A43" s="136" t="s">
        <v>34</v>
      </c>
      <c r="B43" s="150" t="s">
        <v>139</v>
      </c>
      <c r="C43" s="136" t="s">
        <v>140</v>
      </c>
      <c r="D43" s="73" t="s">
        <v>1</v>
      </c>
      <c r="E43" s="3">
        <f>SUM(E44:E47)</f>
        <v>18769</v>
      </c>
      <c r="F43" s="16">
        <f t="shared" ref="F43:F47" si="13">SUM(G43:K43)</f>
        <v>28040</v>
      </c>
      <c r="G43" s="3">
        <f>SUM(G44:G47)</f>
        <v>5608</v>
      </c>
      <c r="H43" s="3">
        <f>SUM(H44:H47)</f>
        <v>5608</v>
      </c>
      <c r="I43" s="3">
        <f>SUM(I44:I47)</f>
        <v>5608</v>
      </c>
      <c r="J43" s="3">
        <f>SUM(J44:J47)</f>
        <v>5608</v>
      </c>
      <c r="K43" s="3">
        <f>SUM(K44:K47)</f>
        <v>5608</v>
      </c>
      <c r="L43" s="90"/>
      <c r="M43" s="72"/>
    </row>
    <row r="44" spans="1:13" s="24" customFormat="1" ht="37.5" customHeight="1" x14ac:dyDescent="0.25">
      <c r="A44" s="151"/>
      <c r="B44" s="152"/>
      <c r="C44" s="136"/>
      <c r="D44" s="73" t="s">
        <v>3</v>
      </c>
      <c r="E44" s="3">
        <f t="shared" ref="E44:G44" si="14">E48+E51+E54</f>
        <v>5028.625</v>
      </c>
      <c r="F44" s="16">
        <f t="shared" si="13"/>
        <v>0</v>
      </c>
      <c r="G44" s="3">
        <f t="shared" si="14"/>
        <v>0</v>
      </c>
      <c r="H44" s="3">
        <f t="shared" ref="H44:K44" si="15">H48+H51+H54</f>
        <v>0</v>
      </c>
      <c r="I44" s="3">
        <f t="shared" si="15"/>
        <v>0</v>
      </c>
      <c r="J44" s="3">
        <f t="shared" si="15"/>
        <v>0</v>
      </c>
      <c r="K44" s="3">
        <f t="shared" si="15"/>
        <v>0</v>
      </c>
      <c r="L44" s="99"/>
      <c r="M44" s="72"/>
    </row>
    <row r="45" spans="1:13" s="24" customFormat="1" ht="70.900000000000006" customHeight="1" x14ac:dyDescent="0.25">
      <c r="A45" s="151"/>
      <c r="B45" s="152"/>
      <c r="C45" s="136"/>
      <c r="D45" s="73" t="s">
        <v>4</v>
      </c>
      <c r="E45" s="3">
        <f t="shared" ref="E45:G45" si="16">E52+E55</f>
        <v>7740.375</v>
      </c>
      <c r="F45" s="16">
        <f t="shared" si="13"/>
        <v>0</v>
      </c>
      <c r="G45" s="3">
        <f t="shared" si="16"/>
        <v>0</v>
      </c>
      <c r="H45" s="3">
        <f t="shared" ref="H45:K45" si="17">H52+H55</f>
        <v>0</v>
      </c>
      <c r="I45" s="3">
        <f t="shared" si="17"/>
        <v>0</v>
      </c>
      <c r="J45" s="3">
        <f t="shared" si="17"/>
        <v>0</v>
      </c>
      <c r="K45" s="3">
        <f t="shared" si="17"/>
        <v>0</v>
      </c>
      <c r="L45" s="99"/>
      <c r="M45" s="72"/>
    </row>
    <row r="46" spans="1:13" s="24" customFormat="1" ht="53.45" customHeight="1" x14ac:dyDescent="0.25">
      <c r="A46" s="151"/>
      <c r="B46" s="152"/>
      <c r="C46" s="136"/>
      <c r="D46" s="73" t="s">
        <v>63</v>
      </c>
      <c r="E46" s="3">
        <f t="shared" ref="E46" si="18">E49</f>
        <v>0</v>
      </c>
      <c r="F46" s="163" t="s">
        <v>149</v>
      </c>
      <c r="G46" s="164"/>
      <c r="H46" s="164"/>
      <c r="I46" s="164"/>
      <c r="J46" s="164"/>
      <c r="K46" s="165"/>
      <c r="L46" s="99"/>
      <c r="M46" s="72"/>
    </row>
    <row r="47" spans="1:13" s="24" customFormat="1" ht="37.5" customHeight="1" x14ac:dyDescent="0.25">
      <c r="A47" s="151"/>
      <c r="B47" s="152"/>
      <c r="C47" s="136"/>
      <c r="D47" s="73" t="s">
        <v>20</v>
      </c>
      <c r="E47" s="3">
        <f>E53+E56</f>
        <v>6000</v>
      </c>
      <c r="F47" s="16">
        <f t="shared" si="13"/>
        <v>28040</v>
      </c>
      <c r="G47" s="3">
        <f>G53+G56</f>
        <v>5608</v>
      </c>
      <c r="H47" s="3">
        <f>H53+H56</f>
        <v>5608</v>
      </c>
      <c r="I47" s="3">
        <f>I53+I56</f>
        <v>5608</v>
      </c>
      <c r="J47" s="3">
        <f>J53+J56</f>
        <v>5608</v>
      </c>
      <c r="K47" s="3">
        <f>K53+K56</f>
        <v>5608</v>
      </c>
      <c r="L47" s="99"/>
      <c r="M47" s="72"/>
    </row>
    <row r="48" spans="1:13" s="24" customFormat="1" ht="37.5" customHeight="1" x14ac:dyDescent="0.25">
      <c r="A48" s="141" t="s">
        <v>36</v>
      </c>
      <c r="B48" s="157" t="s">
        <v>29</v>
      </c>
      <c r="C48" s="136" t="s">
        <v>62</v>
      </c>
      <c r="D48" s="2" t="s">
        <v>7</v>
      </c>
      <c r="E48" s="4">
        <v>0</v>
      </c>
      <c r="F48" s="3">
        <f t="shared" ref="F48:F51" si="19">SUM(G48:K48)</f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131" t="s">
        <v>46</v>
      </c>
      <c r="M48" s="72"/>
    </row>
    <row r="49" spans="1:13" s="24" customFormat="1" ht="41.25" customHeight="1" x14ac:dyDescent="0.25">
      <c r="A49" s="142"/>
      <c r="B49" s="158"/>
      <c r="C49" s="136"/>
      <c r="D49" s="2" t="s">
        <v>63</v>
      </c>
      <c r="E49" s="4">
        <v>0</v>
      </c>
      <c r="F49" s="166" t="s">
        <v>149</v>
      </c>
      <c r="G49" s="167"/>
      <c r="H49" s="167"/>
      <c r="I49" s="167"/>
      <c r="J49" s="167"/>
      <c r="K49" s="168"/>
      <c r="L49" s="131"/>
      <c r="M49" s="72"/>
    </row>
    <row r="50" spans="1:13" s="24" customFormat="1" ht="37.5" customHeight="1" x14ac:dyDescent="0.25">
      <c r="A50" s="143"/>
      <c r="B50" s="158"/>
      <c r="C50" s="136"/>
      <c r="D50" s="2" t="s">
        <v>2</v>
      </c>
      <c r="E50" s="4">
        <v>0</v>
      </c>
      <c r="F50" s="3">
        <f t="shared" si="19"/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131"/>
      <c r="M50" s="72"/>
    </row>
    <row r="51" spans="1:13" s="24" customFormat="1" ht="37.5" customHeight="1" x14ac:dyDescent="0.25">
      <c r="A51" s="156" t="s">
        <v>37</v>
      </c>
      <c r="B51" s="157" t="s">
        <v>30</v>
      </c>
      <c r="C51" s="136" t="s">
        <v>62</v>
      </c>
      <c r="D51" s="2" t="s">
        <v>7</v>
      </c>
      <c r="E51" s="4">
        <f>2500+1078.625</f>
        <v>3578.625</v>
      </c>
      <c r="F51" s="3">
        <f t="shared" si="19"/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131" t="s">
        <v>46</v>
      </c>
      <c r="M51" s="72"/>
    </row>
    <row r="52" spans="1:13" s="24" customFormat="1" ht="71.45" customHeight="1" x14ac:dyDescent="0.25">
      <c r="A52" s="156"/>
      <c r="B52" s="157"/>
      <c r="C52" s="136"/>
      <c r="D52" s="2" t="s">
        <v>4</v>
      </c>
      <c r="E52" s="4">
        <v>2997.9749999999999</v>
      </c>
      <c r="F52" s="3">
        <f>SUM(G52:K52)</f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131"/>
      <c r="M52" s="72"/>
    </row>
    <row r="53" spans="1:13" s="24" customFormat="1" ht="37.5" customHeight="1" x14ac:dyDescent="0.25">
      <c r="A53" s="151"/>
      <c r="B53" s="157"/>
      <c r="C53" s="136"/>
      <c r="D53" s="2" t="s">
        <v>20</v>
      </c>
      <c r="E53" s="4">
        <v>800</v>
      </c>
      <c r="F53" s="3">
        <f>SUM(G53:K53)</f>
        <v>2040</v>
      </c>
      <c r="G53" s="4">
        <v>408</v>
      </c>
      <c r="H53" s="4">
        <v>408</v>
      </c>
      <c r="I53" s="4">
        <v>408</v>
      </c>
      <c r="J53" s="4">
        <v>408</v>
      </c>
      <c r="K53" s="4">
        <v>408</v>
      </c>
      <c r="L53" s="131"/>
      <c r="M53" s="68" t="s">
        <v>136</v>
      </c>
    </row>
    <row r="54" spans="1:13" s="24" customFormat="1" ht="36.6" customHeight="1" x14ac:dyDescent="0.25">
      <c r="A54" s="149" t="s">
        <v>38</v>
      </c>
      <c r="B54" s="138" t="s">
        <v>86</v>
      </c>
      <c r="C54" s="136" t="s">
        <v>62</v>
      </c>
      <c r="D54" s="2" t="s">
        <v>7</v>
      </c>
      <c r="E54" s="4">
        <f>11540-10090</f>
        <v>1450</v>
      </c>
      <c r="F54" s="3">
        <f t="shared" ref="F54:F55" si="20">SUM(G54:K54)</f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31" t="s">
        <v>46</v>
      </c>
      <c r="M54" s="72"/>
    </row>
    <row r="55" spans="1:13" s="24" customFormat="1" ht="70.150000000000006" customHeight="1" x14ac:dyDescent="0.25">
      <c r="A55" s="149"/>
      <c r="B55" s="139"/>
      <c r="C55" s="136"/>
      <c r="D55" s="73" t="s">
        <v>4</v>
      </c>
      <c r="E55" s="4">
        <v>4742.3999999999996</v>
      </c>
      <c r="F55" s="3">
        <f t="shared" si="20"/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31"/>
      <c r="M55" s="72"/>
    </row>
    <row r="56" spans="1:13" s="24" customFormat="1" ht="88.9" customHeight="1" x14ac:dyDescent="0.25">
      <c r="A56" s="149"/>
      <c r="B56" s="140"/>
      <c r="C56" s="136"/>
      <c r="D56" s="2" t="s">
        <v>20</v>
      </c>
      <c r="E56" s="4">
        <v>5200</v>
      </c>
      <c r="F56" s="3">
        <f>SUM(G56:K56)</f>
        <v>26000</v>
      </c>
      <c r="G56" s="4">
        <v>5200</v>
      </c>
      <c r="H56" s="4">
        <v>5200</v>
      </c>
      <c r="I56" s="4">
        <v>5200</v>
      </c>
      <c r="J56" s="4">
        <v>5200</v>
      </c>
      <c r="K56" s="4">
        <v>5200</v>
      </c>
      <c r="L56" s="131"/>
      <c r="M56" s="69" t="s">
        <v>145</v>
      </c>
    </row>
    <row r="57" spans="1:13" s="24" customFormat="1" ht="39" customHeight="1" x14ac:dyDescent="0.25">
      <c r="A57" s="136" t="s">
        <v>39</v>
      </c>
      <c r="B57" s="150" t="s">
        <v>142</v>
      </c>
      <c r="C57" s="136" t="s">
        <v>140</v>
      </c>
      <c r="D57" s="31" t="s">
        <v>3</v>
      </c>
      <c r="E57" s="3">
        <f>E58</f>
        <v>600</v>
      </c>
      <c r="F57" s="16">
        <f t="shared" ref="F57:F58" si="21">SUM(G57:K57)</f>
        <v>0</v>
      </c>
      <c r="G57" s="3">
        <f>G58</f>
        <v>0</v>
      </c>
      <c r="H57" s="3">
        <f t="shared" ref="H57:K57" si="22">H58</f>
        <v>0</v>
      </c>
      <c r="I57" s="3">
        <f t="shared" si="22"/>
        <v>0</v>
      </c>
      <c r="J57" s="3">
        <f t="shared" si="22"/>
        <v>0</v>
      </c>
      <c r="K57" s="3">
        <f t="shared" si="22"/>
        <v>0</v>
      </c>
      <c r="L57" s="105"/>
      <c r="M57" s="74"/>
    </row>
    <row r="58" spans="1:13" s="24" customFormat="1" ht="43.5" customHeight="1" x14ac:dyDescent="0.25">
      <c r="A58" s="149"/>
      <c r="B58" s="150"/>
      <c r="C58" s="136"/>
      <c r="D58" s="31" t="s">
        <v>3</v>
      </c>
      <c r="E58" s="4">
        <f>E60</f>
        <v>600</v>
      </c>
      <c r="F58" s="16">
        <f t="shared" si="21"/>
        <v>0</v>
      </c>
      <c r="G58" s="4">
        <f>G60</f>
        <v>0</v>
      </c>
      <c r="H58" s="4">
        <f t="shared" ref="H58:K58" si="23">H60</f>
        <v>0</v>
      </c>
      <c r="I58" s="4">
        <f t="shared" si="23"/>
        <v>0</v>
      </c>
      <c r="J58" s="4">
        <f t="shared" si="23"/>
        <v>0</v>
      </c>
      <c r="K58" s="4">
        <f t="shared" si="23"/>
        <v>0</v>
      </c>
      <c r="L58" s="105"/>
      <c r="M58" s="74"/>
    </row>
    <row r="59" spans="1:13" s="24" customFormat="1" ht="70.5" customHeight="1" x14ac:dyDescent="0.25">
      <c r="A59" s="90" t="s">
        <v>40</v>
      </c>
      <c r="B59" s="92" t="s">
        <v>71</v>
      </c>
      <c r="C59" s="31" t="s">
        <v>62</v>
      </c>
      <c r="D59" s="2" t="s">
        <v>35</v>
      </c>
      <c r="E59" s="134" t="s">
        <v>69</v>
      </c>
      <c r="F59" s="134"/>
      <c r="G59" s="134"/>
      <c r="H59" s="134"/>
      <c r="I59" s="134"/>
      <c r="J59" s="134"/>
      <c r="K59" s="134"/>
      <c r="L59" s="99" t="s">
        <v>70</v>
      </c>
      <c r="M59" s="74" t="s">
        <v>72</v>
      </c>
    </row>
    <row r="60" spans="1:13" s="24" customFormat="1" ht="72" customHeight="1" x14ac:dyDescent="0.25">
      <c r="A60" s="90" t="s">
        <v>42</v>
      </c>
      <c r="B60" s="92" t="s">
        <v>85</v>
      </c>
      <c r="C60" s="31" t="s">
        <v>62</v>
      </c>
      <c r="D60" s="2" t="s">
        <v>3</v>
      </c>
      <c r="E60" s="34">
        <v>600</v>
      </c>
      <c r="F60" s="35">
        <f t="shared" ref="F60" si="24">SUM(G60:K60)</f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99" t="s">
        <v>46</v>
      </c>
      <c r="M60" s="74"/>
    </row>
    <row r="61" spans="1:13" s="24" customFormat="1" ht="75" customHeight="1" x14ac:dyDescent="0.25">
      <c r="A61" s="90" t="s">
        <v>44</v>
      </c>
      <c r="B61" s="92" t="s">
        <v>73</v>
      </c>
      <c r="C61" s="31" t="s">
        <v>62</v>
      </c>
      <c r="D61" s="2" t="s">
        <v>35</v>
      </c>
      <c r="E61" s="34"/>
      <c r="F61" s="134" t="s">
        <v>69</v>
      </c>
      <c r="G61" s="134"/>
      <c r="H61" s="134"/>
      <c r="I61" s="134"/>
      <c r="J61" s="134"/>
      <c r="K61" s="134"/>
      <c r="L61" s="99" t="s">
        <v>70</v>
      </c>
      <c r="M61" s="74"/>
    </row>
    <row r="62" spans="1:13" s="24" customFormat="1" ht="54.75" customHeight="1" x14ac:dyDescent="0.25">
      <c r="A62" s="136" t="s">
        <v>83</v>
      </c>
      <c r="B62" s="150" t="s">
        <v>84</v>
      </c>
      <c r="C62" s="136" t="s">
        <v>140</v>
      </c>
      <c r="D62" s="73" t="s">
        <v>1</v>
      </c>
      <c r="E62" s="3">
        <f>E63</f>
        <v>26670.6</v>
      </c>
      <c r="F62" s="16">
        <f t="shared" ref="F62:F63" si="25">SUM(G62:K62)</f>
        <v>134329.74000000002</v>
      </c>
      <c r="G62" s="3">
        <f>G63</f>
        <v>27014.068000000003</v>
      </c>
      <c r="H62" s="3">
        <f t="shared" ref="H62:K62" si="26">H63</f>
        <v>26828.918000000001</v>
      </c>
      <c r="I62" s="3">
        <f t="shared" si="26"/>
        <v>26828.918000000001</v>
      </c>
      <c r="J62" s="3">
        <f t="shared" si="26"/>
        <v>26828.918000000001</v>
      </c>
      <c r="K62" s="3">
        <f t="shared" si="26"/>
        <v>26828.918000000001</v>
      </c>
      <c r="L62" s="106"/>
      <c r="M62" s="132"/>
    </row>
    <row r="63" spans="1:13" s="24" customFormat="1" ht="54.75" customHeight="1" x14ac:dyDescent="0.25">
      <c r="A63" s="151"/>
      <c r="B63" s="152"/>
      <c r="C63" s="136"/>
      <c r="D63" s="73" t="s">
        <v>3</v>
      </c>
      <c r="E63" s="3">
        <f>SUM(E64:E66)</f>
        <v>26670.6</v>
      </c>
      <c r="F63" s="16">
        <f t="shared" si="25"/>
        <v>134329.74000000002</v>
      </c>
      <c r="G63" s="3">
        <f>SUM(G64:G66)</f>
        <v>27014.068000000003</v>
      </c>
      <c r="H63" s="3">
        <f t="shared" ref="H63:K63" si="27">SUM(H64:H66)</f>
        <v>26828.918000000001</v>
      </c>
      <c r="I63" s="3">
        <f t="shared" si="27"/>
        <v>26828.918000000001</v>
      </c>
      <c r="J63" s="3">
        <f t="shared" si="27"/>
        <v>26828.918000000001</v>
      </c>
      <c r="K63" s="3">
        <f t="shared" si="27"/>
        <v>26828.918000000001</v>
      </c>
      <c r="L63" s="105"/>
      <c r="M63" s="133"/>
    </row>
    <row r="64" spans="1:13" s="24" customFormat="1" ht="39.75" customHeight="1" x14ac:dyDescent="0.25">
      <c r="A64" s="1" t="s">
        <v>87</v>
      </c>
      <c r="B64" s="2" t="s">
        <v>41</v>
      </c>
      <c r="C64" s="31" t="s">
        <v>62</v>
      </c>
      <c r="D64" s="2" t="s">
        <v>3</v>
      </c>
      <c r="E64" s="4">
        <v>26240.3</v>
      </c>
      <c r="F64" s="3">
        <f t="shared" ref="F64:F66" si="28">SUM(G64:K64)</f>
        <v>134144.59</v>
      </c>
      <c r="G64" s="4">
        <v>26828.918000000001</v>
      </c>
      <c r="H64" s="4">
        <v>26828.918000000001</v>
      </c>
      <c r="I64" s="4">
        <v>26828.918000000001</v>
      </c>
      <c r="J64" s="4">
        <v>26828.918000000001</v>
      </c>
      <c r="K64" s="4">
        <v>26828.918000000001</v>
      </c>
      <c r="L64" s="75" t="s">
        <v>46</v>
      </c>
      <c r="M64" s="33"/>
    </row>
    <row r="65" spans="1:14" s="24" customFormat="1" ht="42" customHeight="1" x14ac:dyDescent="0.25">
      <c r="A65" s="1" t="s">
        <v>88</v>
      </c>
      <c r="B65" s="2" t="s">
        <v>43</v>
      </c>
      <c r="C65" s="31" t="s">
        <v>62</v>
      </c>
      <c r="D65" s="2" t="s">
        <v>3</v>
      </c>
      <c r="E65" s="4">
        <v>0</v>
      </c>
      <c r="F65" s="3">
        <f t="shared" si="28"/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75" t="s">
        <v>46</v>
      </c>
      <c r="M65" s="33"/>
    </row>
    <row r="66" spans="1:14" s="24" customFormat="1" ht="42.75" customHeight="1" x14ac:dyDescent="0.25">
      <c r="A66" s="1" t="s">
        <v>89</v>
      </c>
      <c r="B66" s="2" t="s">
        <v>45</v>
      </c>
      <c r="C66" s="31" t="s">
        <v>62</v>
      </c>
      <c r="D66" s="2" t="s">
        <v>7</v>
      </c>
      <c r="E66" s="4">
        <v>430.3</v>
      </c>
      <c r="F66" s="3">
        <f t="shared" si="28"/>
        <v>185.15</v>
      </c>
      <c r="G66" s="4">
        <v>185.15</v>
      </c>
      <c r="H66" s="4">
        <v>0</v>
      </c>
      <c r="I66" s="4">
        <v>0</v>
      </c>
      <c r="J66" s="4">
        <v>0</v>
      </c>
      <c r="K66" s="4">
        <v>0</v>
      </c>
      <c r="L66" s="75" t="s">
        <v>46</v>
      </c>
      <c r="M66" s="33"/>
    </row>
    <row r="67" spans="1:14" s="24" customFormat="1" ht="54.75" customHeight="1" x14ac:dyDescent="0.25">
      <c r="A67" s="145"/>
      <c r="B67" s="136" t="s">
        <v>74</v>
      </c>
      <c r="C67" s="136"/>
      <c r="D67" s="2"/>
      <c r="E67" s="95">
        <f>SUM(E68:E72)</f>
        <v>440563.49999999994</v>
      </c>
      <c r="F67" s="70">
        <f t="shared" ref="F67:F72" si="29">SUM(G67:K67)</f>
        <v>2026985.7000000002</v>
      </c>
      <c r="G67" s="95">
        <f>SUM(G68:G72)</f>
        <v>426925.30000000005</v>
      </c>
      <c r="H67" s="95">
        <f>SUM(H68:H72)</f>
        <v>400015.15</v>
      </c>
      <c r="I67" s="95">
        <f t="shared" ref="I67:K67" si="30">SUM(I68:I72)</f>
        <v>400015.15</v>
      </c>
      <c r="J67" s="95">
        <f t="shared" si="30"/>
        <v>400015.05000000005</v>
      </c>
      <c r="K67" s="95">
        <f t="shared" si="30"/>
        <v>400015.05000000005</v>
      </c>
      <c r="L67" s="38"/>
      <c r="M67" s="76"/>
    </row>
    <row r="68" spans="1:14" s="24" customFormat="1" ht="44.25" customHeight="1" x14ac:dyDescent="0.25">
      <c r="A68" s="145"/>
      <c r="B68" s="93"/>
      <c r="C68" s="93"/>
      <c r="D68" s="36" t="s">
        <v>94</v>
      </c>
      <c r="E68" s="95">
        <f>E9+E24</f>
        <v>9606</v>
      </c>
      <c r="F68" s="70">
        <f t="shared" si="29"/>
        <v>0</v>
      </c>
      <c r="G68" s="95">
        <f>G9+G24</f>
        <v>0</v>
      </c>
      <c r="H68" s="95">
        <f t="shared" ref="H68:K68" si="31">H9+H24</f>
        <v>0</v>
      </c>
      <c r="I68" s="95">
        <f t="shared" si="31"/>
        <v>0</v>
      </c>
      <c r="J68" s="95">
        <f t="shared" si="31"/>
        <v>0</v>
      </c>
      <c r="K68" s="95">
        <f t="shared" si="31"/>
        <v>0</v>
      </c>
      <c r="L68" s="38"/>
      <c r="M68" s="76"/>
    </row>
    <row r="69" spans="1:14" s="24" customFormat="1" ht="48" customHeight="1" x14ac:dyDescent="0.25">
      <c r="A69" s="145"/>
      <c r="B69" s="36"/>
      <c r="C69" s="37"/>
      <c r="D69" s="36" t="s">
        <v>3</v>
      </c>
      <c r="E69" s="95">
        <f>E10+E25+E36+E44+E58+E63</f>
        <v>378032.92499999993</v>
      </c>
      <c r="F69" s="70">
        <f t="shared" si="29"/>
        <v>1771074.7000000002</v>
      </c>
      <c r="G69" s="95">
        <f>G10+G25+G36+G44+G58+G63</f>
        <v>370363.10000000003</v>
      </c>
      <c r="H69" s="95">
        <f>H10+H25+H36+H44+H58+H63</f>
        <v>350177.95</v>
      </c>
      <c r="I69" s="95">
        <f>I10+I25+I36+I44+I58+I63</f>
        <v>350177.95</v>
      </c>
      <c r="J69" s="95">
        <f>J10+J25+J36+J44+J58+J63</f>
        <v>350177.85000000003</v>
      </c>
      <c r="K69" s="95">
        <f>K10+K25+K36+K44+K58+K63</f>
        <v>350177.85000000003</v>
      </c>
      <c r="L69" s="38"/>
      <c r="M69" s="38"/>
    </row>
    <row r="70" spans="1:14" s="24" customFormat="1" ht="109.5" customHeight="1" x14ac:dyDescent="0.25">
      <c r="A70" s="145"/>
      <c r="B70" s="36"/>
      <c r="C70" s="37"/>
      <c r="D70" s="36" t="s">
        <v>4</v>
      </c>
      <c r="E70" s="95">
        <f>E26+E37+E45</f>
        <v>10041.575000000001</v>
      </c>
      <c r="F70" s="70">
        <f t="shared" si="29"/>
        <v>18231.000000000004</v>
      </c>
      <c r="G70" s="95">
        <f>G26+G37+G45</f>
        <v>9026.2000000000007</v>
      </c>
      <c r="H70" s="95">
        <f>H26+H37+H45</f>
        <v>2301.1999999999998</v>
      </c>
      <c r="I70" s="95">
        <f>I26+I37+I45</f>
        <v>2301.1999999999998</v>
      </c>
      <c r="J70" s="95">
        <f>J26+J37+J45</f>
        <v>2301.1999999999998</v>
      </c>
      <c r="K70" s="95">
        <f>K26+K37+K45</f>
        <v>2301.1999999999998</v>
      </c>
      <c r="L70" s="38"/>
      <c r="M70" s="38"/>
    </row>
    <row r="71" spans="1:14" s="24" customFormat="1" ht="70.900000000000006" customHeight="1" x14ac:dyDescent="0.25">
      <c r="A71" s="145"/>
      <c r="B71" s="36"/>
      <c r="C71" s="37"/>
      <c r="D71" s="36" t="s">
        <v>63</v>
      </c>
      <c r="E71" s="169" t="s">
        <v>149</v>
      </c>
      <c r="F71" s="170"/>
      <c r="G71" s="170"/>
      <c r="H71" s="170"/>
      <c r="I71" s="170"/>
      <c r="J71" s="170"/>
      <c r="K71" s="171"/>
      <c r="L71" s="38"/>
      <c r="M71" s="38"/>
    </row>
    <row r="72" spans="1:14" s="24" customFormat="1" ht="48" customHeight="1" x14ac:dyDescent="0.25">
      <c r="A72" s="145"/>
      <c r="B72" s="36"/>
      <c r="C72" s="37"/>
      <c r="D72" s="36" t="s">
        <v>75</v>
      </c>
      <c r="E72" s="95">
        <f>E11+E47</f>
        <v>42883</v>
      </c>
      <c r="F72" s="70">
        <f t="shared" si="29"/>
        <v>237680</v>
      </c>
      <c r="G72" s="95">
        <f>G11+G47</f>
        <v>47536</v>
      </c>
      <c r="H72" s="95">
        <f>H11+H47</f>
        <v>47536</v>
      </c>
      <c r="I72" s="95">
        <f>I11+I47</f>
        <v>47536</v>
      </c>
      <c r="J72" s="95">
        <f>J11+J47</f>
        <v>47536</v>
      </c>
      <c r="K72" s="95">
        <f>K11+K47</f>
        <v>47536</v>
      </c>
      <c r="L72" s="38"/>
      <c r="M72" s="38"/>
    </row>
    <row r="73" spans="1:14" s="24" customFormat="1" ht="27.75" customHeight="1" x14ac:dyDescent="0.25">
      <c r="A73" s="94"/>
      <c r="B73" s="36"/>
      <c r="C73" s="37"/>
      <c r="D73" s="37" t="s">
        <v>35</v>
      </c>
      <c r="E73" s="134" t="s">
        <v>69</v>
      </c>
      <c r="F73" s="134"/>
      <c r="G73" s="134"/>
      <c r="H73" s="134"/>
      <c r="I73" s="134"/>
      <c r="J73" s="134"/>
      <c r="K73" s="134"/>
      <c r="L73" s="38"/>
      <c r="M73" s="38"/>
    </row>
    <row r="74" spans="1:14" ht="57.75" customHeight="1" x14ac:dyDescent="0.25">
      <c r="B74" s="146" t="s">
        <v>76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ht="18.75" x14ac:dyDescent="0.3"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4" ht="48.75" customHeight="1" x14ac:dyDescent="0.25">
      <c r="L76" s="25"/>
      <c r="M76" s="25"/>
    </row>
    <row r="77" spans="1:14" x14ac:dyDescent="0.25">
      <c r="B77" s="27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4" ht="15.75" x14ac:dyDescent="0.25">
      <c r="B78" s="172"/>
      <c r="C78" s="172"/>
      <c r="D78" s="25"/>
      <c r="E78" s="25"/>
      <c r="F78" s="25"/>
      <c r="G78" s="25"/>
      <c r="H78" s="25"/>
      <c r="I78" s="25"/>
      <c r="J78" s="25"/>
      <c r="K78" s="25"/>
      <c r="L78" s="25"/>
      <c r="M78" s="28"/>
    </row>
  </sheetData>
  <mergeCells count="81">
    <mergeCell ref="F46:K46"/>
    <mergeCell ref="F49:K49"/>
    <mergeCell ref="E71:K71"/>
    <mergeCell ref="B78:C78"/>
    <mergeCell ref="A54:A56"/>
    <mergeCell ref="C54:C56"/>
    <mergeCell ref="A40:A41"/>
    <mergeCell ref="C38:C39"/>
    <mergeCell ref="C40:C41"/>
    <mergeCell ref="A51:A53"/>
    <mergeCell ref="B51:B53"/>
    <mergeCell ref="B40:B41"/>
    <mergeCell ref="A43:A47"/>
    <mergeCell ref="B43:B47"/>
    <mergeCell ref="B48:B50"/>
    <mergeCell ref="B38:B39"/>
    <mergeCell ref="A38:A39"/>
    <mergeCell ref="C51:C53"/>
    <mergeCell ref="M23:M26"/>
    <mergeCell ref="A67:A72"/>
    <mergeCell ref="B67:C67"/>
    <mergeCell ref="E73:K73"/>
    <mergeCell ref="B74:N74"/>
    <mergeCell ref="M35:M37"/>
    <mergeCell ref="M62:M63"/>
    <mergeCell ref="C57:C58"/>
    <mergeCell ref="E59:K59"/>
    <mergeCell ref="A57:A58"/>
    <mergeCell ref="C62:C63"/>
    <mergeCell ref="B57:B58"/>
    <mergeCell ref="F61:K61"/>
    <mergeCell ref="A62:A63"/>
    <mergeCell ref="B62:B63"/>
    <mergeCell ref="M38:M39"/>
    <mergeCell ref="M30:M31"/>
    <mergeCell ref="A27:A29"/>
    <mergeCell ref="B27:B29"/>
    <mergeCell ref="L54:L56"/>
    <mergeCell ref="L51:L53"/>
    <mergeCell ref="M40:M41"/>
    <mergeCell ref="E42:K42"/>
    <mergeCell ref="L48:L50"/>
    <mergeCell ref="E40:K40"/>
    <mergeCell ref="C43:C47"/>
    <mergeCell ref="C48:C50"/>
    <mergeCell ref="E41:K41"/>
    <mergeCell ref="B32:B34"/>
    <mergeCell ref="A32:A34"/>
    <mergeCell ref="B54:B56"/>
    <mergeCell ref="A48:A50"/>
    <mergeCell ref="C23:C26"/>
    <mergeCell ref="C35:C37"/>
    <mergeCell ref="A23:A26"/>
    <mergeCell ref="B23:B26"/>
    <mergeCell ref="A35:A37"/>
    <mergeCell ref="B35:B37"/>
    <mergeCell ref="A30:A31"/>
    <mergeCell ref="B30:B31"/>
    <mergeCell ref="M8:M10"/>
    <mergeCell ref="B8:B11"/>
    <mergeCell ref="A17:A20"/>
    <mergeCell ref="B17:B20"/>
    <mergeCell ref="M17:M20"/>
    <mergeCell ref="B13:B15"/>
    <mergeCell ref="A13:A15"/>
    <mergeCell ref="M13:M15"/>
    <mergeCell ref="C8:C11"/>
    <mergeCell ref="A8:A11"/>
    <mergeCell ref="A5:A6"/>
    <mergeCell ref="B5:B6"/>
    <mergeCell ref="C5:C6"/>
    <mergeCell ref="D5:D6"/>
    <mergeCell ref="E5:E6"/>
    <mergeCell ref="L1:M1"/>
    <mergeCell ref="F2:M2"/>
    <mergeCell ref="J3:M3"/>
    <mergeCell ref="B4:K4"/>
    <mergeCell ref="F5:F6"/>
    <mergeCell ref="G5:K5"/>
    <mergeCell ref="L5:L6"/>
    <mergeCell ref="M5:M6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rowBreaks count="5" manualBreakCount="5">
    <brk id="20" max="12" man="1"/>
    <brk id="34" max="12" man="1"/>
    <brk id="47" max="12" man="1"/>
    <brk id="59" max="12" man="1"/>
    <brk id="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="77" zoomScaleNormal="80" zoomScaleSheetLayoutView="77" workbookViewId="0">
      <selection activeCell="J17" sqref="J17"/>
    </sheetView>
  </sheetViews>
  <sheetFormatPr defaultColWidth="9.140625" defaultRowHeight="15" x14ac:dyDescent="0.25"/>
  <cols>
    <col min="1" max="1" width="5.42578125" style="39" customWidth="1"/>
    <col min="2" max="2" width="18.140625" style="39" customWidth="1"/>
    <col min="3" max="3" width="13.85546875" style="39" customWidth="1"/>
    <col min="4" max="4" width="16.5703125" style="39" customWidth="1"/>
    <col min="5" max="5" width="17" style="39" customWidth="1"/>
    <col min="6" max="6" width="30" style="39" customWidth="1"/>
    <col min="7" max="7" width="12.5703125" style="39" customWidth="1"/>
    <col min="8" max="8" width="14.140625" style="39" customWidth="1"/>
    <col min="9" max="10" width="13.140625" style="39" bestFit="1" customWidth="1"/>
    <col min="11" max="12" width="14.5703125" style="39" customWidth="1"/>
    <col min="13" max="13" width="14.85546875" style="39" customWidth="1"/>
    <col min="14" max="14" width="9.140625" style="39"/>
    <col min="15" max="15" width="64" style="39" customWidth="1"/>
    <col min="16" max="16384" width="9.140625" style="39"/>
  </cols>
  <sheetData>
    <row r="1" spans="1:17" ht="27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187" t="s">
        <v>97</v>
      </c>
      <c r="K1" s="188"/>
      <c r="L1" s="188"/>
      <c r="M1" s="188"/>
    </row>
    <row r="2" spans="1:17" ht="70.150000000000006" customHeight="1" thickBot="1" x14ac:dyDescent="0.3">
      <c r="B2" s="189" t="s">
        <v>146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1:17" ht="45.6" customHeight="1" x14ac:dyDescent="0.25">
      <c r="A3" s="191" t="s">
        <v>98</v>
      </c>
      <c r="B3" s="193" t="s">
        <v>99</v>
      </c>
      <c r="C3" s="194"/>
      <c r="D3" s="194"/>
      <c r="E3" s="195"/>
      <c r="F3" s="196" t="s">
        <v>100</v>
      </c>
      <c r="G3" s="196" t="s">
        <v>101</v>
      </c>
      <c r="H3" s="196" t="s">
        <v>102</v>
      </c>
      <c r="I3" s="196" t="s">
        <v>103</v>
      </c>
      <c r="J3" s="196"/>
      <c r="K3" s="196"/>
      <c r="L3" s="196"/>
      <c r="M3" s="198"/>
    </row>
    <row r="4" spans="1:17" ht="124.5" customHeight="1" x14ac:dyDescent="0.25">
      <c r="A4" s="192"/>
      <c r="B4" s="42" t="s">
        <v>104</v>
      </c>
      <c r="C4" s="42" t="s">
        <v>105</v>
      </c>
      <c r="D4" s="42" t="s">
        <v>106</v>
      </c>
      <c r="E4" s="42" t="s">
        <v>20</v>
      </c>
      <c r="F4" s="197"/>
      <c r="G4" s="197"/>
      <c r="H4" s="197"/>
      <c r="I4" s="42" t="s">
        <v>57</v>
      </c>
      <c r="J4" s="42" t="s">
        <v>58</v>
      </c>
      <c r="K4" s="42" t="s">
        <v>59</v>
      </c>
      <c r="L4" s="42" t="s">
        <v>60</v>
      </c>
      <c r="M4" s="43" t="s">
        <v>107</v>
      </c>
    </row>
    <row r="5" spans="1:17" ht="19.149999999999999" customHeigh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</row>
    <row r="6" spans="1:17" ht="50.25" customHeight="1" x14ac:dyDescent="0.25">
      <c r="A6" s="176" t="s">
        <v>77</v>
      </c>
      <c r="B6" s="176"/>
      <c r="C6" s="176"/>
      <c r="D6" s="176"/>
      <c r="E6" s="176"/>
      <c r="F6" s="176"/>
      <c r="G6" s="45" t="s">
        <v>108</v>
      </c>
      <c r="H6" s="46">
        <v>13924</v>
      </c>
      <c r="I6" s="46">
        <v>14000</v>
      </c>
      <c r="J6" s="46">
        <v>14100</v>
      </c>
      <c r="K6" s="46">
        <v>14200</v>
      </c>
      <c r="L6" s="46">
        <v>14300</v>
      </c>
      <c r="M6" s="46">
        <v>14400</v>
      </c>
    </row>
    <row r="7" spans="1:17" ht="96.6" customHeight="1" x14ac:dyDescent="0.25">
      <c r="A7" s="180"/>
      <c r="B7" s="174">
        <v>1613162.46</v>
      </c>
      <c r="C7" s="181">
        <v>0</v>
      </c>
      <c r="D7" s="181">
        <v>0</v>
      </c>
      <c r="E7" s="181">
        <v>209640</v>
      </c>
      <c r="F7" s="47" t="s">
        <v>109</v>
      </c>
      <c r="G7" s="48" t="s">
        <v>110</v>
      </c>
      <c r="H7" s="66">
        <v>4.3</v>
      </c>
      <c r="I7" s="66">
        <v>4.5</v>
      </c>
      <c r="J7" s="66">
        <v>4.5</v>
      </c>
      <c r="K7" s="66">
        <v>4.5</v>
      </c>
      <c r="L7" s="66">
        <v>4.5</v>
      </c>
      <c r="M7" s="66">
        <v>4.5</v>
      </c>
    </row>
    <row r="8" spans="1:17" ht="62.25" customHeight="1" x14ac:dyDescent="0.25">
      <c r="A8" s="180"/>
      <c r="B8" s="174"/>
      <c r="C8" s="181"/>
      <c r="D8" s="181"/>
      <c r="E8" s="181"/>
      <c r="F8" s="47" t="s">
        <v>111</v>
      </c>
      <c r="G8" s="48" t="s">
        <v>112</v>
      </c>
      <c r="H8" s="66">
        <v>50</v>
      </c>
      <c r="I8" s="66">
        <v>50</v>
      </c>
      <c r="J8" s="66">
        <v>50</v>
      </c>
      <c r="K8" s="66">
        <v>50</v>
      </c>
      <c r="L8" s="66">
        <v>50</v>
      </c>
      <c r="M8" s="66">
        <v>50</v>
      </c>
    </row>
    <row r="9" spans="1:17" ht="119.25" customHeight="1" x14ac:dyDescent="0.25">
      <c r="A9" s="180"/>
      <c r="B9" s="174"/>
      <c r="C9" s="181"/>
      <c r="D9" s="181"/>
      <c r="E9" s="181"/>
      <c r="F9" s="47" t="s">
        <v>113</v>
      </c>
      <c r="G9" s="48" t="s">
        <v>110</v>
      </c>
      <c r="H9" s="66">
        <v>83.2</v>
      </c>
      <c r="I9" s="66">
        <v>83.2</v>
      </c>
      <c r="J9" s="66">
        <v>83.2</v>
      </c>
      <c r="K9" s="66">
        <v>83.2</v>
      </c>
      <c r="L9" s="66">
        <v>83.2</v>
      </c>
      <c r="M9" s="66">
        <v>83.2</v>
      </c>
    </row>
    <row r="10" spans="1:17" ht="304.5" customHeight="1" x14ac:dyDescent="0.25">
      <c r="A10" s="180"/>
      <c r="B10" s="174"/>
      <c r="C10" s="181"/>
      <c r="D10" s="181"/>
      <c r="E10" s="181"/>
      <c r="F10" s="47" t="s">
        <v>148</v>
      </c>
      <c r="G10" s="86" t="s">
        <v>110</v>
      </c>
      <c r="H10" s="87">
        <v>85.7</v>
      </c>
      <c r="I10" s="87">
        <v>100</v>
      </c>
      <c r="J10" s="87">
        <v>100</v>
      </c>
      <c r="K10" s="87">
        <v>100</v>
      </c>
      <c r="L10" s="88">
        <v>100</v>
      </c>
      <c r="M10" s="89">
        <v>100</v>
      </c>
    </row>
    <row r="11" spans="1:17" ht="164.25" customHeight="1" x14ac:dyDescent="0.25">
      <c r="A11" s="180"/>
      <c r="B11" s="174"/>
      <c r="C11" s="181"/>
      <c r="D11" s="181"/>
      <c r="E11" s="181"/>
      <c r="F11" s="47" t="s">
        <v>114</v>
      </c>
      <c r="G11" s="48" t="s">
        <v>110</v>
      </c>
      <c r="H11" s="60">
        <v>80.2</v>
      </c>
      <c r="I11" s="60">
        <v>100</v>
      </c>
      <c r="J11" s="60">
        <v>100</v>
      </c>
      <c r="K11" s="60">
        <v>100</v>
      </c>
      <c r="L11" s="60">
        <v>100</v>
      </c>
      <c r="M11" s="60">
        <v>100</v>
      </c>
    </row>
    <row r="12" spans="1:17" ht="45" customHeight="1" x14ac:dyDescent="0.25">
      <c r="A12" s="185" t="s">
        <v>115</v>
      </c>
      <c r="B12" s="185"/>
      <c r="C12" s="185"/>
      <c r="D12" s="185"/>
      <c r="E12" s="185"/>
      <c r="F12" s="185"/>
      <c r="G12" s="48" t="s">
        <v>110</v>
      </c>
      <c r="H12" s="67">
        <v>18</v>
      </c>
      <c r="I12" s="49">
        <v>19</v>
      </c>
      <c r="J12" s="49">
        <v>20</v>
      </c>
      <c r="K12" s="60">
        <v>25</v>
      </c>
      <c r="L12" s="60">
        <v>25</v>
      </c>
      <c r="M12" s="60">
        <v>25</v>
      </c>
      <c r="Q12" s="51"/>
    </row>
    <row r="13" spans="1:17" ht="54.75" customHeight="1" x14ac:dyDescent="0.25">
      <c r="A13" s="186"/>
      <c r="B13" s="174">
        <v>23582.5</v>
      </c>
      <c r="C13" s="174">
        <v>0</v>
      </c>
      <c r="D13" s="174">
        <v>11506</v>
      </c>
      <c r="E13" s="174">
        <v>0</v>
      </c>
      <c r="F13" s="47" t="s">
        <v>116</v>
      </c>
      <c r="G13" s="52" t="s">
        <v>112</v>
      </c>
      <c r="H13" s="49">
        <v>735000</v>
      </c>
      <c r="I13" s="53">
        <v>740000</v>
      </c>
      <c r="J13" s="53">
        <v>745000</v>
      </c>
      <c r="K13" s="53">
        <v>745000</v>
      </c>
      <c r="L13" s="53">
        <v>745000</v>
      </c>
      <c r="M13" s="53">
        <v>745000</v>
      </c>
      <c r="Q13" s="51"/>
    </row>
    <row r="14" spans="1:17" ht="118.5" customHeight="1" x14ac:dyDescent="0.25">
      <c r="A14" s="186"/>
      <c r="B14" s="174"/>
      <c r="C14" s="174"/>
      <c r="D14" s="174"/>
      <c r="E14" s="174"/>
      <c r="F14" s="47" t="s">
        <v>117</v>
      </c>
      <c r="G14" s="48" t="s">
        <v>110</v>
      </c>
      <c r="H14" s="60">
        <v>86</v>
      </c>
      <c r="I14" s="49">
        <v>86</v>
      </c>
      <c r="J14" s="49">
        <v>86</v>
      </c>
      <c r="K14" s="49">
        <v>86</v>
      </c>
      <c r="L14" s="49">
        <v>86</v>
      </c>
      <c r="M14" s="49">
        <v>86</v>
      </c>
    </row>
    <row r="15" spans="1:17" ht="121.5" customHeight="1" x14ac:dyDescent="0.25">
      <c r="A15" s="186"/>
      <c r="B15" s="174"/>
      <c r="C15" s="174"/>
      <c r="D15" s="174"/>
      <c r="E15" s="174"/>
      <c r="F15" s="47" t="s">
        <v>118</v>
      </c>
      <c r="G15" s="48" t="s">
        <v>110</v>
      </c>
      <c r="H15" s="60">
        <v>50</v>
      </c>
      <c r="I15" s="49">
        <v>100</v>
      </c>
      <c r="J15" s="49">
        <v>100</v>
      </c>
      <c r="K15" s="49">
        <v>100</v>
      </c>
      <c r="L15" s="49">
        <v>100</v>
      </c>
      <c r="M15" s="49">
        <v>100</v>
      </c>
    </row>
    <row r="16" spans="1:17" ht="47.25" customHeight="1" x14ac:dyDescent="0.25">
      <c r="A16" s="182" t="s">
        <v>119</v>
      </c>
      <c r="B16" s="182"/>
      <c r="C16" s="182"/>
      <c r="D16" s="182"/>
      <c r="E16" s="182"/>
      <c r="F16" s="182"/>
      <c r="G16" s="48" t="s">
        <v>110</v>
      </c>
      <c r="H16" s="60">
        <v>14</v>
      </c>
      <c r="I16" s="49">
        <v>28</v>
      </c>
      <c r="J16" s="49">
        <v>28</v>
      </c>
      <c r="K16" s="49">
        <v>28</v>
      </c>
      <c r="L16" s="49">
        <v>28</v>
      </c>
      <c r="M16" s="49">
        <v>28</v>
      </c>
    </row>
    <row r="17" spans="1:15" ht="88.5" customHeight="1" x14ac:dyDescent="0.25">
      <c r="A17" s="183"/>
      <c r="B17" s="174">
        <v>0</v>
      </c>
      <c r="C17" s="174">
        <v>0</v>
      </c>
      <c r="D17" s="174">
        <v>6725</v>
      </c>
      <c r="E17" s="175">
        <v>0</v>
      </c>
      <c r="F17" s="47" t="s">
        <v>120</v>
      </c>
      <c r="G17" s="48" t="s">
        <v>121</v>
      </c>
      <c r="H17" s="199">
        <v>1</v>
      </c>
      <c r="I17" s="200">
        <v>2</v>
      </c>
      <c r="J17" s="200">
        <v>2</v>
      </c>
      <c r="K17" s="200">
        <v>2</v>
      </c>
      <c r="L17" s="200">
        <v>2</v>
      </c>
      <c r="M17" s="200">
        <v>2</v>
      </c>
    </row>
    <row r="18" spans="1:15" ht="63.75" customHeight="1" x14ac:dyDescent="0.25">
      <c r="A18" s="183"/>
      <c r="B18" s="174"/>
      <c r="C18" s="174"/>
      <c r="D18" s="174"/>
      <c r="E18" s="175"/>
      <c r="F18" s="47" t="s">
        <v>122</v>
      </c>
      <c r="G18" s="48" t="s">
        <v>121</v>
      </c>
      <c r="H18" s="199">
        <v>1</v>
      </c>
      <c r="I18" s="200">
        <v>1</v>
      </c>
      <c r="J18" s="200">
        <v>1</v>
      </c>
      <c r="K18" s="200">
        <v>1</v>
      </c>
      <c r="L18" s="200">
        <v>1</v>
      </c>
      <c r="M18" s="200">
        <v>1</v>
      </c>
    </row>
    <row r="19" spans="1:15" ht="185.25" hidden="1" customHeight="1" x14ac:dyDescent="0.25">
      <c r="A19" s="77"/>
      <c r="B19" s="174"/>
      <c r="C19" s="55"/>
      <c r="D19" s="174"/>
      <c r="E19" s="175"/>
      <c r="F19" s="52"/>
      <c r="G19" s="52"/>
      <c r="H19" s="78"/>
      <c r="I19" s="52"/>
      <c r="J19" s="52"/>
      <c r="K19" s="52"/>
      <c r="L19" s="52"/>
      <c r="M19" s="52"/>
      <c r="O19" s="57"/>
    </row>
    <row r="20" spans="1:15" ht="52.5" customHeight="1" x14ac:dyDescent="0.25">
      <c r="A20" s="178" t="s">
        <v>123</v>
      </c>
      <c r="B20" s="178"/>
      <c r="C20" s="178"/>
      <c r="D20" s="178"/>
      <c r="E20" s="178"/>
      <c r="F20" s="178"/>
      <c r="G20" s="48" t="s">
        <v>124</v>
      </c>
      <c r="H20" s="60">
        <v>10.49</v>
      </c>
      <c r="I20" s="59">
        <v>10.69</v>
      </c>
      <c r="J20" s="59">
        <v>10.9</v>
      </c>
      <c r="K20" s="59">
        <v>10.9</v>
      </c>
      <c r="L20" s="59">
        <v>10.9</v>
      </c>
      <c r="M20" s="59">
        <v>10.9</v>
      </c>
      <c r="O20" s="57"/>
    </row>
    <row r="21" spans="1:15" ht="74.45" customHeight="1" x14ac:dyDescent="0.25">
      <c r="A21" s="50"/>
      <c r="B21" s="54">
        <v>0</v>
      </c>
      <c r="C21" s="54">
        <v>0</v>
      </c>
      <c r="D21" s="54">
        <v>0</v>
      </c>
      <c r="E21" s="54">
        <v>0</v>
      </c>
      <c r="F21" s="47" t="s">
        <v>125</v>
      </c>
      <c r="G21" s="48" t="s">
        <v>124</v>
      </c>
      <c r="H21" s="60">
        <v>40.1</v>
      </c>
      <c r="I21" s="60">
        <v>40.9</v>
      </c>
      <c r="J21" s="60">
        <v>41.7</v>
      </c>
      <c r="K21" s="60">
        <v>41.7</v>
      </c>
      <c r="L21" s="60">
        <v>41.7</v>
      </c>
      <c r="M21" s="60">
        <v>41.7</v>
      </c>
    </row>
    <row r="22" spans="1:15" ht="114.75" customHeight="1" x14ac:dyDescent="0.25">
      <c r="A22" s="176" t="s">
        <v>138</v>
      </c>
      <c r="B22" s="176"/>
      <c r="C22" s="176"/>
      <c r="D22" s="176"/>
      <c r="E22" s="176"/>
      <c r="F22" s="176"/>
      <c r="G22" s="46" t="s">
        <v>110</v>
      </c>
      <c r="H22" s="46">
        <v>100</v>
      </c>
      <c r="I22" s="46">
        <v>100</v>
      </c>
      <c r="J22" s="46">
        <v>100</v>
      </c>
      <c r="K22" s="46">
        <v>100</v>
      </c>
      <c r="L22" s="46">
        <v>100</v>
      </c>
      <c r="M22" s="46">
        <v>100</v>
      </c>
    </row>
    <row r="23" spans="1:15" ht="177" customHeight="1" x14ac:dyDescent="0.25">
      <c r="A23" s="184"/>
      <c r="B23" s="173">
        <v>0</v>
      </c>
      <c r="C23" s="173">
        <v>0</v>
      </c>
      <c r="D23" s="173">
        <v>0</v>
      </c>
      <c r="E23" s="173">
        <v>28040</v>
      </c>
      <c r="F23" s="58" t="s">
        <v>126</v>
      </c>
      <c r="G23" s="52" t="s">
        <v>110</v>
      </c>
      <c r="H23" s="60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</row>
    <row r="24" spans="1:15" ht="100.5" customHeight="1" x14ac:dyDescent="0.25">
      <c r="A24" s="184"/>
      <c r="B24" s="173"/>
      <c r="C24" s="173"/>
      <c r="D24" s="173"/>
      <c r="E24" s="173"/>
      <c r="F24" s="58" t="s">
        <v>127</v>
      </c>
      <c r="G24" s="56" t="s">
        <v>110</v>
      </c>
      <c r="H24" s="60">
        <v>30</v>
      </c>
      <c r="I24" s="59">
        <v>30</v>
      </c>
      <c r="J24" s="59">
        <v>30</v>
      </c>
      <c r="K24" s="59">
        <v>30</v>
      </c>
      <c r="L24" s="59">
        <v>30</v>
      </c>
      <c r="M24" s="59">
        <v>30</v>
      </c>
    </row>
    <row r="25" spans="1:15" ht="234" customHeight="1" x14ac:dyDescent="0.25">
      <c r="A25" s="79"/>
      <c r="B25" s="173"/>
      <c r="C25" s="173"/>
      <c r="D25" s="173"/>
      <c r="E25" s="173"/>
      <c r="F25" s="47" t="s">
        <v>128</v>
      </c>
      <c r="G25" s="56" t="s">
        <v>110</v>
      </c>
      <c r="H25" s="80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</row>
    <row r="26" spans="1:15" ht="59.25" customHeight="1" x14ac:dyDescent="0.25">
      <c r="A26" s="178" t="s">
        <v>129</v>
      </c>
      <c r="B26" s="178"/>
      <c r="C26" s="178"/>
      <c r="D26" s="178"/>
      <c r="E26" s="178"/>
      <c r="F26" s="178"/>
      <c r="G26" s="60" t="s">
        <v>110</v>
      </c>
      <c r="H26" s="60">
        <v>22.2</v>
      </c>
      <c r="I26" s="60">
        <v>22.2</v>
      </c>
      <c r="J26" s="60">
        <v>22.2</v>
      </c>
      <c r="K26" s="60">
        <v>22.2</v>
      </c>
      <c r="L26" s="60">
        <v>22.2</v>
      </c>
      <c r="M26" s="60">
        <v>22.2</v>
      </c>
    </row>
    <row r="27" spans="1:15" ht="200.25" customHeight="1" x14ac:dyDescent="0.25">
      <c r="A27" s="82"/>
      <c r="B27" s="177">
        <v>0</v>
      </c>
      <c r="C27" s="177">
        <v>0</v>
      </c>
      <c r="D27" s="177">
        <v>0</v>
      </c>
      <c r="E27" s="177">
        <v>0</v>
      </c>
      <c r="F27" s="47" t="s">
        <v>130</v>
      </c>
      <c r="G27" s="56" t="s">
        <v>110</v>
      </c>
      <c r="H27" s="60">
        <v>11.1</v>
      </c>
      <c r="I27" s="59">
        <v>11.1</v>
      </c>
      <c r="J27" s="59">
        <v>11.1</v>
      </c>
      <c r="K27" s="59">
        <v>11.1</v>
      </c>
      <c r="L27" s="59">
        <v>11.1</v>
      </c>
      <c r="M27" s="59">
        <v>11.1</v>
      </c>
    </row>
    <row r="28" spans="1:15" ht="118.5" customHeight="1" x14ac:dyDescent="0.25">
      <c r="A28" s="82"/>
      <c r="B28" s="177"/>
      <c r="C28" s="177"/>
      <c r="D28" s="177"/>
      <c r="E28" s="177"/>
      <c r="F28" s="47" t="s">
        <v>131</v>
      </c>
      <c r="G28" s="48" t="s">
        <v>121</v>
      </c>
      <c r="H28" s="60">
        <v>2</v>
      </c>
      <c r="I28" s="60">
        <v>2</v>
      </c>
      <c r="J28" s="60">
        <v>2</v>
      </c>
      <c r="K28" s="60">
        <v>2</v>
      </c>
      <c r="L28" s="60">
        <v>2</v>
      </c>
      <c r="M28" s="60">
        <v>2</v>
      </c>
    </row>
    <row r="29" spans="1:15" ht="69" customHeight="1" x14ac:dyDescent="0.25">
      <c r="A29" s="176" t="s">
        <v>132</v>
      </c>
      <c r="B29" s="176"/>
      <c r="C29" s="176"/>
      <c r="D29" s="176"/>
      <c r="E29" s="176"/>
      <c r="F29" s="176"/>
      <c r="G29" s="50" t="s">
        <v>133</v>
      </c>
      <c r="H29" s="50" t="s">
        <v>134</v>
      </c>
      <c r="I29" s="50" t="s">
        <v>134</v>
      </c>
      <c r="J29" s="50" t="s">
        <v>134</v>
      </c>
      <c r="K29" s="50" t="s">
        <v>134</v>
      </c>
      <c r="L29" s="50" t="s">
        <v>134</v>
      </c>
      <c r="M29" s="50" t="s">
        <v>134</v>
      </c>
      <c r="O29" s="61"/>
    </row>
    <row r="30" spans="1:15" ht="42" customHeight="1" x14ac:dyDescent="0.25">
      <c r="A30" s="50"/>
      <c r="B30" s="83">
        <v>134329.74</v>
      </c>
      <c r="C30" s="83">
        <v>0</v>
      </c>
      <c r="D30" s="83">
        <v>0</v>
      </c>
      <c r="E30" s="84">
        <v>0</v>
      </c>
      <c r="F30" s="50" t="s">
        <v>133</v>
      </c>
      <c r="G30" s="50" t="s">
        <v>133</v>
      </c>
      <c r="H30" s="50" t="s">
        <v>133</v>
      </c>
      <c r="I30" s="50" t="s">
        <v>133</v>
      </c>
      <c r="J30" s="50" t="s">
        <v>133</v>
      </c>
      <c r="K30" s="50" t="s">
        <v>133</v>
      </c>
      <c r="L30" s="50" t="s">
        <v>133</v>
      </c>
      <c r="M30" s="50" t="s">
        <v>133</v>
      </c>
      <c r="O30" s="61"/>
    </row>
    <row r="31" spans="1:15" ht="40.15" customHeight="1" thickBot="1" x14ac:dyDescent="0.3">
      <c r="A31" s="85"/>
      <c r="B31" s="62">
        <v>2026985.7000000002</v>
      </c>
      <c r="C31" s="62">
        <f>C7+C13+C17+C21+C23+C27+C30</f>
        <v>0</v>
      </c>
      <c r="D31" s="62">
        <f>D7+D13+D17+D21+D23+D27+D30</f>
        <v>18231</v>
      </c>
      <c r="E31" s="62">
        <f>E7+E13+E17+E21+E23+E27+E30</f>
        <v>237680</v>
      </c>
      <c r="F31" s="179"/>
      <c r="G31" s="179"/>
      <c r="H31" s="179"/>
      <c r="I31" s="179"/>
      <c r="J31" s="179"/>
      <c r="K31" s="179"/>
      <c r="L31" s="179"/>
      <c r="M31" s="179"/>
    </row>
    <row r="32" spans="1:15" ht="50.45" customHeight="1" x14ac:dyDescent="0.35">
      <c r="A32" s="63" t="s">
        <v>135</v>
      </c>
      <c r="B32" s="63"/>
      <c r="C32" s="63"/>
      <c r="D32" s="63"/>
      <c r="E32" s="63"/>
      <c r="F32" s="63"/>
      <c r="G32" s="63"/>
      <c r="H32" s="63"/>
      <c r="I32" s="63"/>
      <c r="J32" s="63"/>
      <c r="K32" s="64"/>
      <c r="L32" s="64"/>
      <c r="M32" s="65"/>
    </row>
  </sheetData>
  <mergeCells count="40">
    <mergeCell ref="J1:M1"/>
    <mergeCell ref="B2:K2"/>
    <mergeCell ref="A3:A4"/>
    <mergeCell ref="B3:E3"/>
    <mergeCell ref="F3:F4"/>
    <mergeCell ref="G3:G4"/>
    <mergeCell ref="H3:H4"/>
    <mergeCell ref="I3:M3"/>
    <mergeCell ref="A13:A15"/>
    <mergeCell ref="B13:B15"/>
    <mergeCell ref="A6:F6"/>
    <mergeCell ref="C13:C15"/>
    <mergeCell ref="D13:D15"/>
    <mergeCell ref="E13:E15"/>
    <mergeCell ref="F31:M31"/>
    <mergeCell ref="B7:B11"/>
    <mergeCell ref="A7:A11"/>
    <mergeCell ref="C7:C11"/>
    <mergeCell ref="D7:D11"/>
    <mergeCell ref="E7:E11"/>
    <mergeCell ref="A20:F20"/>
    <mergeCell ref="A22:F22"/>
    <mergeCell ref="B23:B25"/>
    <mergeCell ref="A16:F16"/>
    <mergeCell ref="A17:A18"/>
    <mergeCell ref="B17:B19"/>
    <mergeCell ref="A23:A24"/>
    <mergeCell ref="C23:C25"/>
    <mergeCell ref="D23:D25"/>
    <mergeCell ref="A12:F12"/>
    <mergeCell ref="E23:E25"/>
    <mergeCell ref="C17:C18"/>
    <mergeCell ref="D17:D19"/>
    <mergeCell ref="E17:E19"/>
    <mergeCell ref="A29:F29"/>
    <mergeCell ref="B27:B28"/>
    <mergeCell ref="C27:C28"/>
    <mergeCell ref="D27:D28"/>
    <mergeCell ref="E27:E28"/>
    <mergeCell ref="A26:F2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6" manualBreakCount="6">
    <brk id="9" max="12" man="1"/>
    <brk id="11" max="12" man="1"/>
    <brk id="17" max="12" man="1"/>
    <brk id="23" max="12" man="1"/>
    <brk id="26" max="12" man="1"/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культура прил. 1 на 17-21</vt:lpstr>
      <vt:lpstr>культура прил. №2 17-21 </vt:lpstr>
      <vt:lpstr>'культура прил. 1 на 17-21'!Заголовки_для_печати</vt:lpstr>
      <vt:lpstr>'культура прил. №2 17-21 '!Заголовки_для_печати</vt:lpstr>
      <vt:lpstr>'культура прил. 1 на 17-21'!Область_печати</vt:lpstr>
      <vt:lpstr>'культура прил. №2 17-21 '!Область_печати</vt:lpstr>
    </vt:vector>
  </TitlesOfParts>
  <Company>KDMKS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Зиминова Анна Юрьевна</cp:lastModifiedBy>
  <cp:lastPrinted>2016-11-11T13:42:51Z</cp:lastPrinted>
  <dcterms:created xsi:type="dcterms:W3CDTF">2015-10-13T12:39:24Z</dcterms:created>
  <dcterms:modified xsi:type="dcterms:W3CDTF">2016-11-23T07:22:36Z</dcterms:modified>
</cp:coreProperties>
</file>