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85" windowWidth="18795" windowHeight="10560" activeTab="1"/>
  </bookViews>
  <sheets>
    <sheet name="культура прил. 1 на 17-21" sheetId="2" r:id="rId1"/>
    <sheet name="культура прил. №2 17-21 " sheetId="3" r:id="rId2"/>
  </sheets>
  <definedNames>
    <definedName name="_GoBack" localSheetId="1">'культура прил. №2 17-21 '!#REF!</definedName>
    <definedName name="_xlnm._FilterDatabase" localSheetId="0" hidden="1">'культура прил. 1 на 17-21'!$A$7:$W$85</definedName>
    <definedName name="_xlnm.Print_Titles" localSheetId="0">'культура прил. 1 на 17-21'!$5:$6</definedName>
    <definedName name="_xlnm.Print_Titles" localSheetId="1">'культура прил. №2 17-21 '!$4:$5</definedName>
    <definedName name="_xlnm.Print_Area" localSheetId="0">'культура прил. 1 на 17-21'!$A$1:$M$86</definedName>
    <definedName name="_xlnm.Print_Area" localSheetId="1">'культура прил. №2 17-21 '!$A$1:$N$34</definedName>
  </definedNames>
  <calcPr calcId="152511"/>
</workbook>
</file>

<file path=xl/calcChain.xml><?xml version="1.0" encoding="utf-8"?>
<calcChain xmlns="http://schemas.openxmlformats.org/spreadsheetml/2006/main">
  <c r="F39" i="2" l="1"/>
  <c r="H10" i="2" l="1"/>
  <c r="I10" i="2"/>
  <c r="J10" i="2"/>
  <c r="K10" i="2"/>
  <c r="E18" i="3" l="1"/>
  <c r="F44" i="2" l="1"/>
  <c r="F45" i="2"/>
  <c r="F41" i="2" s="1"/>
  <c r="B29" i="3" l="1"/>
  <c r="G26" i="2" l="1"/>
  <c r="F33" i="3" l="1"/>
  <c r="I22" i="2"/>
  <c r="J22" i="2"/>
  <c r="K22" i="2"/>
  <c r="H22" i="2"/>
  <c r="B33" i="3" l="1"/>
  <c r="G65" i="2" l="1"/>
  <c r="G78" i="2" s="1"/>
  <c r="F69" i="2"/>
  <c r="F65" i="2" s="1"/>
  <c r="F70" i="2"/>
  <c r="F66" i="2" s="1"/>
  <c r="C33" i="3" l="1"/>
  <c r="H78" i="2" l="1"/>
  <c r="I78" i="2"/>
  <c r="J78" i="2"/>
  <c r="K78" i="2"/>
  <c r="E78" i="2"/>
  <c r="F78" i="2" l="1"/>
  <c r="G42" i="2"/>
  <c r="E47" i="2" l="1"/>
  <c r="G40" i="2" l="1"/>
  <c r="H40" i="2"/>
  <c r="I40" i="2"/>
  <c r="J40" i="2"/>
  <c r="K40" i="2"/>
  <c r="E40" i="2"/>
  <c r="F40" i="2"/>
  <c r="E33" i="3" l="1"/>
  <c r="E12" i="2" l="1"/>
  <c r="H12" i="2"/>
  <c r="I12" i="2"/>
  <c r="J12" i="2"/>
  <c r="K12" i="2"/>
  <c r="G12" i="2"/>
  <c r="F12" i="2" l="1"/>
  <c r="G19" i="2"/>
  <c r="G13" i="2"/>
  <c r="D33" i="3" l="1"/>
  <c r="F43" i="2" l="1"/>
  <c r="F42" i="2"/>
  <c r="E42" i="2" l="1"/>
  <c r="K39" i="2" l="1"/>
  <c r="J39" i="2"/>
  <c r="I39" i="2"/>
  <c r="H39" i="2"/>
  <c r="G39" i="2"/>
  <c r="E39" i="2"/>
  <c r="H26" i="2" l="1"/>
  <c r="I26" i="2"/>
  <c r="J26" i="2"/>
  <c r="K26" i="2"/>
  <c r="E26" i="2"/>
  <c r="H9" i="2"/>
  <c r="I9" i="2"/>
  <c r="J9" i="2"/>
  <c r="K9" i="2"/>
  <c r="G9" i="2"/>
  <c r="G79" i="2" s="1"/>
  <c r="E9" i="2"/>
  <c r="E79" i="2" s="1"/>
  <c r="E34" i="2"/>
  <c r="E15" i="2"/>
  <c r="I79" i="2" l="1"/>
  <c r="F26" i="2"/>
  <c r="H79" i="2"/>
  <c r="K79" i="2"/>
  <c r="J79" i="2"/>
  <c r="F9" i="2"/>
  <c r="F79" i="2" l="1"/>
  <c r="H73" i="2" l="1"/>
  <c r="H72" i="2" s="1"/>
  <c r="I73" i="2"/>
  <c r="J73" i="2"/>
  <c r="K73" i="2"/>
  <c r="G73" i="2"/>
  <c r="G72" i="2" s="1"/>
  <c r="E73" i="2"/>
  <c r="H64" i="2"/>
  <c r="H63" i="2" s="1"/>
  <c r="I64" i="2"/>
  <c r="I63" i="2" s="1"/>
  <c r="J64" i="2"/>
  <c r="J63" i="2" s="1"/>
  <c r="K64" i="2"/>
  <c r="K63" i="2" s="1"/>
  <c r="G64" i="2"/>
  <c r="G63" i="2" s="1"/>
  <c r="E64" i="2"/>
  <c r="E63" i="2" s="1"/>
  <c r="H50" i="2"/>
  <c r="I50" i="2"/>
  <c r="J50" i="2"/>
  <c r="K50" i="2"/>
  <c r="H51" i="2"/>
  <c r="I51" i="2"/>
  <c r="J51" i="2"/>
  <c r="K51" i="2"/>
  <c r="H53" i="2"/>
  <c r="I53" i="2"/>
  <c r="J53" i="2"/>
  <c r="K53" i="2"/>
  <c r="G53" i="2"/>
  <c r="G51" i="2"/>
  <c r="G50" i="2"/>
  <c r="E60" i="2"/>
  <c r="E57" i="2"/>
  <c r="E53" i="2"/>
  <c r="E52" i="2"/>
  <c r="E51" i="2"/>
  <c r="F62" i="2"/>
  <c r="F61" i="2"/>
  <c r="F60" i="2"/>
  <c r="F59" i="2"/>
  <c r="F58" i="2"/>
  <c r="F57" i="2"/>
  <c r="F56" i="2"/>
  <c r="F54" i="2"/>
  <c r="K72" i="2" l="1"/>
  <c r="J72" i="2"/>
  <c r="F72" i="2" s="1"/>
  <c r="I72" i="2"/>
  <c r="F50" i="2"/>
  <c r="E50" i="2"/>
  <c r="E49" i="2" s="1"/>
  <c r="K49" i="2"/>
  <c r="I49" i="2"/>
  <c r="G49" i="2"/>
  <c r="F51" i="2"/>
  <c r="F53" i="2"/>
  <c r="J49" i="2"/>
  <c r="H49" i="2"/>
  <c r="F73" i="2"/>
  <c r="F64" i="2"/>
  <c r="F63" i="2" s="1"/>
  <c r="F49" i="2" l="1"/>
  <c r="F76" i="2" l="1"/>
  <c r="F75" i="2"/>
  <c r="F74" i="2"/>
  <c r="E72" i="2"/>
  <c r="F68" i="2"/>
  <c r="E46" i="2"/>
  <c r="H38" i="2" l="1"/>
  <c r="H37" i="2" s="1"/>
  <c r="I38" i="2"/>
  <c r="I37" i="2" s="1"/>
  <c r="J38" i="2"/>
  <c r="J37" i="2" s="1"/>
  <c r="K38" i="2"/>
  <c r="K37" i="2" s="1"/>
  <c r="G38" i="2"/>
  <c r="G37" i="2" s="1"/>
  <c r="E38" i="2"/>
  <c r="E37" i="2" s="1"/>
  <c r="H27" i="2"/>
  <c r="I27" i="2"/>
  <c r="I80" i="2" s="1"/>
  <c r="J27" i="2"/>
  <c r="J80" i="2" s="1"/>
  <c r="K27" i="2"/>
  <c r="H28" i="2"/>
  <c r="H81" i="2" s="1"/>
  <c r="I28" i="2"/>
  <c r="I81" i="2" s="1"/>
  <c r="J28" i="2"/>
  <c r="J81" i="2" s="1"/>
  <c r="K28" i="2"/>
  <c r="K81" i="2" s="1"/>
  <c r="G28" i="2"/>
  <c r="G81" i="2" s="1"/>
  <c r="G27" i="2"/>
  <c r="E28" i="2"/>
  <c r="E81" i="2" s="1"/>
  <c r="E27" i="2"/>
  <c r="H11" i="2"/>
  <c r="I11" i="2"/>
  <c r="I83" i="2" s="1"/>
  <c r="J11" i="2"/>
  <c r="J83" i="2" s="1"/>
  <c r="K11" i="2"/>
  <c r="K83" i="2" s="1"/>
  <c r="G11" i="2"/>
  <c r="G83" i="2" s="1"/>
  <c r="E11" i="2"/>
  <c r="E83" i="2" s="1"/>
  <c r="K80" i="2" l="1"/>
  <c r="H8" i="2"/>
  <c r="H83" i="2"/>
  <c r="K8" i="2"/>
  <c r="J8" i="2"/>
  <c r="I8" i="2"/>
  <c r="F81" i="2"/>
  <c r="E25" i="2"/>
  <c r="K25" i="2"/>
  <c r="G25" i="2"/>
  <c r="J25" i="2"/>
  <c r="I25" i="2"/>
  <c r="F83" i="2"/>
  <c r="H25" i="2"/>
  <c r="I77" i="2"/>
  <c r="J77" i="2"/>
  <c r="K77" i="2"/>
  <c r="F38" i="2"/>
  <c r="F37" i="2" s="1"/>
  <c r="F28" i="2"/>
  <c r="F27" i="2"/>
  <c r="F11" i="2"/>
  <c r="F25" i="2" l="1"/>
  <c r="F34" i="2"/>
  <c r="F33" i="2"/>
  <c r="F32" i="2"/>
  <c r="F29" i="2"/>
  <c r="F24" i="2"/>
  <c r="F23" i="2"/>
  <c r="F22" i="2"/>
  <c r="F19" i="2"/>
  <c r="G18" i="2"/>
  <c r="G10" i="2" s="1"/>
  <c r="E18" i="2"/>
  <c r="E10" i="2" s="1"/>
  <c r="F15" i="2"/>
  <c r="F13" i="2"/>
  <c r="G8" i="2" l="1"/>
  <c r="F8" i="2" s="1"/>
  <c r="F18" i="2"/>
  <c r="E8" i="2" l="1"/>
  <c r="E80" i="2"/>
  <c r="E77" i="2" s="1"/>
  <c r="H80" i="2"/>
  <c r="H77" i="2" s="1"/>
  <c r="F10" i="2"/>
  <c r="G80" i="2"/>
  <c r="G77" i="2" s="1"/>
  <c r="F80" i="2" l="1"/>
  <c r="F77" i="2" s="1"/>
</calcChain>
</file>

<file path=xl/sharedStrings.xml><?xml version="1.0" encoding="utf-8"?>
<sst xmlns="http://schemas.openxmlformats.org/spreadsheetml/2006/main" count="319" uniqueCount="171">
  <si>
    <t>1.</t>
  </si>
  <si>
    <t xml:space="preserve">Итого:         </t>
  </si>
  <si>
    <t>Средства бюджета МО</t>
  </si>
  <si>
    <t>Средства       бюджета ОМР МО</t>
  </si>
  <si>
    <t>Средства       бюджетов       городских/  сельских поселений, передаваемые в бюджет  ОМР МО</t>
  </si>
  <si>
    <t>1.1.</t>
  </si>
  <si>
    <t>Организация и проведение  культурно-массовых мероприятий</t>
  </si>
  <si>
    <t>Средства бюджета ОМР МО</t>
  </si>
  <si>
    <t>1.2.</t>
  </si>
  <si>
    <t xml:space="preserve">Оказание муницпальной услуги "Информационно-методическое обеспечение учреждений культуры" на базе МБУ "КСЦ ОМР" </t>
  </si>
  <si>
    <t>1.3.</t>
  </si>
  <si>
    <t>Организация деятельности                  МБУ "КСЦ ОМР" по  оказанию муницпальной услуги "Организация комплектования книжным фондом библиотек поселений"</t>
  </si>
  <si>
    <t>1.4.</t>
  </si>
  <si>
    <t>Обеспечение содержания имущества МБУ "КСЦ ОМР"</t>
  </si>
  <si>
    <t>1.5.</t>
  </si>
  <si>
    <t>Комплектование  библиотечных фондов библиотек поселений</t>
  </si>
  <si>
    <t>Средства       бюджетов       городских/  сельских поселений, передоваемые в бюджет  ОМР МО</t>
  </si>
  <si>
    <t>1.6.</t>
  </si>
  <si>
    <t>Обеспечение деятельности библиотек сельских поселений</t>
  </si>
  <si>
    <t>2.</t>
  </si>
  <si>
    <t>Внебюджетные средства</t>
  </si>
  <si>
    <t>2.1.</t>
  </si>
  <si>
    <t>Организация  деятельности учреждений дополнительного образования в сфере искусства на оказание муниципальной услуги "Предоставление дополнительного образовнаия в учреждениях дополнительного образования детей"</t>
  </si>
  <si>
    <t>2.2.</t>
  </si>
  <si>
    <t xml:space="preserve">Обеспечение содержания имущества учреждений дополнительного образования в сфере искусства </t>
  </si>
  <si>
    <t>2.3.</t>
  </si>
  <si>
    <t>Организация и проведение конкурсов районного, областного и межзонального уровней</t>
  </si>
  <si>
    <t>3.</t>
  </si>
  <si>
    <t>3.1.</t>
  </si>
  <si>
    <t>Проведение капитального  ремонта в  учреждениях дополнительного образования детей в сфере искусства</t>
  </si>
  <si>
    <t>Проведение текущего ремонта в учреждении культуры и учреждениях дополнительного образования детей в сфере искусства</t>
  </si>
  <si>
    <t xml:space="preserve">4. </t>
  </si>
  <si>
    <t>4.1.</t>
  </si>
  <si>
    <t>Проведение мониторинга  качества и доступности услуг  в сфере туризма</t>
  </si>
  <si>
    <t>5.</t>
  </si>
  <si>
    <t>Инвестиции</t>
  </si>
  <si>
    <t>5.1.</t>
  </si>
  <si>
    <t>5.2.</t>
  </si>
  <si>
    <t>5.3.</t>
  </si>
  <si>
    <t>6.</t>
  </si>
  <si>
    <t>6.1.</t>
  </si>
  <si>
    <t>6.2.</t>
  </si>
  <si>
    <t>6.3.</t>
  </si>
  <si>
    <t>Приложение №1 к муниципальной программе</t>
  </si>
  <si>
    <t>№ П\П</t>
  </si>
  <si>
    <t>Мероприятия по реализации программы (подпрограммы)</t>
  </si>
  <si>
    <t>Срок исполнения мероприятий</t>
  </si>
  <si>
    <t>Источники финансирования</t>
  </si>
  <si>
    <t>Объем финансирования мероприятия в году, предшедствующему началу реализации программы
2016 год  
(тыс. руб.)</t>
  </si>
  <si>
    <t>Всего           (тыс. руб.)</t>
  </si>
  <si>
    <t>Объем финансирования по годам (тыс. руб.)</t>
  </si>
  <si>
    <t>Ответственный за выполнение мероприятия</t>
  </si>
  <si>
    <t>Результаты выполнения мероприятия</t>
  </si>
  <si>
    <t>2017 год</t>
  </si>
  <si>
    <t>2018 год</t>
  </si>
  <si>
    <t>2019 год</t>
  </si>
  <si>
    <t>2020 год</t>
  </si>
  <si>
    <t>2021 год</t>
  </si>
  <si>
    <t>2017-2021 гг</t>
  </si>
  <si>
    <t>Средства       бюджетов       городских/  сельских поселений ОМР МО</t>
  </si>
  <si>
    <t>Ежегодно не менее 50 мероприятий</t>
  </si>
  <si>
    <t>Выполнение муниципального задания</t>
  </si>
  <si>
    <t>Проведение конкурсов районного, областного и межзональных уровней согласно утвержденному Плану проведения мероприятий</t>
  </si>
  <si>
    <t>Объем финансирования не определен</t>
  </si>
  <si>
    <t>Проведение капитального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</si>
  <si>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Увеличение доли доступных организаций сферы культуры  для инвалидов и и других маломобильных групп населения</t>
  </si>
  <si>
    <t>Приобретение оборудования для 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</si>
  <si>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</si>
  <si>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Внебюджетные источники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</si>
  <si>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</si>
  <si>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Задача 2. Увеличение охвата библиотечным обслуживанием населения Одинцовского муниципального района </t>
  </si>
  <si>
    <t xml:space="preserve">Задача 3. Увеличение уровня фактической обеспеченности населения Одинцовского муниципального района парками культуры и отдыха </t>
  </si>
  <si>
    <t>Задача 4. Увеличение объема платных туристских услуг, оказанных населению Одинцовского муниципального района</t>
  </si>
  <si>
    <t>В пределах средств, предусмотренных на содержание исполнителя</t>
  </si>
  <si>
    <t>Увеличение объема платных туристских услуг, оказанных населению к 2021 году до 10,9 млн. руб.</t>
  </si>
  <si>
    <t>7.</t>
  </si>
  <si>
    <t>Проведение 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</si>
  <si>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r>
      <t>Приобретение основных средств для учреждения культуры и учреждений дополнительного образования детей в сфере искусства</t>
    </r>
    <r>
      <rPr>
        <b/>
        <sz val="10"/>
        <rFont val="Times New Roman"/>
        <family val="1"/>
        <charset val="204"/>
      </rPr>
      <t xml:space="preserve"> </t>
    </r>
  </si>
  <si>
    <t>7.1.</t>
  </si>
  <si>
    <t>7.2.</t>
  </si>
  <si>
    <t>7.3.</t>
  </si>
  <si>
    <t>в том числе на повышение заработной платы</t>
  </si>
  <si>
    <t>Средства бюджета  МО</t>
  </si>
  <si>
    <t xml:space="preserve"> на повышение заработной платы</t>
  </si>
  <si>
    <t>на повышение заработной платы</t>
  </si>
  <si>
    <t>Средства       бюджета  МО</t>
  </si>
  <si>
    <t>Увеличение доли населения, участвующего в коллективах народного творчества и школах искусств к 2021 году до 4,5%</t>
  </si>
  <si>
    <t>Увеличение количества предоставляемых муниципальными библиотеками муниципальных услуг в электронном виде к 2021 году до 100 %</t>
  </si>
  <si>
    <t>Проведение текущего ремонта в Одинцовской ДМШ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</si>
  <si>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</si>
  <si>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2017-2021 гг.</t>
  </si>
  <si>
    <t>Охват библиотечным обслуживанием к 2021 году до 25%.
Увеличить количество единиц библиотечного фонда к 2021 году до 745 тыс.</t>
  </si>
  <si>
    <t>Увеличение уровня фактической обеспеченности клубами и учреждениями клубного типа от нормативной потребности к 2021 году до 83,2 %</t>
  </si>
  <si>
    <t xml:space="preserve">Приобретение основных для средств для учрежждений доп.образования детей в сфере искусства:
Одинцовская ДМШ 2400,0; ДШИ "Классика" 745,0;Б-Вязёмская ДШИ 600,0; Лесногородская ДШИ 600,0; Зареченская ДШИ 550,0; Петелинская ДШИ 25,0; Барвихинская ДШИ 170,0; Новогородковская 110,0. </t>
  </si>
  <si>
    <t xml:space="preserve">ПЕРЕЧЕНЬ МЕРОПРИЯТИЙ МУНИЦИПАЛЬНОЙ ПРОГРАММЫ ОДИНЦОВСКОГО МУНИЦИПАЛЬНОГО РАЙОНА
МОСКОВСКОЙ ОБЛАСТИ 
«РАЗВИТИЕ КУЛЬТУРЫ В  ОДИНЦОВСКОМ МУНИЦИПАЛЬНОМ РАЙОНЕ МОСКОВСКОЙ ОБЛАСТИ» </t>
  </si>
  <si>
    <t>В пределах средств, предусмотренных в бюджетах городских и сельских поселений ОМР МО</t>
  </si>
  <si>
    <t>Приложение №2 к муниципальной программе</t>
  </si>
  <si>
    <t xml:space="preserve">ПЛАНИРУЕМЫЕ РЕЗУЛЬТАТЫ РЕАЛИЗАЦИИ МУНИЦИПАЛЬНОЙ ПРОГРАММЫ ОДИНЦОВСКОГО МУНИЦИПАЛЬНОГО РАЙОНА МОСКОВСКОЙ ОБЛАСТИ «РАЗВИТИЕ КУЛЬТУРЫ  В ОДИНЦОВСКОМ МУНИЦИПАЛЬНОМ РАЙОНЕ МОСКОВСКОЙ ОБЛАСТИ» </t>
  </si>
  <si>
    <t>N   п/п</t>
  </si>
  <si>
    <t xml:space="preserve">Планируемый объем финансирования на решение данной задачи (тыс. руб.)   </t>
  </si>
  <si>
    <t xml:space="preserve">Количественные  и/или качественные целевые показатели, характеризующие достижение целей и решение задач          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</si>
  <si>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</si>
  <si>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</si>
  <si>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</si>
  <si>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2021год</t>
  </si>
  <si>
    <t>Чел.</t>
  </si>
  <si>
    <t>1.1. Доля населения, участвующего в коллективах народного товрчества и школах искусств</t>
  </si>
  <si>
    <t>%</t>
  </si>
  <si>
    <t>1.2. Количество культурно-массовых мероприятий</t>
  </si>
  <si>
    <t>Ед.</t>
  </si>
  <si>
    <t>1.3.Уровень фактической обеспеченности клубами и учреждениями клубного типа от нормативной потребности</t>
  </si>
  <si>
    <t>1.4.Соотношение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</si>
  <si>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r>
      <rPr>
        <b/>
        <sz val="16"/>
        <rFont val="Times New Roman"/>
        <family val="1"/>
        <charset val="204"/>
      </rPr>
      <t xml:space="preserve">Задача 2. Увеличение охвата библиотечным обслуживанием населения Одинцовского муниципального района </t>
    </r>
    <r>
      <rPr>
        <b/>
        <sz val="14"/>
        <color theme="1"/>
        <rFont val="Times New Roman"/>
        <family val="1"/>
        <charset val="204"/>
      </rPr>
      <t xml:space="preserve">
</t>
    </r>
  </si>
  <si>
    <t>2.1.Количество единиц библиотечного фонда</t>
  </si>
  <si>
    <t>2.2. Уровень фактической обеспеченности библиотеками от нормативной потребности</t>
  </si>
  <si>
    <t>2.3.Увеличение доли предоставляемых муниципальными библиотеками муниципальных услуг в электронном виде</t>
  </si>
  <si>
    <t xml:space="preserve">Задача 3. Увеличение уровня фактической обеспеченности населения Одинцовского муниципального района парками культуры и отдыха 
</t>
  </si>
  <si>
    <t>3.1. Количество созданных парков культуры и отдыха</t>
  </si>
  <si>
    <t>ед.</t>
  </si>
  <si>
    <t>3.2. Количество благоустроенных парков культуры и отдыха</t>
  </si>
  <si>
    <t xml:space="preserve">Задача 4. Увеличение объема платных туристских услуг, оказанных населению Одинцовского муниципального района 
</t>
  </si>
  <si>
    <t>млн. руб.</t>
  </si>
  <si>
    <t>4.1. Объем платных услуг гостиниц и аналогичных средств размещения</t>
  </si>
  <si>
    <t xml:space="preserve"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
</t>
  </si>
  <si>
    <t>5.1.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</si>
  <si>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5.2. Доля муниципальных учреждений культуры, здания которых требуют проведения текущего ремонта</t>
  </si>
  <si>
    <t>5.3. Доля 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</t>
  </si>
  <si>
    <t>6.1.Доля муниципальных учреждений дополнительного образования детей  в сфере искусства,  обеспеченных беспрепятственным доступом  для маломобильных групп населения</t>
  </si>
  <si>
    <t>6.2. Количество учреждений дополнительного образования детей в сфере искусства, обепеченных пандусами</t>
  </si>
  <si>
    <t>х</t>
  </si>
  <si>
    <t>Х</t>
  </si>
  <si>
    <t>Задача 6.   Обеспечение  доступности для инвалидов и других маломобильных групп населения  учреждений  дополнительного образования детей в сфере искусства</t>
  </si>
  <si>
    <t>Задача 6.  Обеспечение  доступности для инвалидов и других маломобильных групп населения  учреждений  дополнительного образования детей в сфере искусства</t>
  </si>
  <si>
    <t>Базовое значение показателя (на начало  реализации программы на 01.01.2017)</t>
  </si>
  <si>
    <t>Средства бюджетов городских и сельских поселений,передаваемых в бюджет ОМР</t>
  </si>
  <si>
    <t>Мероприятия в Зареченской ДШИ</t>
  </si>
  <si>
    <t>3.3. Увеличение числа посетителей парков культуры и отдыха, расположенных на землях лесного фонда</t>
  </si>
  <si>
    <t>О.И. Демченко</t>
  </si>
  <si>
    <t xml:space="preserve">Средства       федерального бюджета </t>
  </si>
  <si>
    <t xml:space="preserve">Средства        бюджета МО </t>
  </si>
  <si>
    <t xml:space="preserve">Средства       федерального бюджета  </t>
  </si>
  <si>
    <t>МАУДО ОДМШ</t>
  </si>
  <si>
    <t>Средства федерального бюджета</t>
  </si>
  <si>
    <t>Из бюджета МО субсидия на благоустройство парка культуры и отдыха в с.п. Барвихинское- 70 503,18 т.р</t>
  </si>
  <si>
    <t>Из федерального бюджета субсидия на благоустройство парка культуры и отдыха в с.п. Барвихинское - 36 319,82</t>
  </si>
  <si>
    <t>Средства бюджета Московской области</t>
  </si>
  <si>
    <t xml:space="preserve">Средства федерального бюджета </t>
  </si>
  <si>
    <t>ДМШ и ДШИ</t>
  </si>
  <si>
    <t xml:space="preserve"> МБУ "КСЦ ОМР"</t>
  </si>
  <si>
    <t>Благоустройство и создание парков</t>
  </si>
  <si>
    <t>КДКТиМП</t>
  </si>
  <si>
    <t>КДКТиМП,      ДМШ и ДШИ</t>
  </si>
  <si>
    <t>КДКТиМП, МБУ "КСЦ ОМР"</t>
  </si>
  <si>
    <t xml:space="preserve"> ДМШ и ДШИ</t>
  </si>
  <si>
    <t>КДКТиМП,                     ДМШ и ДШИ</t>
  </si>
  <si>
    <t>КДКТиМП,                ДМШ и ДШИ</t>
  </si>
  <si>
    <t xml:space="preserve">1.5. 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поселениях, – не менее 50 Мбит/с;
для учреждений культуры, расположенных в сельских поселениях, – не менее 10 Мбит/с.
</t>
  </si>
  <si>
    <t>˗</t>
  </si>
  <si>
    <t>КДКТиМП,  МБУ "КСЦ ОМР"</t>
  </si>
  <si>
    <t xml:space="preserve">Уровень фактической обеспеченности парками культуры и отдыха к 2021 году -100%.                                                </t>
  </si>
  <si>
    <t>Задача 7  Обеспечение деятельности Комитета по делам  культуры, туризму и молодежной политике</t>
  </si>
  <si>
    <t>Обеспечение деятельности Комитета по делам  культуры, туризму и молодежной политике</t>
  </si>
  <si>
    <t>Проведение текущего ремонта в Комитете по делам  культуры, туризму и молодежной политике</t>
  </si>
  <si>
    <t>Приобретение основных средств  для Комитета по делам  культуры, туризму и молодежной политике</t>
  </si>
  <si>
    <t>Председатель Комитета по делам культуры, туризму и молодежной политике                                                                                                                                      О.И. Демченко</t>
  </si>
  <si>
    <t>Задача 7.  Обеспечение деятельности Комитета по делам культуры, туризму и молодежной политке</t>
  </si>
  <si>
    <t>Председатель Комитета по делам культуры, туризму и молодежной политке</t>
  </si>
  <si>
    <t>КДКТиМП, МБУК "КСЦ ОМР"</t>
  </si>
  <si>
    <t>КДКТиМП, МАУДО Зареченская ДШИ</t>
  </si>
  <si>
    <t>КДКТиМП,МБУ "КСЦ ОМР"</t>
  </si>
  <si>
    <t>КДКТиМП,                  ДМШ и ДШИ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</si>
</sst>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28" fillId="0" borderId="0"/>
    <xf numFmtId="0" fontId="3" fillId="0" borderId="0"/>
    <xf numFmtId="0" fontId="2" fillId="0" borderId="0"/>
    <xf numFmtId="0" fontId="30" fillId="0" borderId="0"/>
    <xf numFmtId="0" fontId="1" fillId="0" borderId="0"/>
  </cellStyleXfs>
  <cellXfs count="264">
    <xf numFmtId="0" fontId="0" fillId="0" borderId="0" xfId="0"/>
    <xf numFmtId="16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0" fontId="15" fillId="0" borderId="0" xfId="1" applyFont="1"/>
    <xf numFmtId="0" fontId="16" fillId="0" borderId="0" xfId="1" applyFont="1" applyBorder="1" applyAlignment="1"/>
    <xf numFmtId="0" fontId="5" fillId="0" borderId="0" xfId="1" applyFont="1" applyBorder="1" applyAlignment="1"/>
    <xf numFmtId="0" fontId="16" fillId="0" borderId="0" xfId="1" applyFont="1"/>
    <xf numFmtId="0" fontId="10" fillId="2" borderId="0" xfId="1" applyFont="1" applyFill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vertical="top" wrapText="1"/>
    </xf>
    <xf numFmtId="164" fontId="11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0" fontId="20" fillId="2" borderId="1" xfId="1" applyFont="1" applyFill="1" applyBorder="1" applyAlignment="1">
      <alignment vertical="top" wrapText="1"/>
    </xf>
    <xf numFmtId="0" fontId="13" fillId="2" borderId="1" xfId="1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164" fontId="22" fillId="2" borderId="1" xfId="1" applyNumberFormat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 wrapText="1"/>
    </xf>
    <xf numFmtId="0" fontId="15" fillId="2" borderId="0" xfId="1" applyFont="1" applyFill="1"/>
    <xf numFmtId="0" fontId="4" fillId="0" borderId="0" xfId="1"/>
    <xf numFmtId="0" fontId="17" fillId="0" borderId="0" xfId="1" applyFont="1" applyAlignment="1">
      <alignment horizontal="center"/>
    </xf>
    <xf numFmtId="0" fontId="26" fillId="0" borderId="0" xfId="1" applyFont="1" applyAlignment="1">
      <alignment horizontal="justify" vertical="center"/>
    </xf>
    <xf numFmtId="0" fontId="13" fillId="0" borderId="0" xfId="1" applyFont="1" applyAlignment="1">
      <alignment horizontal="justify" vertical="center"/>
    </xf>
    <xf numFmtId="0" fontId="6" fillId="2" borderId="1" xfId="1" applyFont="1" applyFill="1" applyBorder="1" applyAlignment="1">
      <alignment vertical="top" wrapText="1"/>
    </xf>
    <xf numFmtId="0" fontId="27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top" wrapText="1"/>
    </xf>
    <xf numFmtId="165" fontId="11" fillId="2" borderId="1" xfId="1" applyNumberFormat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left"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5" fontId="10" fillId="2" borderId="1" xfId="1" applyNumberFormat="1" applyFont="1" applyFill="1" applyBorder="1" applyAlignment="1">
      <alignment horizontal="center" vertical="top" wrapText="1"/>
    </xf>
    <xf numFmtId="0" fontId="10" fillId="0" borderId="0" xfId="6" applyFont="1" applyAlignment="1">
      <alignment horizontal="right" vertical="top" wrapText="1"/>
    </xf>
    <xf numFmtId="0" fontId="31" fillId="0" borderId="0" xfId="6" applyFont="1" applyAlignment="1">
      <alignment horizontal="right" vertical="top"/>
    </xf>
    <xf numFmtId="0" fontId="15" fillId="0" borderId="0" xfId="6" applyFont="1"/>
    <xf numFmtId="0" fontId="11" fillId="0" borderId="15" xfId="6" applyFont="1" applyBorder="1" applyAlignment="1">
      <alignment horizontal="center" vertical="top" wrapText="1"/>
    </xf>
    <xf numFmtId="0" fontId="10" fillId="0" borderId="1" xfId="6" applyFont="1" applyBorder="1" applyAlignment="1">
      <alignment horizontal="center" vertical="center" wrapText="1"/>
    </xf>
    <xf numFmtId="0" fontId="17" fillId="2" borderId="1" xfId="6" applyFont="1" applyFill="1" applyBorder="1" applyAlignment="1">
      <alignment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left" vertical="top" wrapText="1"/>
    </xf>
    <xf numFmtId="0" fontId="17" fillId="2" borderId="1" xfId="6" applyFont="1" applyFill="1" applyBorder="1" applyAlignment="1">
      <alignment vertical="top" wrapText="1"/>
    </xf>
    <xf numFmtId="0" fontId="17" fillId="2" borderId="1" xfId="6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6" applyFont="1" applyFill="1" applyBorder="1" applyAlignment="1">
      <alignment horizontal="center" vertical="top" wrapText="1"/>
    </xf>
    <xf numFmtId="2" fontId="17" fillId="2" borderId="1" xfId="6" applyNumberFormat="1" applyFont="1" applyFill="1" applyBorder="1" applyAlignment="1">
      <alignment horizontal="center" vertical="top" wrapText="1"/>
    </xf>
    <xf numFmtId="3" fontId="17" fillId="2" borderId="1" xfId="6" applyNumberFormat="1" applyFont="1" applyFill="1" applyBorder="1" applyAlignment="1">
      <alignment horizontal="center" vertical="top" wrapText="1"/>
    </xf>
    <xf numFmtId="0" fontId="15" fillId="0" borderId="0" xfId="6" applyFont="1" applyAlignment="1">
      <alignment vertical="top"/>
    </xf>
    <xf numFmtId="0" fontId="34" fillId="2" borderId="1" xfId="6" applyFont="1" applyFill="1" applyBorder="1" applyAlignment="1">
      <alignment vertical="top" wrapText="1"/>
    </xf>
    <xf numFmtId="3" fontId="34" fillId="2" borderId="1" xfId="6" applyNumberFormat="1" applyFont="1" applyFill="1" applyBorder="1" applyAlignment="1">
      <alignment horizontal="center" vertical="top" wrapText="1"/>
    </xf>
    <xf numFmtId="0" fontId="36" fillId="2" borderId="1" xfId="6" applyFont="1" applyFill="1" applyBorder="1" applyAlignment="1">
      <alignment vertical="top" wrapText="1"/>
    </xf>
    <xf numFmtId="0" fontId="17" fillId="0" borderId="0" xfId="6" applyFont="1" applyAlignment="1">
      <alignment vertical="top" wrapText="1"/>
    </xf>
    <xf numFmtId="0" fontId="34" fillId="2" borderId="1" xfId="6" applyFont="1" applyFill="1" applyBorder="1" applyAlignment="1">
      <alignment horizontal="center" vertical="top" wrapText="1"/>
    </xf>
    <xf numFmtId="0" fontId="34" fillId="2" borderId="1" xfId="6" applyFont="1" applyFill="1" applyBorder="1" applyAlignment="1">
      <alignment horizontal="left" vertical="top" wrapText="1"/>
    </xf>
    <xf numFmtId="0" fontId="32" fillId="2" borderId="1" xfId="6" applyFont="1" applyFill="1" applyBorder="1" applyAlignment="1">
      <alignment horizontal="center" vertical="center" wrapText="1"/>
    </xf>
    <xf numFmtId="1" fontId="17" fillId="2" borderId="1" xfId="6" applyNumberFormat="1" applyFont="1" applyFill="1" applyBorder="1" applyAlignment="1">
      <alignment horizontal="center" vertical="top" wrapText="1"/>
    </xf>
    <xf numFmtId="1" fontId="34" fillId="2" borderId="1" xfId="6" applyNumberFormat="1" applyFont="1" applyFill="1" applyBorder="1" applyAlignment="1">
      <alignment horizontal="center" vertical="top" wrapText="1"/>
    </xf>
    <xf numFmtId="0" fontId="35" fillId="2" borderId="1" xfId="6" applyFont="1" applyFill="1" applyBorder="1" applyAlignment="1">
      <alignment vertical="top" wrapText="1"/>
    </xf>
    <xf numFmtId="166" fontId="15" fillId="0" borderId="0" xfId="6" applyNumberFormat="1" applyFont="1"/>
    <xf numFmtId="164" fontId="12" fillId="2" borderId="1" xfId="6" applyNumberFormat="1" applyFont="1" applyFill="1" applyBorder="1" applyAlignment="1">
      <alignment horizontal="center" vertical="top" wrapText="1"/>
    </xf>
    <xf numFmtId="0" fontId="17" fillId="2" borderId="16" xfId="6" applyFont="1" applyFill="1" applyBorder="1" applyAlignment="1">
      <alignment vertical="top" wrapText="1"/>
    </xf>
    <xf numFmtId="166" fontId="12" fillId="2" borderId="16" xfId="6" applyNumberFormat="1" applyFont="1" applyFill="1" applyBorder="1" applyAlignment="1">
      <alignment horizontal="center" vertical="top" wrapText="1"/>
    </xf>
    <xf numFmtId="0" fontId="37" fillId="0" borderId="17" xfId="6" applyFont="1" applyBorder="1" applyAlignment="1">
      <alignment vertical="center"/>
    </xf>
    <xf numFmtId="0" fontId="38" fillId="0" borderId="17" xfId="6" applyFont="1" applyBorder="1" applyAlignment="1">
      <alignment vertical="center"/>
    </xf>
    <xf numFmtId="0" fontId="38" fillId="0" borderId="17" xfId="6" applyFont="1" applyBorder="1" applyAlignment="1"/>
    <xf numFmtId="0" fontId="11" fillId="0" borderId="1" xfId="6" applyFont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3" fontId="17" fillId="2" borderId="1" xfId="6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wrapText="1"/>
    </xf>
    <xf numFmtId="0" fontId="10" fillId="2" borderId="0" xfId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0" fontId="34" fillId="2" borderId="1" xfId="0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1" fontId="17" fillId="2" borderId="15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23" fillId="2" borderId="1" xfId="1" applyFont="1" applyFill="1" applyBorder="1" applyAlignment="1">
      <alignment vertical="top" wrapText="1"/>
    </xf>
    <xf numFmtId="0" fontId="15" fillId="2" borderId="0" xfId="1" applyFont="1" applyFill="1" applyAlignment="1">
      <alignment horizontal="center"/>
    </xf>
    <xf numFmtId="0" fontId="20" fillId="2" borderId="1" xfId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12" fillId="2" borderId="1" xfId="6" applyNumberFormat="1" applyFont="1" applyFill="1" applyBorder="1" applyAlignment="1">
      <alignment horizontal="center" vertical="top" wrapText="1"/>
    </xf>
    <xf numFmtId="0" fontId="11" fillId="0" borderId="1" xfId="6" applyFont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0" fontId="23" fillId="2" borderId="2" xfId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top" wrapText="1"/>
    </xf>
    <xf numFmtId="166" fontId="12" fillId="2" borderId="2" xfId="6" applyNumberFormat="1" applyFont="1" applyFill="1" applyBorder="1" applyAlignment="1">
      <alignment horizontal="center" vertical="top" wrapText="1"/>
    </xf>
    <xf numFmtId="166" fontId="12" fillId="2" borderId="4" xfId="6" applyNumberFormat="1" applyFont="1" applyFill="1" applyBorder="1" applyAlignment="1">
      <alignment horizontal="center" vertical="top" wrapText="1"/>
    </xf>
    <xf numFmtId="166" fontId="12" fillId="2" borderId="3" xfId="6" applyNumberFormat="1" applyFont="1" applyFill="1" applyBorder="1" applyAlignment="1">
      <alignment horizontal="center" vertical="top" wrapText="1"/>
    </xf>
    <xf numFmtId="166" fontId="33" fillId="2" borderId="2" xfId="6" applyNumberFormat="1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166" fontId="17" fillId="2" borderId="2" xfId="6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40" fillId="2" borderId="1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top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4" xfId="1" applyNumberFormat="1" applyFont="1" applyFill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16" fontId="10" fillId="2" borderId="2" xfId="1" applyNumberFormat="1" applyFont="1" applyFill="1" applyBorder="1" applyAlignment="1">
      <alignment horizontal="center" vertical="top" wrapText="1"/>
    </xf>
    <xf numFmtId="16" fontId="10" fillId="2" borderId="4" xfId="1" applyNumberFormat="1" applyFont="1" applyFill="1" applyBorder="1" applyAlignment="1">
      <alignment horizontal="center" vertical="top" wrapText="1"/>
    </xf>
    <xf numFmtId="16" fontId="10" fillId="2" borderId="3" xfId="1" applyNumberFormat="1" applyFon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6" fontId="13" fillId="2" borderId="1" xfId="1" applyNumberFormat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left" vertical="top" wrapText="1"/>
    </xf>
    <xf numFmtId="0" fontId="11" fillId="2" borderId="4" xfId="1" applyFont="1" applyFill="1" applyBorder="1" applyAlignment="1">
      <alignment horizontal="left" vertical="top" wrapText="1"/>
    </xf>
    <xf numFmtId="0" fontId="11" fillId="2" borderId="3" xfId="1" applyFont="1" applyFill="1" applyBorder="1" applyAlignment="1">
      <alignment horizontal="left" vertical="top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3" fillId="0" borderId="0" xfId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9" fillId="2" borderId="0" xfId="2" applyFont="1" applyFill="1" applyAlignment="1"/>
    <xf numFmtId="0" fontId="14" fillId="2" borderId="0" xfId="2" applyFont="1" applyFill="1" applyAlignment="1"/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vertical="top" wrapText="1"/>
    </xf>
    <xf numFmtId="0" fontId="23" fillId="2" borderId="1" xfId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top" wrapText="1"/>
    </xf>
    <xf numFmtId="164" fontId="11" fillId="2" borderId="6" xfId="1" applyNumberFormat="1" applyFont="1" applyFill="1" applyBorder="1" applyAlignment="1">
      <alignment horizontal="center" vertical="top" wrapText="1"/>
    </xf>
    <xf numFmtId="164" fontId="11" fillId="2" borderId="7" xfId="1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4" fillId="2" borderId="1" xfId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21" fillId="2" borderId="1" xfId="1" applyFont="1" applyFill="1" applyBorder="1" applyAlignment="1">
      <alignment horizontal="left" vertical="top" wrapText="1"/>
    </xf>
    <xf numFmtId="49" fontId="10" fillId="2" borderId="2" xfId="1" applyNumberFormat="1" applyFont="1" applyFill="1" applyBorder="1" applyAlignment="1">
      <alignment horizontal="center" vertical="top" wrapText="1"/>
    </xf>
    <xf numFmtId="49" fontId="10" fillId="2" borderId="3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right"/>
    </xf>
    <xf numFmtId="0" fontId="10" fillId="2" borderId="0" xfId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 wrapText="1"/>
    </xf>
    <xf numFmtId="0" fontId="10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wrapText="1"/>
    </xf>
    <xf numFmtId="0" fontId="10" fillId="0" borderId="0" xfId="6" applyFont="1" applyBorder="1" applyAlignment="1">
      <alignment horizontal="center" vertical="center" wrapText="1"/>
    </xf>
    <xf numFmtId="0" fontId="1" fillId="0" borderId="0" xfId="6" applyAlignment="1">
      <alignment horizontal="center"/>
    </xf>
    <xf numFmtId="0" fontId="12" fillId="0" borderId="0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top" wrapText="1"/>
    </xf>
    <xf numFmtId="0" fontId="11" fillId="0" borderId="14" xfId="6" applyFont="1" applyBorder="1" applyAlignment="1">
      <alignment horizontal="center" vertical="top" wrapText="1"/>
    </xf>
    <xf numFmtId="0" fontId="11" fillId="0" borderId="9" xfId="6" applyFont="1" applyBorder="1" applyAlignment="1">
      <alignment horizontal="center" vertical="top" wrapText="1"/>
    </xf>
    <xf numFmtId="0" fontId="11" fillId="0" borderId="10" xfId="6" applyFont="1" applyBorder="1" applyAlignment="1">
      <alignment horizontal="center" vertical="top" wrapText="1"/>
    </xf>
    <xf numFmtId="0" fontId="11" fillId="0" borderId="11" xfId="6" applyFont="1" applyBorder="1" applyAlignment="1">
      <alignment horizontal="center" vertical="top" wrapText="1"/>
    </xf>
    <xf numFmtId="0" fontId="11" fillId="0" borderId="12" xfId="6" applyFont="1" applyBorder="1" applyAlignment="1">
      <alignment horizontal="center" vertical="top" wrapText="1"/>
    </xf>
    <xf numFmtId="0" fontId="11" fillId="0" borderId="1" xfId="6" applyFont="1" applyBorder="1" applyAlignment="1">
      <alignment horizontal="center" vertical="top" wrapText="1"/>
    </xf>
    <xf numFmtId="0" fontId="11" fillId="0" borderId="13" xfId="6" applyFont="1" applyBorder="1" applyAlignment="1">
      <alignment horizontal="center" vertical="top" wrapText="1"/>
    </xf>
    <xf numFmtId="0" fontId="32" fillId="2" borderId="1" xfId="6" applyFont="1" applyFill="1" applyBorder="1" applyAlignment="1">
      <alignment horizontal="center" vertical="center" wrapText="1"/>
    </xf>
    <xf numFmtId="0" fontId="32" fillId="2" borderId="2" xfId="6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top"/>
    </xf>
    <xf numFmtId="166" fontId="12" fillId="2" borderId="5" xfId="6" applyNumberFormat="1" applyFont="1" applyFill="1" applyBorder="1" applyAlignment="1">
      <alignment horizontal="center" vertical="top" wrapText="1"/>
    </xf>
    <xf numFmtId="166" fontId="33" fillId="2" borderId="7" xfId="6" applyNumberFormat="1" applyFont="1" applyFill="1" applyBorder="1" applyAlignment="1">
      <alignment horizontal="center" vertical="top" wrapText="1"/>
    </xf>
    <xf numFmtId="166" fontId="33" fillId="2" borderId="1" xfId="6" applyNumberFormat="1" applyFont="1" applyFill="1" applyBorder="1" applyAlignment="1">
      <alignment horizontal="center" vertical="top" wrapText="1"/>
    </xf>
    <xf numFmtId="166" fontId="12" fillId="2" borderId="2" xfId="6" applyNumberFormat="1" applyFont="1" applyFill="1" applyBorder="1" applyAlignment="1">
      <alignment horizontal="center" vertical="top" wrapText="1"/>
    </xf>
    <xf numFmtId="166" fontId="12" fillId="2" borderId="4" xfId="6" applyNumberFormat="1" applyFont="1" applyFill="1" applyBorder="1" applyAlignment="1">
      <alignment horizontal="center" vertical="top" wrapText="1"/>
    </xf>
    <xf numFmtId="166" fontId="12" fillId="2" borderId="3" xfId="6" applyNumberFormat="1" applyFont="1" applyFill="1" applyBorder="1" applyAlignment="1">
      <alignment horizontal="center" vertical="top" wrapText="1"/>
    </xf>
    <xf numFmtId="166" fontId="33" fillId="2" borderId="3" xfId="6" applyNumberFormat="1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166" fontId="12" fillId="2" borderId="1" xfId="6" applyNumberFormat="1" applyFont="1" applyFill="1" applyBorder="1" applyAlignment="1">
      <alignment horizontal="center" vertical="top" wrapText="1"/>
    </xf>
    <xf numFmtId="166" fontId="35" fillId="2" borderId="1" xfId="6" applyNumberFormat="1" applyFont="1" applyFill="1" applyBorder="1" applyAlignment="1">
      <alignment horizontal="center" vertical="top" wrapText="1"/>
    </xf>
    <xf numFmtId="0" fontId="17" fillId="2" borderId="2" xfId="6" applyFont="1" applyFill="1" applyBorder="1" applyAlignment="1">
      <alignment horizontal="center" vertical="top" wrapText="1"/>
    </xf>
    <xf numFmtId="0" fontId="17" fillId="2" borderId="4" xfId="6" applyFont="1" applyFill="1" applyBorder="1" applyAlignment="1">
      <alignment horizontal="center" vertical="top" wrapText="1"/>
    </xf>
    <xf numFmtId="0" fontId="17" fillId="2" borderId="3" xfId="6" applyFont="1" applyFill="1" applyBorder="1" applyAlignment="1">
      <alignment horizontal="center" vertical="top" wrapText="1"/>
    </xf>
    <xf numFmtId="166" fontId="33" fillId="2" borderId="2" xfId="6" applyNumberFormat="1" applyFont="1" applyFill="1" applyBorder="1" applyAlignment="1">
      <alignment horizontal="center" vertical="top" wrapText="1"/>
    </xf>
    <xf numFmtId="166" fontId="33" fillId="2" borderId="4" xfId="6" applyNumberFormat="1" applyFont="1" applyFill="1" applyBorder="1" applyAlignment="1">
      <alignment horizontal="center" vertical="top" wrapText="1"/>
    </xf>
    <xf numFmtId="0" fontId="32" fillId="2" borderId="1" xfId="6" applyFont="1" applyFill="1" applyBorder="1" applyAlignment="1">
      <alignment horizontal="center" vertical="top" wrapText="1"/>
    </xf>
    <xf numFmtId="164" fontId="12" fillId="2" borderId="1" xfId="6" applyNumberFormat="1" applyFont="1" applyFill="1" applyBorder="1" applyAlignment="1">
      <alignment horizontal="center" vertical="top" wrapText="1"/>
    </xf>
    <xf numFmtId="164" fontId="12" fillId="2" borderId="2" xfId="6" applyNumberFormat="1" applyFont="1" applyFill="1" applyBorder="1" applyAlignment="1">
      <alignment horizontal="center" vertical="top" wrapText="1"/>
    </xf>
    <xf numFmtId="164" fontId="12" fillId="2" borderId="4" xfId="6" applyNumberFormat="1" applyFont="1" applyFill="1" applyBorder="1" applyAlignment="1">
      <alignment horizontal="center" vertical="top" wrapText="1"/>
    </xf>
    <xf numFmtId="164" fontId="12" fillId="2" borderId="3" xfId="6" applyNumberFormat="1" applyFont="1" applyFill="1" applyBorder="1" applyAlignment="1">
      <alignment horizontal="center" vertical="top" wrapText="1"/>
    </xf>
    <xf numFmtId="0" fontId="17" fillId="2" borderId="16" xfId="6" applyFont="1" applyFill="1" applyBorder="1" applyAlignment="1">
      <alignment horizontal="center" vertical="top" wrapText="1"/>
    </xf>
    <xf numFmtId="164" fontId="32" fillId="2" borderId="1" xfId="6" applyNumberFormat="1" applyFont="1" applyFill="1" applyBorder="1" applyAlignment="1">
      <alignment horizontal="center" vertical="top" wrapText="1"/>
    </xf>
    <xf numFmtId="164" fontId="32" fillId="2" borderId="2" xfId="6" applyNumberFormat="1" applyFont="1" applyFill="1" applyBorder="1" applyAlignment="1">
      <alignment horizontal="center" vertical="top" wrapText="1"/>
    </xf>
    <xf numFmtId="164" fontId="32" fillId="2" borderId="3" xfId="6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5 2" xfId="6"/>
    <cellStyle name="Обычный 6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view="pageBreakPreview" topLeftCell="A2" zoomScale="75" zoomScaleNormal="69" zoomScaleSheetLayoutView="75" workbookViewId="0">
      <selection activeCell="M12" sqref="M12"/>
    </sheetView>
  </sheetViews>
  <sheetFormatPr defaultColWidth="9.140625" defaultRowHeight="15" x14ac:dyDescent="0.25"/>
  <cols>
    <col min="1" max="1" width="7.28515625" style="5" customWidth="1"/>
    <col min="2" max="2" width="36.28515625" style="5" customWidth="1"/>
    <col min="3" max="3" width="15.85546875" style="5" customWidth="1"/>
    <col min="4" max="4" width="21" style="5" customWidth="1"/>
    <col min="5" max="5" width="18.42578125" style="5" customWidth="1"/>
    <col min="6" max="6" width="14.7109375" style="5" customWidth="1"/>
    <col min="7" max="7" width="15.140625" style="5" customWidth="1"/>
    <col min="8" max="8" width="13.42578125" style="5" customWidth="1"/>
    <col min="9" max="9" width="13.7109375" style="5" customWidth="1"/>
    <col min="10" max="11" width="13.42578125" style="5" customWidth="1"/>
    <col min="12" max="12" width="20" style="5" customWidth="1"/>
    <col min="13" max="13" width="33" style="5" customWidth="1"/>
    <col min="14" max="14" width="0.28515625" style="5" customWidth="1"/>
    <col min="15" max="23" width="9.140625" style="5" hidden="1" customWidth="1"/>
    <col min="24" max="16384" width="9.140625" style="5"/>
  </cols>
  <sheetData>
    <row r="1" spans="1:15" ht="6.75" hidden="1" customHeight="1" x14ac:dyDescent="0.25">
      <c r="L1" s="219"/>
      <c r="M1" s="219"/>
    </row>
    <row r="2" spans="1:15" s="8" customFormat="1" ht="24.75" customHeight="1" x14ac:dyDescent="0.3">
      <c r="A2" s="6"/>
      <c r="B2" s="7"/>
      <c r="C2" s="6"/>
      <c r="D2" s="6"/>
      <c r="E2" s="6"/>
      <c r="F2" s="97"/>
      <c r="G2" s="97"/>
      <c r="H2" s="97"/>
      <c r="I2" s="97"/>
      <c r="J2" s="97"/>
      <c r="K2" s="97"/>
      <c r="L2" s="223"/>
      <c r="M2" s="223"/>
      <c r="N2" s="96"/>
      <c r="O2" s="96"/>
    </row>
    <row r="3" spans="1:15" s="8" customFormat="1" ht="31.5" customHeight="1" x14ac:dyDescent="0.25">
      <c r="A3" s="6"/>
      <c r="B3" s="6"/>
      <c r="C3" s="6"/>
      <c r="D3" s="6"/>
      <c r="E3" s="6"/>
      <c r="F3" s="9"/>
      <c r="G3" s="9"/>
      <c r="H3" s="9"/>
      <c r="I3" s="9"/>
      <c r="J3" s="220" t="s">
        <v>43</v>
      </c>
      <c r="K3" s="220"/>
      <c r="L3" s="220"/>
      <c r="M3" s="220"/>
    </row>
    <row r="4" spans="1:15" s="8" customFormat="1" ht="69" customHeight="1" x14ac:dyDescent="0.25">
      <c r="A4" s="6"/>
      <c r="B4" s="221" t="s">
        <v>94</v>
      </c>
      <c r="C4" s="222"/>
      <c r="D4" s="222"/>
      <c r="E4" s="222"/>
      <c r="F4" s="222"/>
      <c r="G4" s="222"/>
      <c r="H4" s="222"/>
      <c r="I4" s="222"/>
      <c r="J4" s="222"/>
      <c r="K4" s="222"/>
      <c r="L4" s="10"/>
      <c r="M4" s="11"/>
    </row>
    <row r="5" spans="1:15" ht="46.15" customHeight="1" x14ac:dyDescent="0.25">
      <c r="A5" s="208" t="s">
        <v>44</v>
      </c>
      <c r="B5" s="208" t="s">
        <v>45</v>
      </c>
      <c r="C5" s="208" t="s">
        <v>46</v>
      </c>
      <c r="D5" s="208" t="s">
        <v>47</v>
      </c>
      <c r="E5" s="208" t="s">
        <v>48</v>
      </c>
      <c r="F5" s="208" t="s">
        <v>49</v>
      </c>
      <c r="G5" s="208" t="s">
        <v>50</v>
      </c>
      <c r="H5" s="208"/>
      <c r="I5" s="208"/>
      <c r="J5" s="208"/>
      <c r="K5" s="208"/>
      <c r="L5" s="208" t="s">
        <v>51</v>
      </c>
      <c r="M5" s="208" t="s">
        <v>52</v>
      </c>
    </row>
    <row r="6" spans="1:15" ht="117" customHeight="1" x14ac:dyDescent="0.25">
      <c r="A6" s="208"/>
      <c r="B6" s="208"/>
      <c r="C6" s="208"/>
      <c r="D6" s="208"/>
      <c r="E6" s="208"/>
      <c r="F6" s="208"/>
      <c r="G6" s="12" t="s">
        <v>53</v>
      </c>
      <c r="H6" s="12" t="s">
        <v>54</v>
      </c>
      <c r="I6" s="12" t="s">
        <v>55</v>
      </c>
      <c r="J6" s="12" t="s">
        <v>56</v>
      </c>
      <c r="K6" s="12" t="s">
        <v>57</v>
      </c>
      <c r="L6" s="208"/>
      <c r="M6" s="208"/>
    </row>
    <row r="7" spans="1:15" ht="24.6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5" ht="27" customHeight="1" x14ac:dyDescent="0.25">
      <c r="A8" s="161" t="s">
        <v>0</v>
      </c>
      <c r="B8" s="158" t="s">
        <v>69</v>
      </c>
      <c r="C8" s="161" t="s">
        <v>90</v>
      </c>
      <c r="D8" s="53" t="s">
        <v>1</v>
      </c>
      <c r="E8" s="16">
        <f>SUM(E9:E12)</f>
        <v>381353.83999999997</v>
      </c>
      <c r="F8" s="16">
        <f>SUM(G8:K8)</f>
        <v>1882498.932</v>
      </c>
      <c r="G8" s="16">
        <f>SUM(G9:G12)</f>
        <v>382335.53200000001</v>
      </c>
      <c r="H8" s="16">
        <f t="shared" ref="H8:K8" si="0">SUM(H9:H12)</f>
        <v>370489.1</v>
      </c>
      <c r="I8" s="16">
        <f t="shared" si="0"/>
        <v>376558.1</v>
      </c>
      <c r="J8" s="16">
        <f t="shared" si="0"/>
        <v>376558.1</v>
      </c>
      <c r="K8" s="16">
        <f t="shared" si="0"/>
        <v>376558.1</v>
      </c>
      <c r="L8" s="54"/>
      <c r="M8" s="214"/>
    </row>
    <row r="9" spans="1:15" ht="27" customHeight="1" x14ac:dyDescent="0.25">
      <c r="A9" s="162"/>
      <c r="B9" s="159"/>
      <c r="C9" s="162"/>
      <c r="D9" s="53" t="s">
        <v>85</v>
      </c>
      <c r="E9" s="16">
        <f>E17+E21</f>
        <v>8790</v>
      </c>
      <c r="F9" s="16">
        <f>SUM(G9:K9)</f>
        <v>0</v>
      </c>
      <c r="G9" s="16">
        <f>G17+G21</f>
        <v>0</v>
      </c>
      <c r="H9" s="16">
        <f>H17+H21</f>
        <v>0</v>
      </c>
      <c r="I9" s="16">
        <f>I17+I21</f>
        <v>0</v>
      </c>
      <c r="J9" s="16">
        <f>J17+J21</f>
        <v>0</v>
      </c>
      <c r="K9" s="16">
        <f>K17+K21</f>
        <v>0</v>
      </c>
      <c r="L9" s="54"/>
      <c r="M9" s="214"/>
    </row>
    <row r="10" spans="1:15" ht="36.75" customHeight="1" x14ac:dyDescent="0.25">
      <c r="A10" s="162"/>
      <c r="B10" s="159"/>
      <c r="C10" s="162"/>
      <c r="D10" s="53" t="s">
        <v>3</v>
      </c>
      <c r="E10" s="16">
        <f>E13+E15+E18+E19+E23+E24</f>
        <v>335680.83999999997</v>
      </c>
      <c r="F10" s="16">
        <f>SUM(G10:K10)</f>
        <v>1702059.932</v>
      </c>
      <c r="G10" s="16">
        <f>G13+G15+G18+G19+G23+G24</f>
        <v>340332.53200000001</v>
      </c>
      <c r="H10" s="16">
        <f t="shared" ref="H10:K10" si="1">H13+H15+H18+H19+H23+H24</f>
        <v>335880.1</v>
      </c>
      <c r="I10" s="16">
        <f t="shared" si="1"/>
        <v>341949.1</v>
      </c>
      <c r="J10" s="16">
        <f t="shared" si="1"/>
        <v>341949.1</v>
      </c>
      <c r="K10" s="16">
        <f t="shared" si="1"/>
        <v>341949.1</v>
      </c>
      <c r="L10" s="17"/>
      <c r="M10" s="214"/>
    </row>
    <row r="11" spans="1:15" ht="42" customHeight="1" x14ac:dyDescent="0.25">
      <c r="A11" s="162"/>
      <c r="B11" s="159"/>
      <c r="C11" s="162"/>
      <c r="D11" s="55" t="s">
        <v>20</v>
      </c>
      <c r="E11" s="16">
        <f>E22</f>
        <v>36883</v>
      </c>
      <c r="F11" s="16">
        <f>SUM(G11:K11)</f>
        <v>180364</v>
      </c>
      <c r="G11" s="16">
        <f>G22</f>
        <v>41928</v>
      </c>
      <c r="H11" s="16">
        <f t="shared" ref="H11:K11" si="2">H22</f>
        <v>34609</v>
      </c>
      <c r="I11" s="16">
        <f t="shared" si="2"/>
        <v>34609</v>
      </c>
      <c r="J11" s="16">
        <f t="shared" si="2"/>
        <v>34609</v>
      </c>
      <c r="K11" s="16">
        <f t="shared" si="2"/>
        <v>34609</v>
      </c>
      <c r="L11" s="17"/>
      <c r="M11" s="56"/>
    </row>
    <row r="12" spans="1:15" ht="87.75" customHeight="1" x14ac:dyDescent="0.25">
      <c r="A12" s="163"/>
      <c r="B12" s="160"/>
      <c r="C12" s="163"/>
      <c r="D12" s="55" t="s">
        <v>4</v>
      </c>
      <c r="E12" s="16">
        <f>E14</f>
        <v>0</v>
      </c>
      <c r="F12" s="16">
        <f>SUM(G12:K12)</f>
        <v>75</v>
      </c>
      <c r="G12" s="16">
        <f>G14</f>
        <v>75</v>
      </c>
      <c r="H12" s="16">
        <f t="shared" ref="H12:K12" si="3">H14</f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7"/>
      <c r="M12" s="100"/>
    </row>
    <row r="13" spans="1:15" ht="35.25" customHeight="1" x14ac:dyDescent="0.25">
      <c r="A13" s="217" t="s">
        <v>5</v>
      </c>
      <c r="B13" s="140" t="s">
        <v>6</v>
      </c>
      <c r="C13" s="14" t="s">
        <v>58</v>
      </c>
      <c r="D13" s="28" t="s">
        <v>7</v>
      </c>
      <c r="E13" s="15">
        <v>44724</v>
      </c>
      <c r="F13" s="16">
        <f t="shared" ref="F13" si="4">SUM(G13:K13)</f>
        <v>124234</v>
      </c>
      <c r="G13" s="15">
        <f>44724-1000-1850-1000</f>
        <v>40874</v>
      </c>
      <c r="H13" s="15">
        <v>20840</v>
      </c>
      <c r="I13" s="15">
        <v>20840</v>
      </c>
      <c r="J13" s="15">
        <v>20840</v>
      </c>
      <c r="K13" s="15">
        <v>20840</v>
      </c>
      <c r="L13" s="133" t="s">
        <v>150</v>
      </c>
      <c r="M13" s="18" t="s">
        <v>60</v>
      </c>
    </row>
    <row r="14" spans="1:15" ht="55.5" customHeight="1" x14ac:dyDescent="0.25">
      <c r="A14" s="218"/>
      <c r="B14" s="142"/>
      <c r="C14" s="14" t="s">
        <v>58</v>
      </c>
      <c r="D14" s="28" t="s">
        <v>4</v>
      </c>
      <c r="E14" s="20">
        <v>0</v>
      </c>
      <c r="F14" s="21">
        <v>75</v>
      </c>
      <c r="G14" s="20">
        <v>75</v>
      </c>
      <c r="H14" s="20">
        <v>0</v>
      </c>
      <c r="I14" s="20">
        <v>0</v>
      </c>
      <c r="J14" s="20">
        <v>0</v>
      </c>
      <c r="K14" s="20">
        <v>0</v>
      </c>
      <c r="L14" s="134" t="s">
        <v>168</v>
      </c>
      <c r="M14" s="99" t="s">
        <v>135</v>
      </c>
    </row>
    <row r="15" spans="1:15" ht="55.5" customHeight="1" x14ac:dyDescent="0.25">
      <c r="A15" s="207" t="s">
        <v>8</v>
      </c>
      <c r="B15" s="156" t="s">
        <v>9</v>
      </c>
      <c r="C15" s="14" t="s">
        <v>58</v>
      </c>
      <c r="D15" s="51" t="s">
        <v>7</v>
      </c>
      <c r="E15" s="15">
        <f>18008.14-378</f>
        <v>17630.14</v>
      </c>
      <c r="F15" s="16">
        <f>SUM(G15:K15)</f>
        <v>99772.14</v>
      </c>
      <c r="G15" s="15">
        <v>18008.14</v>
      </c>
      <c r="H15" s="15">
        <v>20441</v>
      </c>
      <c r="I15" s="15">
        <v>20441</v>
      </c>
      <c r="J15" s="15">
        <v>20441</v>
      </c>
      <c r="K15" s="15">
        <v>20441</v>
      </c>
      <c r="L15" s="137" t="s">
        <v>152</v>
      </c>
      <c r="M15" s="216" t="s">
        <v>86</v>
      </c>
    </row>
    <row r="16" spans="1:15" ht="33" customHeight="1" x14ac:dyDescent="0.25">
      <c r="A16" s="207"/>
      <c r="B16" s="156"/>
      <c r="C16" s="38" t="s">
        <v>81</v>
      </c>
      <c r="D16" s="51" t="s">
        <v>7</v>
      </c>
      <c r="E16" s="15">
        <v>155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38"/>
      <c r="M16" s="216"/>
    </row>
    <row r="17" spans="1:13" ht="32.25" customHeight="1" x14ac:dyDescent="0.25">
      <c r="A17" s="207"/>
      <c r="B17" s="156"/>
      <c r="C17" s="38" t="s">
        <v>84</v>
      </c>
      <c r="D17" s="51" t="s">
        <v>82</v>
      </c>
      <c r="E17" s="15">
        <v>589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9"/>
      <c r="M17" s="216"/>
    </row>
    <row r="18" spans="1:13" ht="36" customHeight="1" x14ac:dyDescent="0.25">
      <c r="A18" s="50" t="s">
        <v>10</v>
      </c>
      <c r="B18" s="51" t="s">
        <v>13</v>
      </c>
      <c r="C18" s="14" t="s">
        <v>58</v>
      </c>
      <c r="D18" s="28" t="s">
        <v>7</v>
      </c>
      <c r="E18" s="15">
        <f>265.1-194</f>
        <v>71.100000000000023</v>
      </c>
      <c r="F18" s="16">
        <f t="shared" ref="F18:F24" si="5">SUM(G18:K18)</f>
        <v>71.100000000000023</v>
      </c>
      <c r="G18" s="15">
        <f>265.1-194</f>
        <v>71.100000000000023</v>
      </c>
      <c r="H18" s="15">
        <v>0</v>
      </c>
      <c r="I18" s="15">
        <v>0</v>
      </c>
      <c r="J18" s="15">
        <v>0</v>
      </c>
      <c r="K18" s="15">
        <v>0</v>
      </c>
      <c r="L18" s="133" t="s">
        <v>169</v>
      </c>
      <c r="M18" s="18" t="s">
        <v>61</v>
      </c>
    </row>
    <row r="19" spans="1:13" ht="34.5" customHeight="1" x14ac:dyDescent="0.25">
      <c r="A19" s="215" t="s">
        <v>12</v>
      </c>
      <c r="B19" s="156" t="s">
        <v>22</v>
      </c>
      <c r="C19" s="14" t="s">
        <v>58</v>
      </c>
      <c r="D19" s="51" t="s">
        <v>7</v>
      </c>
      <c r="E19" s="15">
        <v>270270.59999999998</v>
      </c>
      <c r="F19" s="16">
        <f t="shared" si="5"/>
        <v>1471032.6919999998</v>
      </c>
      <c r="G19" s="15">
        <f>271578.092+2301.2+4550</f>
        <v>278429.29200000002</v>
      </c>
      <c r="H19" s="15">
        <v>293599.09999999998</v>
      </c>
      <c r="I19" s="15">
        <v>299668.09999999998</v>
      </c>
      <c r="J19" s="15">
        <v>299668.09999999998</v>
      </c>
      <c r="K19" s="15">
        <v>299668.09999999998</v>
      </c>
      <c r="L19" s="137" t="s">
        <v>151</v>
      </c>
      <c r="M19" s="206" t="s">
        <v>92</v>
      </c>
    </row>
    <row r="20" spans="1:13" ht="34.5" customHeight="1" x14ac:dyDescent="0.25">
      <c r="A20" s="215"/>
      <c r="B20" s="156"/>
      <c r="C20" s="38" t="s">
        <v>81</v>
      </c>
      <c r="D20" s="51" t="s">
        <v>7</v>
      </c>
      <c r="E20" s="15">
        <v>4101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38"/>
      <c r="M20" s="206"/>
    </row>
    <row r="21" spans="1:13" ht="34.5" customHeight="1" x14ac:dyDescent="0.25">
      <c r="A21" s="215"/>
      <c r="B21" s="156"/>
      <c r="C21" s="38" t="s">
        <v>83</v>
      </c>
      <c r="D21" s="51" t="s">
        <v>82</v>
      </c>
      <c r="E21" s="15">
        <v>8201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206"/>
    </row>
    <row r="22" spans="1:13" ht="30.75" customHeight="1" x14ac:dyDescent="0.25">
      <c r="A22" s="215"/>
      <c r="B22" s="156"/>
      <c r="C22" s="14" t="s">
        <v>58</v>
      </c>
      <c r="D22" s="51" t="s">
        <v>20</v>
      </c>
      <c r="E22" s="15">
        <v>36883</v>
      </c>
      <c r="F22" s="16">
        <f t="shared" si="5"/>
        <v>180364</v>
      </c>
      <c r="G22" s="15">
        <v>41928</v>
      </c>
      <c r="H22" s="15">
        <f>40066-5457</f>
        <v>34609</v>
      </c>
      <c r="I22" s="15">
        <f t="shared" ref="I22:K22" si="6">40066-5457</f>
        <v>34609</v>
      </c>
      <c r="J22" s="15">
        <f t="shared" si="6"/>
        <v>34609</v>
      </c>
      <c r="K22" s="15">
        <f t="shared" si="6"/>
        <v>34609</v>
      </c>
      <c r="L22" s="139"/>
      <c r="M22" s="206"/>
    </row>
    <row r="23" spans="1:13" ht="44.25" customHeight="1" x14ac:dyDescent="0.25">
      <c r="A23" s="45" t="s">
        <v>14</v>
      </c>
      <c r="B23" s="28" t="s">
        <v>24</v>
      </c>
      <c r="C23" s="14" t="s">
        <v>58</v>
      </c>
      <c r="D23" s="28" t="s">
        <v>7</v>
      </c>
      <c r="E23" s="15">
        <v>1985</v>
      </c>
      <c r="F23" s="16">
        <f t="shared" si="5"/>
        <v>1950</v>
      </c>
      <c r="G23" s="15">
        <v>1950</v>
      </c>
      <c r="H23" s="15">
        <v>0</v>
      </c>
      <c r="I23" s="15">
        <v>0</v>
      </c>
      <c r="J23" s="15">
        <v>0</v>
      </c>
      <c r="K23" s="15">
        <v>0</v>
      </c>
      <c r="L23" s="133" t="s">
        <v>151</v>
      </c>
      <c r="M23" s="18" t="s">
        <v>61</v>
      </c>
    </row>
    <row r="24" spans="1:13" ht="54" customHeight="1" x14ac:dyDescent="0.25">
      <c r="A24" s="50" t="s">
        <v>17</v>
      </c>
      <c r="B24" s="29" t="s">
        <v>26</v>
      </c>
      <c r="C24" s="19" t="s">
        <v>58</v>
      </c>
      <c r="D24" s="29" t="s">
        <v>7</v>
      </c>
      <c r="E24" s="20">
        <v>1000</v>
      </c>
      <c r="F24" s="21">
        <f t="shared" si="5"/>
        <v>5000</v>
      </c>
      <c r="G24" s="20">
        <v>1000</v>
      </c>
      <c r="H24" s="20">
        <v>1000</v>
      </c>
      <c r="I24" s="20">
        <v>1000</v>
      </c>
      <c r="J24" s="20">
        <v>1000</v>
      </c>
      <c r="K24" s="20">
        <v>1000</v>
      </c>
      <c r="L24" s="134" t="s">
        <v>150</v>
      </c>
      <c r="M24" s="22" t="s">
        <v>62</v>
      </c>
    </row>
    <row r="25" spans="1:13" ht="31.9" customHeight="1" x14ac:dyDescent="0.25">
      <c r="A25" s="209" t="s">
        <v>19</v>
      </c>
      <c r="B25" s="210" t="s">
        <v>70</v>
      </c>
      <c r="C25" s="208" t="s">
        <v>90</v>
      </c>
      <c r="D25" s="53" t="s">
        <v>1</v>
      </c>
      <c r="E25" s="16">
        <f>SUM(E26:E28)</f>
        <v>8211.7000000000007</v>
      </c>
      <c r="F25" s="16">
        <f>SUM(G25:K25)</f>
        <v>36754.5</v>
      </c>
      <c r="G25" s="16">
        <f>SUM(G26:G28)</f>
        <v>7017.7</v>
      </c>
      <c r="H25" s="16">
        <f>SUM(H26:H28)</f>
        <v>7434.2</v>
      </c>
      <c r="I25" s="16">
        <f t="shared" ref="I25:K25" si="7">SUM(I26:I28)</f>
        <v>7434.2</v>
      </c>
      <c r="J25" s="16">
        <f t="shared" si="7"/>
        <v>7434.2</v>
      </c>
      <c r="K25" s="16">
        <f t="shared" si="7"/>
        <v>7434.2</v>
      </c>
      <c r="L25" s="54"/>
      <c r="M25" s="213"/>
    </row>
    <row r="26" spans="1:13" ht="31.9" customHeight="1" x14ac:dyDescent="0.25">
      <c r="A26" s="209"/>
      <c r="B26" s="210"/>
      <c r="C26" s="208"/>
      <c r="D26" s="53" t="s">
        <v>85</v>
      </c>
      <c r="E26" s="16">
        <f>E31+E36</f>
        <v>816</v>
      </c>
      <c r="F26" s="16">
        <f>SUM(G26:K26)</f>
        <v>0</v>
      </c>
      <c r="G26" s="16">
        <f>G31+G36</f>
        <v>0</v>
      </c>
      <c r="H26" s="16">
        <f t="shared" ref="H26:K26" si="8">H31+H36</f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54"/>
      <c r="M26" s="213"/>
    </row>
    <row r="27" spans="1:13" ht="31.9" customHeight="1" x14ac:dyDescent="0.25">
      <c r="A27" s="209"/>
      <c r="B27" s="210"/>
      <c r="C27" s="208"/>
      <c r="D27" s="53" t="s">
        <v>3</v>
      </c>
      <c r="E27" s="16">
        <f>E29+E32+E34</f>
        <v>5094.5</v>
      </c>
      <c r="F27" s="16">
        <f t="shared" ref="F27:F28" si="9">SUM(G27:K27)</f>
        <v>25248.5</v>
      </c>
      <c r="G27" s="16">
        <f>G29+G32+G34</f>
        <v>4716.5</v>
      </c>
      <c r="H27" s="16">
        <f t="shared" ref="H27:K27" si="10">H29+H32+H34</f>
        <v>5133</v>
      </c>
      <c r="I27" s="16">
        <f t="shared" si="10"/>
        <v>5133</v>
      </c>
      <c r="J27" s="16">
        <f t="shared" si="10"/>
        <v>5133</v>
      </c>
      <c r="K27" s="16">
        <f t="shared" si="10"/>
        <v>5133</v>
      </c>
      <c r="L27" s="54"/>
      <c r="M27" s="213"/>
    </row>
    <row r="28" spans="1:13" ht="97.5" customHeight="1" x14ac:dyDescent="0.25">
      <c r="A28" s="209"/>
      <c r="B28" s="210"/>
      <c r="C28" s="208"/>
      <c r="D28" s="55" t="s">
        <v>4</v>
      </c>
      <c r="E28" s="16">
        <f>E33</f>
        <v>2301.1999999999998</v>
      </c>
      <c r="F28" s="16">
        <f t="shared" si="9"/>
        <v>11506</v>
      </c>
      <c r="G28" s="16">
        <f>G33</f>
        <v>2301.1999999999998</v>
      </c>
      <c r="H28" s="16">
        <f t="shared" ref="H28:K28" si="11">H33</f>
        <v>2301.1999999999998</v>
      </c>
      <c r="I28" s="16">
        <f t="shared" si="11"/>
        <v>2301.1999999999998</v>
      </c>
      <c r="J28" s="16">
        <f t="shared" si="11"/>
        <v>2301.1999999999998</v>
      </c>
      <c r="K28" s="16">
        <f t="shared" si="11"/>
        <v>2301.1999999999998</v>
      </c>
      <c r="L28" s="54"/>
      <c r="M28" s="213"/>
    </row>
    <row r="29" spans="1:13" ht="56.25" customHeight="1" x14ac:dyDescent="0.25">
      <c r="A29" s="207" t="s">
        <v>21</v>
      </c>
      <c r="B29" s="156" t="s">
        <v>11</v>
      </c>
      <c r="C29" s="14" t="s">
        <v>58</v>
      </c>
      <c r="D29" s="28" t="s">
        <v>7</v>
      </c>
      <c r="E29" s="15">
        <v>1286.5</v>
      </c>
      <c r="F29" s="16">
        <f t="shared" ref="F29:F34" si="12">SUM(G29:K29)</f>
        <v>8098.5</v>
      </c>
      <c r="G29" s="15">
        <v>1286.5</v>
      </c>
      <c r="H29" s="15">
        <v>1703</v>
      </c>
      <c r="I29" s="15">
        <v>1703</v>
      </c>
      <c r="J29" s="15">
        <v>1703</v>
      </c>
      <c r="K29" s="15">
        <v>1703</v>
      </c>
      <c r="L29" s="137" t="s">
        <v>152</v>
      </c>
      <c r="M29" s="18" t="s">
        <v>87</v>
      </c>
    </row>
    <row r="30" spans="1:13" ht="36.75" customHeight="1" x14ac:dyDescent="0.25">
      <c r="A30" s="207"/>
      <c r="B30" s="156"/>
      <c r="C30" s="38" t="s">
        <v>81</v>
      </c>
      <c r="D30" s="51" t="s">
        <v>7</v>
      </c>
      <c r="E30" s="15">
        <v>9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8"/>
    </row>
    <row r="31" spans="1:13" ht="33.75" customHeight="1" x14ac:dyDescent="0.25">
      <c r="A31" s="207"/>
      <c r="B31" s="156"/>
      <c r="C31" s="38" t="s">
        <v>84</v>
      </c>
      <c r="D31" s="51" t="s">
        <v>82</v>
      </c>
      <c r="E31" s="15">
        <v>60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39"/>
      <c r="M31" s="18"/>
    </row>
    <row r="32" spans="1:13" ht="38.25" customHeight="1" x14ac:dyDescent="0.25">
      <c r="A32" s="211" t="s">
        <v>23</v>
      </c>
      <c r="B32" s="156" t="s">
        <v>15</v>
      </c>
      <c r="C32" s="14" t="s">
        <v>58</v>
      </c>
      <c r="D32" s="28" t="s">
        <v>7</v>
      </c>
      <c r="E32" s="15">
        <v>1060</v>
      </c>
      <c r="F32" s="16">
        <f t="shared" si="12"/>
        <v>5300</v>
      </c>
      <c r="G32" s="15">
        <v>1060</v>
      </c>
      <c r="H32" s="15">
        <v>1060</v>
      </c>
      <c r="I32" s="15">
        <v>1060</v>
      </c>
      <c r="J32" s="15">
        <v>1060</v>
      </c>
      <c r="K32" s="15">
        <v>1060</v>
      </c>
      <c r="L32" s="137" t="s">
        <v>167</v>
      </c>
      <c r="M32" s="206" t="s">
        <v>91</v>
      </c>
    </row>
    <row r="33" spans="1:24" ht="66.75" customHeight="1" x14ac:dyDescent="0.25">
      <c r="A33" s="212"/>
      <c r="B33" s="156"/>
      <c r="C33" s="14" t="s">
        <v>58</v>
      </c>
      <c r="D33" s="28" t="s">
        <v>16</v>
      </c>
      <c r="E33" s="15">
        <v>2301.1999999999998</v>
      </c>
      <c r="F33" s="16">
        <f t="shared" si="12"/>
        <v>11506</v>
      </c>
      <c r="G33" s="15">
        <v>2301.1999999999998</v>
      </c>
      <c r="H33" s="15">
        <v>2301.1999999999998</v>
      </c>
      <c r="I33" s="15">
        <v>2301.1999999999998</v>
      </c>
      <c r="J33" s="15">
        <v>2301.1999999999998</v>
      </c>
      <c r="K33" s="15">
        <v>2301.1999999999998</v>
      </c>
      <c r="L33" s="139"/>
      <c r="M33" s="206"/>
    </row>
    <row r="34" spans="1:24" ht="38.25" customHeight="1" x14ac:dyDescent="0.25">
      <c r="A34" s="157" t="s">
        <v>25</v>
      </c>
      <c r="B34" s="156" t="s">
        <v>18</v>
      </c>
      <c r="C34" s="14" t="s">
        <v>58</v>
      </c>
      <c r="D34" s="28" t="s">
        <v>7</v>
      </c>
      <c r="E34" s="15">
        <f>2370+378</f>
        <v>2748</v>
      </c>
      <c r="F34" s="16">
        <f t="shared" si="12"/>
        <v>11850</v>
      </c>
      <c r="G34" s="15">
        <v>2370</v>
      </c>
      <c r="H34" s="15">
        <v>2370</v>
      </c>
      <c r="I34" s="15">
        <v>2370</v>
      </c>
      <c r="J34" s="15">
        <v>2370</v>
      </c>
      <c r="K34" s="15">
        <v>2370</v>
      </c>
      <c r="L34" s="137" t="s">
        <v>150</v>
      </c>
      <c r="M34" s="49" t="s">
        <v>61</v>
      </c>
    </row>
    <row r="35" spans="1:24" ht="38.25" customHeight="1" x14ac:dyDescent="0.25">
      <c r="A35" s="157"/>
      <c r="B35" s="156"/>
      <c r="C35" s="38" t="s">
        <v>81</v>
      </c>
      <c r="D35" s="51" t="s">
        <v>7</v>
      </c>
      <c r="E35" s="15">
        <v>378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38"/>
      <c r="M35" s="49"/>
    </row>
    <row r="36" spans="1:24" ht="33" customHeight="1" x14ac:dyDescent="0.25">
      <c r="A36" s="157"/>
      <c r="B36" s="156"/>
      <c r="C36" s="38" t="s">
        <v>84</v>
      </c>
      <c r="D36" s="51" t="s">
        <v>82</v>
      </c>
      <c r="E36" s="15">
        <v>756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39"/>
      <c r="M36" s="49"/>
    </row>
    <row r="37" spans="1:24" s="23" customFormat="1" ht="29.25" customHeight="1" x14ac:dyDescent="0.25">
      <c r="A37" s="161" t="s">
        <v>27</v>
      </c>
      <c r="B37" s="158" t="s">
        <v>71</v>
      </c>
      <c r="C37" s="161" t="s">
        <v>90</v>
      </c>
      <c r="D37" s="53" t="s">
        <v>1</v>
      </c>
      <c r="E37" s="16">
        <f>SUM(E38:E40)</f>
        <v>4958.3599999999997</v>
      </c>
      <c r="F37" s="16">
        <f>SUM(F38:F41)</f>
        <v>128426.79999999999</v>
      </c>
      <c r="G37" s="16">
        <f>SUM(G38:G41)</f>
        <v>126187.4</v>
      </c>
      <c r="H37" s="16">
        <f t="shared" ref="H37:K37" si="13">SUM(H38:H40)</f>
        <v>2239.4</v>
      </c>
      <c r="I37" s="16">
        <f t="shared" si="13"/>
        <v>0</v>
      </c>
      <c r="J37" s="16">
        <f t="shared" si="13"/>
        <v>0</v>
      </c>
      <c r="K37" s="16">
        <f t="shared" si="13"/>
        <v>0</v>
      </c>
      <c r="L37" s="54"/>
      <c r="M37" s="188"/>
    </row>
    <row r="38" spans="1:24" s="23" customFormat="1" ht="45.75" customHeight="1" x14ac:dyDescent="0.25">
      <c r="A38" s="162"/>
      <c r="B38" s="159"/>
      <c r="C38" s="162"/>
      <c r="D38" s="53" t="s">
        <v>3</v>
      </c>
      <c r="E38" s="16">
        <f>E43</f>
        <v>4958.3599999999997</v>
      </c>
      <c r="F38" s="16">
        <f t="shared" ref="F38:F45" si="14">SUM(G38:K38)</f>
        <v>0</v>
      </c>
      <c r="G38" s="16">
        <f>G43</f>
        <v>0</v>
      </c>
      <c r="H38" s="16">
        <f t="shared" ref="H38:K38" si="15">H43</f>
        <v>0</v>
      </c>
      <c r="I38" s="16">
        <f t="shared" si="15"/>
        <v>0</v>
      </c>
      <c r="J38" s="16">
        <f t="shared" si="15"/>
        <v>0</v>
      </c>
      <c r="K38" s="16">
        <f t="shared" si="15"/>
        <v>0</v>
      </c>
      <c r="L38" s="17"/>
      <c r="M38" s="189"/>
    </row>
    <row r="39" spans="1:24" s="23" customFormat="1" ht="84.75" customHeight="1" x14ac:dyDescent="0.25">
      <c r="A39" s="162"/>
      <c r="B39" s="159"/>
      <c r="C39" s="162"/>
      <c r="D39" s="53" t="s">
        <v>4</v>
      </c>
      <c r="E39" s="16">
        <f>E42</f>
        <v>0</v>
      </c>
      <c r="F39" s="16">
        <f>SUM(F42)</f>
        <v>21603.800000000003</v>
      </c>
      <c r="G39" s="16">
        <f>G42</f>
        <v>19364.400000000001</v>
      </c>
      <c r="H39" s="16">
        <f>H42</f>
        <v>2239.4</v>
      </c>
      <c r="I39" s="16">
        <f>I42</f>
        <v>0</v>
      </c>
      <c r="J39" s="16">
        <f>J42</f>
        <v>0</v>
      </c>
      <c r="K39" s="16">
        <f>K42</f>
        <v>0</v>
      </c>
      <c r="L39" s="17"/>
      <c r="M39" s="189"/>
    </row>
    <row r="40" spans="1:24" s="23" customFormat="1" ht="48" customHeight="1" x14ac:dyDescent="0.25">
      <c r="A40" s="162"/>
      <c r="B40" s="159"/>
      <c r="C40" s="162"/>
      <c r="D40" s="53" t="s">
        <v>85</v>
      </c>
      <c r="E40" s="16">
        <f>E44</f>
        <v>0</v>
      </c>
      <c r="F40" s="16">
        <f t="shared" ref="F40:K41" si="16">F44</f>
        <v>70503.179999999993</v>
      </c>
      <c r="G40" s="16">
        <f t="shared" si="16"/>
        <v>70503.179999999993</v>
      </c>
      <c r="H40" s="16">
        <f t="shared" si="16"/>
        <v>0</v>
      </c>
      <c r="I40" s="16">
        <f t="shared" si="16"/>
        <v>0</v>
      </c>
      <c r="J40" s="16">
        <f t="shared" si="16"/>
        <v>0</v>
      </c>
      <c r="K40" s="16">
        <f t="shared" si="16"/>
        <v>0</v>
      </c>
      <c r="L40" s="17"/>
      <c r="M40" s="105"/>
    </row>
    <row r="41" spans="1:24" s="23" customFormat="1" ht="57" customHeight="1" x14ac:dyDescent="0.25">
      <c r="A41" s="163"/>
      <c r="B41" s="160"/>
      <c r="C41" s="163"/>
      <c r="D41" s="53" t="s">
        <v>142</v>
      </c>
      <c r="E41" s="16">
        <v>0</v>
      </c>
      <c r="F41" s="16">
        <f t="shared" si="16"/>
        <v>36319.82</v>
      </c>
      <c r="G41" s="16">
        <v>36319.82</v>
      </c>
      <c r="H41" s="16">
        <v>0</v>
      </c>
      <c r="I41" s="16">
        <v>0</v>
      </c>
      <c r="J41" s="16">
        <v>0</v>
      </c>
      <c r="K41" s="16">
        <v>0</v>
      </c>
      <c r="L41" s="17"/>
      <c r="M41" s="120"/>
    </row>
    <row r="42" spans="1:24" s="23" customFormat="1" ht="60" customHeight="1" x14ac:dyDescent="0.25">
      <c r="A42" s="143" t="s">
        <v>28</v>
      </c>
      <c r="B42" s="140" t="s">
        <v>149</v>
      </c>
      <c r="C42" s="197" t="s">
        <v>58</v>
      </c>
      <c r="D42" s="28" t="s">
        <v>4</v>
      </c>
      <c r="E42" s="15">
        <f>6725-6725</f>
        <v>0</v>
      </c>
      <c r="F42" s="16">
        <f t="shared" si="14"/>
        <v>21603.800000000003</v>
      </c>
      <c r="G42" s="59">
        <f>6725+2639.4+10000</f>
        <v>19364.400000000001</v>
      </c>
      <c r="H42" s="59">
        <v>2239.4</v>
      </c>
      <c r="I42" s="59">
        <v>0</v>
      </c>
      <c r="J42" s="59">
        <v>0</v>
      </c>
      <c r="K42" s="59">
        <v>0</v>
      </c>
      <c r="L42" s="137" t="s">
        <v>158</v>
      </c>
      <c r="M42" s="195" t="s">
        <v>159</v>
      </c>
    </row>
    <row r="43" spans="1:24" s="23" customFormat="1" ht="36.75" customHeight="1" x14ac:dyDescent="0.25">
      <c r="A43" s="144"/>
      <c r="B43" s="141"/>
      <c r="C43" s="198"/>
      <c r="D43" s="28" t="s">
        <v>7</v>
      </c>
      <c r="E43" s="15">
        <v>4958.3599999999997</v>
      </c>
      <c r="F43" s="16">
        <f t="shared" si="14"/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138"/>
      <c r="M43" s="196"/>
    </row>
    <row r="44" spans="1:24" s="23" customFormat="1" ht="42" customHeight="1" x14ac:dyDescent="0.25">
      <c r="A44" s="144"/>
      <c r="B44" s="141"/>
      <c r="C44" s="198"/>
      <c r="D44" s="104" t="s">
        <v>82</v>
      </c>
      <c r="E44" s="15">
        <v>0</v>
      </c>
      <c r="F44" s="16">
        <f t="shared" si="14"/>
        <v>70503.179999999993</v>
      </c>
      <c r="G44" s="16">
        <v>70503.179999999993</v>
      </c>
      <c r="H44" s="59">
        <v>0</v>
      </c>
      <c r="I44" s="59">
        <v>0</v>
      </c>
      <c r="J44" s="59">
        <v>0</v>
      </c>
      <c r="K44" s="59">
        <v>0</v>
      </c>
      <c r="L44" s="138"/>
      <c r="M44" s="107" t="s">
        <v>143</v>
      </c>
      <c r="X44" s="106"/>
    </row>
    <row r="45" spans="1:24" s="23" customFormat="1" ht="45.75" customHeight="1" x14ac:dyDescent="0.25">
      <c r="A45" s="145"/>
      <c r="B45" s="142"/>
      <c r="C45" s="199"/>
      <c r="D45" s="114" t="s">
        <v>142</v>
      </c>
      <c r="E45" s="15">
        <v>0</v>
      </c>
      <c r="F45" s="16">
        <f t="shared" si="14"/>
        <v>36319.82</v>
      </c>
      <c r="G45" s="15">
        <v>36319.82</v>
      </c>
      <c r="H45" s="59">
        <v>0</v>
      </c>
      <c r="I45" s="59">
        <v>0</v>
      </c>
      <c r="J45" s="59">
        <v>0</v>
      </c>
      <c r="K45" s="59">
        <v>0</v>
      </c>
      <c r="L45" s="139"/>
      <c r="M45" s="107" t="s">
        <v>144</v>
      </c>
      <c r="X45" s="106"/>
    </row>
    <row r="46" spans="1:24" s="23" customFormat="1" ht="53.25" customHeight="1" x14ac:dyDescent="0.25">
      <c r="A46" s="166" t="s">
        <v>31</v>
      </c>
      <c r="B46" s="150" t="s">
        <v>72</v>
      </c>
      <c r="C46" s="166" t="s">
        <v>90</v>
      </c>
      <c r="D46" s="40" t="s">
        <v>1</v>
      </c>
      <c r="E46" s="169" t="str">
        <f>E47</f>
        <v>В пределах средств, предусмотренных на содержание исполнителя</v>
      </c>
      <c r="F46" s="169"/>
      <c r="G46" s="169"/>
      <c r="H46" s="169"/>
      <c r="I46" s="169"/>
      <c r="J46" s="169"/>
      <c r="K46" s="169"/>
      <c r="L46" s="60" t="s">
        <v>148</v>
      </c>
      <c r="M46" s="190"/>
    </row>
    <row r="47" spans="1:24" s="23" customFormat="1" ht="42.75" customHeight="1" x14ac:dyDescent="0.25">
      <c r="A47" s="205"/>
      <c r="B47" s="151"/>
      <c r="C47" s="166"/>
      <c r="D47" s="40" t="s">
        <v>3</v>
      </c>
      <c r="E47" s="169" t="str">
        <f>E48</f>
        <v>В пределах средств, предусмотренных на содержание исполнителя</v>
      </c>
      <c r="F47" s="169"/>
      <c r="G47" s="169"/>
      <c r="H47" s="169"/>
      <c r="I47" s="169"/>
      <c r="J47" s="169"/>
      <c r="K47" s="169"/>
      <c r="L47" s="60" t="s">
        <v>148</v>
      </c>
      <c r="M47" s="191"/>
    </row>
    <row r="48" spans="1:24" s="23" customFormat="1" ht="45" customHeight="1" x14ac:dyDescent="0.25">
      <c r="A48" s="44" t="s">
        <v>32</v>
      </c>
      <c r="B48" s="2" t="s">
        <v>33</v>
      </c>
      <c r="C48" s="30" t="s">
        <v>58</v>
      </c>
      <c r="D48" s="2" t="s">
        <v>3</v>
      </c>
      <c r="E48" s="169" t="s">
        <v>73</v>
      </c>
      <c r="F48" s="201"/>
      <c r="G48" s="201"/>
      <c r="H48" s="201"/>
      <c r="I48" s="201"/>
      <c r="J48" s="201"/>
      <c r="K48" s="201"/>
      <c r="L48" s="60" t="s">
        <v>148</v>
      </c>
      <c r="M48" s="31" t="s">
        <v>74</v>
      </c>
    </row>
    <row r="49" spans="1:13" s="23" customFormat="1" ht="36" customHeight="1" x14ac:dyDescent="0.25">
      <c r="A49" s="166" t="s">
        <v>34</v>
      </c>
      <c r="B49" s="150" t="s">
        <v>89</v>
      </c>
      <c r="C49" s="166" t="s">
        <v>90</v>
      </c>
      <c r="D49" s="40" t="s">
        <v>1</v>
      </c>
      <c r="E49" s="3">
        <f>SUM(E50:E53)</f>
        <v>18769</v>
      </c>
      <c r="F49" s="16">
        <f t="shared" ref="F49:F53" si="17">SUM(G49:K49)</f>
        <v>33279</v>
      </c>
      <c r="G49" s="3">
        <f>SUM(G50:G53)</f>
        <v>5608</v>
      </c>
      <c r="H49" s="3">
        <f>SUM(H50:H53)</f>
        <v>11300</v>
      </c>
      <c r="I49" s="3">
        <f>SUM(I50:I53)</f>
        <v>5457</v>
      </c>
      <c r="J49" s="3">
        <f>SUM(J50:J53)</f>
        <v>5457</v>
      </c>
      <c r="K49" s="3">
        <f>SUM(K50:K53)</f>
        <v>5457</v>
      </c>
      <c r="L49" s="44"/>
      <c r="M49" s="39"/>
    </row>
    <row r="50" spans="1:13" s="23" customFormat="1" ht="37.5" customHeight="1" x14ac:dyDescent="0.25">
      <c r="A50" s="165"/>
      <c r="B50" s="151"/>
      <c r="C50" s="166"/>
      <c r="D50" s="40" t="s">
        <v>3</v>
      </c>
      <c r="E50" s="3">
        <f t="shared" ref="E50:G50" si="18">E54+E57+E60</f>
        <v>5028.625</v>
      </c>
      <c r="F50" s="16">
        <f t="shared" si="17"/>
        <v>5843</v>
      </c>
      <c r="G50" s="3">
        <f t="shared" si="18"/>
        <v>0</v>
      </c>
      <c r="H50" s="3">
        <f t="shared" ref="H50:K50" si="19">H54+H57+H60</f>
        <v>5843</v>
      </c>
      <c r="I50" s="3">
        <f t="shared" si="19"/>
        <v>0</v>
      </c>
      <c r="J50" s="3">
        <f t="shared" si="19"/>
        <v>0</v>
      </c>
      <c r="K50" s="3">
        <f t="shared" si="19"/>
        <v>0</v>
      </c>
      <c r="L50" s="52"/>
      <c r="M50" s="39"/>
    </row>
    <row r="51" spans="1:13" s="23" customFormat="1" ht="81.75" customHeight="1" x14ac:dyDescent="0.25">
      <c r="A51" s="165"/>
      <c r="B51" s="151"/>
      <c r="C51" s="166"/>
      <c r="D51" s="40" t="s">
        <v>4</v>
      </c>
      <c r="E51" s="3">
        <f t="shared" ref="E51:G51" si="20">E58+E61</f>
        <v>7740.375</v>
      </c>
      <c r="F51" s="16">
        <f t="shared" si="17"/>
        <v>0</v>
      </c>
      <c r="G51" s="3">
        <f t="shared" si="20"/>
        <v>0</v>
      </c>
      <c r="H51" s="3">
        <f t="shared" ref="H51:K51" si="21">H58+H61</f>
        <v>0</v>
      </c>
      <c r="I51" s="3">
        <f t="shared" si="21"/>
        <v>0</v>
      </c>
      <c r="J51" s="3">
        <f t="shared" si="21"/>
        <v>0</v>
      </c>
      <c r="K51" s="3">
        <f t="shared" si="21"/>
        <v>0</v>
      </c>
      <c r="L51" s="52"/>
      <c r="M51" s="39"/>
    </row>
    <row r="52" spans="1:13" s="23" customFormat="1" ht="53.45" customHeight="1" x14ac:dyDescent="0.25">
      <c r="A52" s="165"/>
      <c r="B52" s="151"/>
      <c r="C52" s="166"/>
      <c r="D52" s="40" t="s">
        <v>59</v>
      </c>
      <c r="E52" s="3">
        <f t="shared" ref="E52" si="22">E55</f>
        <v>0</v>
      </c>
      <c r="F52" s="202" t="s">
        <v>95</v>
      </c>
      <c r="G52" s="203"/>
      <c r="H52" s="203"/>
      <c r="I52" s="203"/>
      <c r="J52" s="203"/>
      <c r="K52" s="204"/>
      <c r="L52" s="52"/>
      <c r="M52" s="39"/>
    </row>
    <row r="53" spans="1:13" s="23" customFormat="1" ht="29.25" customHeight="1" x14ac:dyDescent="0.25">
      <c r="A53" s="165"/>
      <c r="B53" s="151"/>
      <c r="C53" s="166"/>
      <c r="D53" s="40" t="s">
        <v>20</v>
      </c>
      <c r="E53" s="3">
        <f>E59+E62</f>
        <v>6000</v>
      </c>
      <c r="F53" s="16">
        <f t="shared" si="17"/>
        <v>27436</v>
      </c>
      <c r="G53" s="3">
        <f>G59+G62</f>
        <v>5608</v>
      </c>
      <c r="H53" s="3">
        <f>H59+H62</f>
        <v>5457</v>
      </c>
      <c r="I53" s="3">
        <f>I59+I62</f>
        <v>5457</v>
      </c>
      <c r="J53" s="3">
        <f>J59+J62</f>
        <v>5457</v>
      </c>
      <c r="K53" s="3">
        <f>K59+K62</f>
        <v>5457</v>
      </c>
      <c r="L53" s="52"/>
      <c r="M53" s="39"/>
    </row>
    <row r="54" spans="1:13" s="23" customFormat="1" ht="37.5" customHeight="1" x14ac:dyDescent="0.25">
      <c r="A54" s="172" t="s">
        <v>36</v>
      </c>
      <c r="B54" s="149" t="s">
        <v>29</v>
      </c>
      <c r="C54" s="166" t="s">
        <v>58</v>
      </c>
      <c r="D54" s="2" t="s">
        <v>7</v>
      </c>
      <c r="E54" s="4">
        <v>0</v>
      </c>
      <c r="F54" s="3">
        <f t="shared" ref="F54:F57" si="23">SUM(G54:K54)</f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00" t="s">
        <v>153</v>
      </c>
      <c r="M54" s="39"/>
    </row>
    <row r="55" spans="1:13" s="23" customFormat="1" ht="41.25" customHeight="1" x14ac:dyDescent="0.25">
      <c r="A55" s="173"/>
      <c r="B55" s="152"/>
      <c r="C55" s="166"/>
      <c r="D55" s="2" t="s">
        <v>59</v>
      </c>
      <c r="E55" s="4">
        <v>0</v>
      </c>
      <c r="F55" s="192" t="s">
        <v>95</v>
      </c>
      <c r="G55" s="193"/>
      <c r="H55" s="193"/>
      <c r="I55" s="193"/>
      <c r="J55" s="193"/>
      <c r="K55" s="194"/>
      <c r="L55" s="200"/>
      <c r="M55" s="39"/>
    </row>
    <row r="56" spans="1:13" s="23" customFormat="1" ht="37.5" customHeight="1" x14ac:dyDescent="0.25">
      <c r="A56" s="174"/>
      <c r="B56" s="152"/>
      <c r="C56" s="166"/>
      <c r="D56" s="2" t="s">
        <v>2</v>
      </c>
      <c r="E56" s="4">
        <v>0</v>
      </c>
      <c r="F56" s="3">
        <f t="shared" si="23"/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200"/>
      <c r="M56" s="39"/>
    </row>
    <row r="57" spans="1:13" s="23" customFormat="1" ht="37.5" customHeight="1" x14ac:dyDescent="0.25">
      <c r="A57" s="164" t="s">
        <v>37</v>
      </c>
      <c r="B57" s="149" t="s">
        <v>30</v>
      </c>
      <c r="C57" s="166" t="s">
        <v>58</v>
      </c>
      <c r="D57" s="2" t="s">
        <v>7</v>
      </c>
      <c r="E57" s="4">
        <f>2500+1078.625</f>
        <v>3578.625</v>
      </c>
      <c r="F57" s="3">
        <f t="shared" si="23"/>
        <v>3943</v>
      </c>
      <c r="G57" s="4">
        <v>0</v>
      </c>
      <c r="H57" s="4">
        <v>3943</v>
      </c>
      <c r="I57" s="4">
        <v>0</v>
      </c>
      <c r="J57" s="4">
        <v>0</v>
      </c>
      <c r="K57" s="4">
        <v>0</v>
      </c>
      <c r="L57" s="200" t="s">
        <v>154</v>
      </c>
      <c r="M57" s="39"/>
    </row>
    <row r="58" spans="1:13" s="23" customFormat="1" ht="71.45" customHeight="1" x14ac:dyDescent="0.25">
      <c r="A58" s="164"/>
      <c r="B58" s="149"/>
      <c r="C58" s="166"/>
      <c r="D58" s="2" t="s">
        <v>4</v>
      </c>
      <c r="E58" s="4">
        <v>2997.9749999999999</v>
      </c>
      <c r="F58" s="3">
        <f>SUM(G58:K58)</f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200"/>
      <c r="M58" s="39"/>
    </row>
    <row r="59" spans="1:13" s="23" customFormat="1" ht="37.5" customHeight="1" x14ac:dyDescent="0.25">
      <c r="A59" s="165"/>
      <c r="B59" s="149"/>
      <c r="C59" s="166"/>
      <c r="D59" s="2" t="s">
        <v>20</v>
      </c>
      <c r="E59" s="4">
        <v>800</v>
      </c>
      <c r="F59" s="3">
        <f>SUM(G59:K59)</f>
        <v>408</v>
      </c>
      <c r="G59" s="4">
        <v>408</v>
      </c>
      <c r="H59" s="4">
        <v>0</v>
      </c>
      <c r="I59" s="4">
        <v>0</v>
      </c>
      <c r="J59" s="4">
        <v>0</v>
      </c>
      <c r="K59" s="4">
        <v>0</v>
      </c>
      <c r="L59" s="200"/>
      <c r="M59" s="35" t="s">
        <v>88</v>
      </c>
    </row>
    <row r="60" spans="1:13" s="23" customFormat="1" ht="36.6" customHeight="1" x14ac:dyDescent="0.25">
      <c r="A60" s="168" t="s">
        <v>38</v>
      </c>
      <c r="B60" s="175" t="s">
        <v>77</v>
      </c>
      <c r="C60" s="166" t="s">
        <v>58</v>
      </c>
      <c r="D60" s="2" t="s">
        <v>7</v>
      </c>
      <c r="E60" s="4">
        <f>11540-10090</f>
        <v>1450</v>
      </c>
      <c r="F60" s="3">
        <f t="shared" ref="F60:F61" si="24">SUM(G60:K60)</f>
        <v>1900</v>
      </c>
      <c r="G60" s="4">
        <v>0</v>
      </c>
      <c r="H60" s="4">
        <v>1900</v>
      </c>
      <c r="I60" s="4">
        <v>0</v>
      </c>
      <c r="J60" s="4">
        <v>0</v>
      </c>
      <c r="K60" s="4">
        <v>0</v>
      </c>
      <c r="L60" s="200" t="s">
        <v>155</v>
      </c>
      <c r="M60" s="39"/>
    </row>
    <row r="61" spans="1:13" s="23" customFormat="1" ht="81" customHeight="1" x14ac:dyDescent="0.25">
      <c r="A61" s="168"/>
      <c r="B61" s="176"/>
      <c r="C61" s="166"/>
      <c r="D61" s="40" t="s">
        <v>4</v>
      </c>
      <c r="E61" s="4">
        <v>4742.3999999999996</v>
      </c>
      <c r="F61" s="3">
        <f t="shared" si="24"/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200"/>
      <c r="M61" s="39"/>
    </row>
    <row r="62" spans="1:13" s="23" customFormat="1" ht="88.9" customHeight="1" x14ac:dyDescent="0.25">
      <c r="A62" s="168"/>
      <c r="B62" s="177"/>
      <c r="C62" s="166"/>
      <c r="D62" s="2" t="s">
        <v>20</v>
      </c>
      <c r="E62" s="4">
        <v>5200</v>
      </c>
      <c r="F62" s="3">
        <f>SUM(G62:K62)</f>
        <v>27028</v>
      </c>
      <c r="G62" s="4">
        <v>5200</v>
      </c>
      <c r="H62" s="4">
        <v>5457</v>
      </c>
      <c r="I62" s="4">
        <v>5457</v>
      </c>
      <c r="J62" s="4">
        <v>5457</v>
      </c>
      <c r="K62" s="4">
        <v>5457</v>
      </c>
      <c r="L62" s="200"/>
      <c r="M62" s="36" t="s">
        <v>93</v>
      </c>
    </row>
    <row r="63" spans="1:13" s="23" customFormat="1" ht="24.75" customHeight="1" x14ac:dyDescent="0.25">
      <c r="A63" s="185" t="s">
        <v>39</v>
      </c>
      <c r="B63" s="153" t="s">
        <v>131</v>
      </c>
      <c r="C63" s="153" t="s">
        <v>90</v>
      </c>
      <c r="D63" s="30" t="s">
        <v>1</v>
      </c>
      <c r="E63" s="3">
        <f>SUM(E64:E66)</f>
        <v>600</v>
      </c>
      <c r="F63" s="3">
        <f t="shared" ref="F63:K63" si="25">SUM(F64:F66)</f>
        <v>1533.9</v>
      </c>
      <c r="G63" s="3">
        <f t="shared" si="25"/>
        <v>1307.9000000000001</v>
      </c>
      <c r="H63" s="3">
        <f t="shared" si="25"/>
        <v>226</v>
      </c>
      <c r="I63" s="3">
        <f t="shared" si="25"/>
        <v>0</v>
      </c>
      <c r="J63" s="3">
        <f t="shared" si="25"/>
        <v>0</v>
      </c>
      <c r="K63" s="3">
        <f t="shared" si="25"/>
        <v>0</v>
      </c>
      <c r="L63" s="57"/>
      <c r="M63" s="41"/>
    </row>
    <row r="64" spans="1:13" s="23" customFormat="1" ht="34.5" customHeight="1" x14ac:dyDescent="0.25">
      <c r="A64" s="186"/>
      <c r="B64" s="154"/>
      <c r="C64" s="154"/>
      <c r="D64" s="30" t="s">
        <v>3</v>
      </c>
      <c r="E64" s="4">
        <f>E68</f>
        <v>600</v>
      </c>
      <c r="F64" s="16">
        <f t="shared" ref="F64" si="26">SUM(G64:K64)</f>
        <v>619</v>
      </c>
      <c r="G64" s="4">
        <f>G68</f>
        <v>393</v>
      </c>
      <c r="H64" s="4">
        <f t="shared" ref="H64:K64" si="27">H68</f>
        <v>226</v>
      </c>
      <c r="I64" s="4">
        <f t="shared" si="27"/>
        <v>0</v>
      </c>
      <c r="J64" s="4">
        <f t="shared" si="27"/>
        <v>0</v>
      </c>
      <c r="K64" s="4">
        <f t="shared" si="27"/>
        <v>0</v>
      </c>
      <c r="L64" s="57"/>
      <c r="M64" s="41"/>
    </row>
    <row r="65" spans="1:13" s="23" customFormat="1" ht="30" customHeight="1" x14ac:dyDescent="0.25">
      <c r="A65" s="186"/>
      <c r="B65" s="154"/>
      <c r="C65" s="154"/>
      <c r="D65" s="2" t="s">
        <v>138</v>
      </c>
      <c r="E65" s="4"/>
      <c r="F65" s="4">
        <f>$F$69</f>
        <v>310.49</v>
      </c>
      <c r="G65" s="4">
        <f>$G$69</f>
        <v>310.49</v>
      </c>
      <c r="H65" s="4">
        <v>0</v>
      </c>
      <c r="I65" s="4">
        <v>0</v>
      </c>
      <c r="J65" s="4">
        <v>0</v>
      </c>
      <c r="K65" s="4">
        <v>0</v>
      </c>
      <c r="L65" s="57"/>
      <c r="M65" s="41"/>
    </row>
    <row r="66" spans="1:13" s="23" customFormat="1" ht="30.75" customHeight="1" x14ac:dyDescent="0.25">
      <c r="A66" s="187"/>
      <c r="B66" s="155"/>
      <c r="C66" s="155"/>
      <c r="D66" s="2" t="s">
        <v>139</v>
      </c>
      <c r="E66" s="4"/>
      <c r="F66" s="4">
        <f>$F$70</f>
        <v>604.41</v>
      </c>
      <c r="G66" s="4">
        <v>604.41</v>
      </c>
      <c r="H66" s="4">
        <v>0</v>
      </c>
      <c r="I66" s="4">
        <v>0</v>
      </c>
      <c r="J66" s="4">
        <v>0</v>
      </c>
      <c r="K66" s="4">
        <v>0</v>
      </c>
      <c r="L66" s="57"/>
      <c r="M66" s="41"/>
    </row>
    <row r="67" spans="1:13" s="23" customFormat="1" ht="70.5" customHeight="1" x14ac:dyDescent="0.25">
      <c r="A67" s="118" t="s">
        <v>40</v>
      </c>
      <c r="B67" s="117" t="s">
        <v>64</v>
      </c>
      <c r="C67" s="30" t="s">
        <v>58</v>
      </c>
      <c r="D67" s="2" t="s">
        <v>35</v>
      </c>
      <c r="E67" s="169" t="s">
        <v>63</v>
      </c>
      <c r="F67" s="169"/>
      <c r="G67" s="169"/>
      <c r="H67" s="169"/>
      <c r="I67" s="169"/>
      <c r="J67" s="169"/>
      <c r="K67" s="169"/>
      <c r="L67" s="115" t="s">
        <v>170</v>
      </c>
      <c r="M67" s="41" t="s">
        <v>65</v>
      </c>
    </row>
    <row r="68" spans="1:13" s="23" customFormat="1" ht="37.5" customHeight="1" x14ac:dyDescent="0.25">
      <c r="A68" s="172" t="s">
        <v>41</v>
      </c>
      <c r="B68" s="175" t="s">
        <v>76</v>
      </c>
      <c r="C68" s="172" t="s">
        <v>58</v>
      </c>
      <c r="D68" s="121" t="s">
        <v>3</v>
      </c>
      <c r="E68" s="122">
        <v>600</v>
      </c>
      <c r="F68" s="123">
        <f t="shared" ref="F68" si="28">SUM(G68:K68)</f>
        <v>619</v>
      </c>
      <c r="G68" s="122">
        <v>393</v>
      </c>
      <c r="H68" s="122">
        <v>226</v>
      </c>
      <c r="I68" s="122">
        <v>0</v>
      </c>
      <c r="J68" s="122">
        <v>0</v>
      </c>
      <c r="K68" s="122">
        <v>0</v>
      </c>
      <c r="L68" s="178" t="s">
        <v>151</v>
      </c>
      <c r="M68" s="181" t="s">
        <v>141</v>
      </c>
    </row>
    <row r="69" spans="1:13" s="23" customFormat="1" ht="36.75" customHeight="1" x14ac:dyDescent="0.25">
      <c r="A69" s="173"/>
      <c r="B69" s="176"/>
      <c r="C69" s="173"/>
      <c r="D69" s="121" t="s">
        <v>138</v>
      </c>
      <c r="E69" s="122">
        <v>0</v>
      </c>
      <c r="F69" s="123">
        <f>SUM(G69:K69)</f>
        <v>310.49</v>
      </c>
      <c r="G69" s="124">
        <v>310.49</v>
      </c>
      <c r="H69" s="116">
        <v>0</v>
      </c>
      <c r="I69" s="116">
        <v>0</v>
      </c>
      <c r="J69" s="116">
        <v>0</v>
      </c>
      <c r="K69" s="116">
        <v>0</v>
      </c>
      <c r="L69" s="179"/>
      <c r="M69" s="182"/>
    </row>
    <row r="70" spans="1:13" s="23" customFormat="1" ht="42" customHeight="1" x14ac:dyDescent="0.25">
      <c r="A70" s="174"/>
      <c r="B70" s="177"/>
      <c r="C70" s="174"/>
      <c r="D70" s="121" t="s">
        <v>139</v>
      </c>
      <c r="E70" s="122">
        <v>0</v>
      </c>
      <c r="F70" s="123">
        <f>SUM(G70:K70)</f>
        <v>604.41</v>
      </c>
      <c r="G70" s="124">
        <v>604.41</v>
      </c>
      <c r="H70" s="116">
        <v>0</v>
      </c>
      <c r="I70" s="116">
        <v>0</v>
      </c>
      <c r="J70" s="116">
        <v>0</v>
      </c>
      <c r="K70" s="116">
        <v>0</v>
      </c>
      <c r="L70" s="180"/>
      <c r="M70" s="183"/>
    </row>
    <row r="71" spans="1:13" s="23" customFormat="1" ht="75" customHeight="1" x14ac:dyDescent="0.25">
      <c r="A71" s="118" t="s">
        <v>42</v>
      </c>
      <c r="B71" s="117" t="s">
        <v>66</v>
      </c>
      <c r="C71" s="30" t="s">
        <v>58</v>
      </c>
      <c r="D71" s="2" t="s">
        <v>35</v>
      </c>
      <c r="E71" s="125"/>
      <c r="F71" s="169" t="s">
        <v>63</v>
      </c>
      <c r="G71" s="169"/>
      <c r="H71" s="169"/>
      <c r="I71" s="169"/>
      <c r="J71" s="169"/>
      <c r="K71" s="169"/>
      <c r="L71" s="115" t="s">
        <v>147</v>
      </c>
      <c r="M71" s="41"/>
    </row>
    <row r="72" spans="1:13" s="23" customFormat="1" ht="54.75" customHeight="1" x14ac:dyDescent="0.25">
      <c r="A72" s="166" t="s">
        <v>75</v>
      </c>
      <c r="B72" s="150" t="s">
        <v>160</v>
      </c>
      <c r="C72" s="166" t="s">
        <v>90</v>
      </c>
      <c r="D72" s="40" t="s">
        <v>1</v>
      </c>
      <c r="E72" s="3">
        <f>E73</f>
        <v>26670.6</v>
      </c>
      <c r="F72" s="16">
        <f t="shared" ref="F72:F73" si="29">SUM(G72:K72)</f>
        <v>93469.668000000005</v>
      </c>
      <c r="G72" s="3">
        <f>G73</f>
        <v>27014.068000000003</v>
      </c>
      <c r="H72" s="3">
        <f t="shared" ref="H72:K72" si="30">H73</f>
        <v>16613.900000000001</v>
      </c>
      <c r="I72" s="3">
        <f t="shared" si="30"/>
        <v>16613.900000000001</v>
      </c>
      <c r="J72" s="3">
        <f t="shared" si="30"/>
        <v>16613.900000000001</v>
      </c>
      <c r="K72" s="3">
        <f t="shared" si="30"/>
        <v>16613.900000000001</v>
      </c>
      <c r="L72" s="58"/>
      <c r="M72" s="190"/>
    </row>
    <row r="73" spans="1:13" s="23" customFormat="1" ht="54.75" customHeight="1" x14ac:dyDescent="0.25">
      <c r="A73" s="165"/>
      <c r="B73" s="151"/>
      <c r="C73" s="166"/>
      <c r="D73" s="40" t="s">
        <v>3</v>
      </c>
      <c r="E73" s="3">
        <f>SUM(E74:E76)</f>
        <v>26670.6</v>
      </c>
      <c r="F73" s="16">
        <f t="shared" si="29"/>
        <v>93469.668000000005</v>
      </c>
      <c r="G73" s="3">
        <f>SUM(G74:G76)</f>
        <v>27014.068000000003</v>
      </c>
      <c r="H73" s="3">
        <f t="shared" ref="H73:K73" si="31">SUM(H74:H76)</f>
        <v>16613.900000000001</v>
      </c>
      <c r="I73" s="3">
        <f t="shared" si="31"/>
        <v>16613.900000000001</v>
      </c>
      <c r="J73" s="3">
        <f t="shared" si="31"/>
        <v>16613.900000000001</v>
      </c>
      <c r="K73" s="3">
        <f t="shared" si="31"/>
        <v>16613.900000000001</v>
      </c>
      <c r="L73" s="57"/>
      <c r="M73" s="191"/>
    </row>
    <row r="74" spans="1:13" s="23" customFormat="1" ht="39.75" customHeight="1" x14ac:dyDescent="0.25">
      <c r="A74" s="1" t="s">
        <v>78</v>
      </c>
      <c r="B74" s="2" t="s">
        <v>161</v>
      </c>
      <c r="C74" s="30" t="s">
        <v>58</v>
      </c>
      <c r="D74" s="2" t="s">
        <v>3</v>
      </c>
      <c r="E74" s="4">
        <v>26240.3</v>
      </c>
      <c r="F74" s="3">
        <f t="shared" ref="F74:F76" si="32">SUM(G74:K74)</f>
        <v>93175.618000000017</v>
      </c>
      <c r="G74" s="4">
        <v>26828.918000000001</v>
      </c>
      <c r="H74" s="4">
        <v>16505</v>
      </c>
      <c r="I74" s="4">
        <v>16613.900000000001</v>
      </c>
      <c r="J74" s="4">
        <v>16613.900000000001</v>
      </c>
      <c r="K74" s="4">
        <v>16613.900000000001</v>
      </c>
      <c r="L74" s="42" t="s">
        <v>150</v>
      </c>
      <c r="M74" s="31"/>
    </row>
    <row r="75" spans="1:13" s="23" customFormat="1" ht="42" customHeight="1" x14ac:dyDescent="0.25">
      <c r="A75" s="1" t="s">
        <v>79</v>
      </c>
      <c r="B75" s="2" t="s">
        <v>162</v>
      </c>
      <c r="C75" s="30" t="s">
        <v>58</v>
      </c>
      <c r="D75" s="2" t="s">
        <v>3</v>
      </c>
      <c r="E75" s="4">
        <v>0</v>
      </c>
      <c r="F75" s="3">
        <f t="shared" si="32"/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2" t="s">
        <v>150</v>
      </c>
      <c r="M75" s="31"/>
    </row>
    <row r="76" spans="1:13" s="23" customFormat="1" ht="42.75" customHeight="1" x14ac:dyDescent="0.25">
      <c r="A76" s="1" t="s">
        <v>80</v>
      </c>
      <c r="B76" s="2" t="s">
        <v>163</v>
      </c>
      <c r="C76" s="30" t="s">
        <v>58</v>
      </c>
      <c r="D76" s="2" t="s">
        <v>7</v>
      </c>
      <c r="E76" s="4">
        <v>430.3</v>
      </c>
      <c r="F76" s="3">
        <f t="shared" si="32"/>
        <v>294.05</v>
      </c>
      <c r="G76" s="4">
        <v>185.15</v>
      </c>
      <c r="H76" s="4">
        <v>108.9</v>
      </c>
      <c r="I76" s="4">
        <v>0</v>
      </c>
      <c r="J76" s="4">
        <v>0</v>
      </c>
      <c r="K76" s="4">
        <v>0</v>
      </c>
      <c r="L76" s="42" t="s">
        <v>150</v>
      </c>
      <c r="M76" s="31"/>
    </row>
    <row r="77" spans="1:13" s="23" customFormat="1" ht="54.75" customHeight="1" x14ac:dyDescent="0.25">
      <c r="A77" s="184"/>
      <c r="B77" s="166" t="s">
        <v>67</v>
      </c>
      <c r="C77" s="166"/>
      <c r="D77" s="2"/>
      <c r="E77" s="48">
        <f>SUM(E78:E83)</f>
        <v>440563.49999999994</v>
      </c>
      <c r="F77" s="109">
        <f>SUM(F78:F83)</f>
        <v>2175962.7999999998</v>
      </c>
      <c r="G77" s="109">
        <f>SUM(G78:G83)</f>
        <v>549470.6</v>
      </c>
      <c r="H77" s="109">
        <f t="shared" ref="H77:K77" si="33">SUM(H78:H83)</f>
        <v>408302.6</v>
      </c>
      <c r="I77" s="109">
        <f t="shared" si="33"/>
        <v>406063.2</v>
      </c>
      <c r="J77" s="109">
        <f t="shared" si="33"/>
        <v>406063.2</v>
      </c>
      <c r="K77" s="109">
        <f t="shared" si="33"/>
        <v>406063.2</v>
      </c>
      <c r="L77" s="34"/>
      <c r="M77" s="43"/>
    </row>
    <row r="78" spans="1:13" s="23" customFormat="1" ht="54.75" customHeight="1" x14ac:dyDescent="0.25">
      <c r="A78" s="184"/>
      <c r="B78" s="110"/>
      <c r="C78" s="110"/>
      <c r="D78" s="32" t="s">
        <v>140</v>
      </c>
      <c r="E78" s="109">
        <f>E65</f>
        <v>0</v>
      </c>
      <c r="F78" s="37">
        <f>SUM(G78:K78)</f>
        <v>36630.31</v>
      </c>
      <c r="G78" s="109">
        <f>G65+G45</f>
        <v>36630.31</v>
      </c>
      <c r="H78" s="109">
        <f>H65</f>
        <v>0</v>
      </c>
      <c r="I78" s="109">
        <f>I65</f>
        <v>0</v>
      </c>
      <c r="J78" s="109">
        <f>J65</f>
        <v>0</v>
      </c>
      <c r="K78" s="109">
        <f>K65</f>
        <v>0</v>
      </c>
      <c r="L78" s="34"/>
      <c r="M78" s="43"/>
    </row>
    <row r="79" spans="1:13" s="23" customFormat="1" ht="44.25" customHeight="1" x14ac:dyDescent="0.25">
      <c r="A79" s="184"/>
      <c r="B79" s="46"/>
      <c r="C79" s="46"/>
      <c r="D79" s="32" t="s">
        <v>85</v>
      </c>
      <c r="E79" s="109">
        <f>E9+E26+E40+AF93+E66</f>
        <v>9606</v>
      </c>
      <c r="F79" s="37">
        <f t="shared" ref="F79:F83" si="34">SUM(G79:K79)</f>
        <v>71107.59</v>
      </c>
      <c r="G79" s="109">
        <f>G9+G26+G40+G66</f>
        <v>71107.59</v>
      </c>
      <c r="H79" s="109">
        <f>H9+H26+H40+AI93+H66</f>
        <v>0</v>
      </c>
      <c r="I79" s="109">
        <f>I9+I26+I40+AJ93+I66</f>
        <v>0</v>
      </c>
      <c r="J79" s="109">
        <f>J9+J26+J40+AK93+J66</f>
        <v>0</v>
      </c>
      <c r="K79" s="109">
        <f>K9+K26+K40+AL93+K66</f>
        <v>0</v>
      </c>
      <c r="L79" s="34"/>
      <c r="M79" s="43"/>
    </row>
    <row r="80" spans="1:13" s="23" customFormat="1" ht="48" customHeight="1" x14ac:dyDescent="0.25">
      <c r="A80" s="184"/>
      <c r="B80" s="32"/>
      <c r="C80" s="33"/>
      <c r="D80" s="32" t="s">
        <v>3</v>
      </c>
      <c r="E80" s="48">
        <f>E10+E27+E38+E50+E64+E73</f>
        <v>378032.92499999993</v>
      </c>
      <c r="F80" s="37">
        <f t="shared" si="34"/>
        <v>1827240.1</v>
      </c>
      <c r="G80" s="48">
        <f>G10+G27+G38+G50+G64+G73</f>
        <v>372456.10000000003</v>
      </c>
      <c r="H80" s="48">
        <f>H10+H27+H38+H50+H64+H73</f>
        <v>363696</v>
      </c>
      <c r="I80" s="132">
        <f>I10+I27+I38+I50+I64+I73</f>
        <v>363696</v>
      </c>
      <c r="J80" s="132">
        <f>J10+J27+J38+J50+J64+J73</f>
        <v>363696</v>
      </c>
      <c r="K80" s="132">
        <f>K10+K27+K38+K50+K64+K73</f>
        <v>363696</v>
      </c>
      <c r="L80" s="34"/>
      <c r="M80" s="34"/>
    </row>
    <row r="81" spans="1:14" s="23" customFormat="1" ht="109.5" customHeight="1" x14ac:dyDescent="0.25">
      <c r="A81" s="184"/>
      <c r="B81" s="32"/>
      <c r="C81" s="33"/>
      <c r="D81" s="32" t="s">
        <v>4</v>
      </c>
      <c r="E81" s="98">
        <f>E12+E28+E39+E51</f>
        <v>10041.575000000001</v>
      </c>
      <c r="F81" s="37">
        <f>SUM(G81:K81)</f>
        <v>33184.800000000003</v>
      </c>
      <c r="G81" s="48">
        <f>G12+G28+G39+G51</f>
        <v>21740.600000000002</v>
      </c>
      <c r="H81" s="98">
        <f>H12+H28+H39+H51</f>
        <v>4540.6000000000004</v>
      </c>
      <c r="I81" s="98">
        <f>I12+I28+I39+I51</f>
        <v>2301.1999999999998</v>
      </c>
      <c r="J81" s="98">
        <f>J12+J28+J39+J51</f>
        <v>2301.1999999999998</v>
      </c>
      <c r="K81" s="98">
        <f>K12+K28+K39+K51</f>
        <v>2301.1999999999998</v>
      </c>
      <c r="L81" s="34"/>
      <c r="M81" s="34"/>
    </row>
    <row r="82" spans="1:14" s="23" customFormat="1" ht="70.900000000000006" customHeight="1" x14ac:dyDescent="0.25">
      <c r="A82" s="184"/>
      <c r="B82" s="32"/>
      <c r="C82" s="33"/>
      <c r="D82" s="32" t="s">
        <v>59</v>
      </c>
      <c r="E82" s="146" t="s">
        <v>95</v>
      </c>
      <c r="F82" s="147"/>
      <c r="G82" s="147"/>
      <c r="H82" s="147"/>
      <c r="I82" s="147"/>
      <c r="J82" s="147"/>
      <c r="K82" s="148"/>
      <c r="L82" s="34"/>
      <c r="M82" s="34"/>
    </row>
    <row r="83" spans="1:14" s="23" customFormat="1" ht="48" customHeight="1" x14ac:dyDescent="0.25">
      <c r="A83" s="184"/>
      <c r="B83" s="32"/>
      <c r="C83" s="33"/>
      <c r="D83" s="32" t="s">
        <v>68</v>
      </c>
      <c r="E83" s="48">
        <f>E11+E53</f>
        <v>42883</v>
      </c>
      <c r="F83" s="37">
        <f t="shared" si="34"/>
        <v>207800</v>
      </c>
      <c r="G83" s="48">
        <f>G11+G53</f>
        <v>47536</v>
      </c>
      <c r="H83" s="132">
        <f>H11+H53</f>
        <v>40066</v>
      </c>
      <c r="I83" s="132">
        <f>I11+I53</f>
        <v>40066</v>
      </c>
      <c r="J83" s="132">
        <f>J11+J53</f>
        <v>40066</v>
      </c>
      <c r="K83" s="132">
        <f>K11+K53</f>
        <v>40066</v>
      </c>
      <c r="L83" s="34"/>
      <c r="M83" s="34"/>
    </row>
    <row r="84" spans="1:14" s="23" customFormat="1" ht="27.75" customHeight="1" x14ac:dyDescent="0.25">
      <c r="A84" s="47"/>
      <c r="B84" s="32"/>
      <c r="C84" s="33"/>
      <c r="D84" s="33" t="s">
        <v>35</v>
      </c>
      <c r="E84" s="169" t="s">
        <v>63</v>
      </c>
      <c r="F84" s="169"/>
      <c r="G84" s="169"/>
      <c r="H84" s="169"/>
      <c r="I84" s="169"/>
      <c r="J84" s="169"/>
      <c r="K84" s="169"/>
      <c r="L84" s="34"/>
      <c r="M84" s="34"/>
    </row>
    <row r="85" spans="1:14" ht="33" customHeight="1" x14ac:dyDescent="0.3">
      <c r="B85" s="170" t="s">
        <v>164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ht="18.75" x14ac:dyDescent="0.3"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4" ht="48.75" customHeight="1" x14ac:dyDescent="0.25">
      <c r="L87" s="24"/>
      <c r="M87" s="24"/>
    </row>
    <row r="88" spans="1:14" x14ac:dyDescent="0.25">
      <c r="B88" s="26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4" ht="15.75" x14ac:dyDescent="0.25">
      <c r="B89" s="167"/>
      <c r="C89" s="167"/>
      <c r="D89" s="24"/>
      <c r="E89" s="24"/>
      <c r="F89" s="24"/>
      <c r="G89" s="24"/>
      <c r="H89" s="24"/>
      <c r="I89" s="24"/>
      <c r="J89" s="24"/>
      <c r="K89" s="24"/>
      <c r="L89" s="24"/>
      <c r="M89" s="27"/>
    </row>
  </sheetData>
  <mergeCells count="94">
    <mergeCell ref="L1:M1"/>
    <mergeCell ref="J3:M3"/>
    <mergeCell ref="B4:K4"/>
    <mergeCell ref="F5:F6"/>
    <mergeCell ref="G5:K5"/>
    <mergeCell ref="L5:L6"/>
    <mergeCell ref="M5:M6"/>
    <mergeCell ref="L2:M2"/>
    <mergeCell ref="A5:A6"/>
    <mergeCell ref="B5:B6"/>
    <mergeCell ref="C5:C6"/>
    <mergeCell ref="D5:D6"/>
    <mergeCell ref="E5:E6"/>
    <mergeCell ref="M8:M10"/>
    <mergeCell ref="A19:A22"/>
    <mergeCell ref="B19:B22"/>
    <mergeCell ref="M19:M22"/>
    <mergeCell ref="B15:B17"/>
    <mergeCell ref="A15:A17"/>
    <mergeCell ref="M15:M17"/>
    <mergeCell ref="B13:B14"/>
    <mergeCell ref="A13:A14"/>
    <mergeCell ref="B8:B12"/>
    <mergeCell ref="C8:C12"/>
    <mergeCell ref="A8:A12"/>
    <mergeCell ref="L15:L17"/>
    <mergeCell ref="L19:L22"/>
    <mergeCell ref="M32:M33"/>
    <mergeCell ref="A29:A31"/>
    <mergeCell ref="B29:B31"/>
    <mergeCell ref="C25:C28"/>
    <mergeCell ref="A25:A28"/>
    <mergeCell ref="B25:B28"/>
    <mergeCell ref="A32:A33"/>
    <mergeCell ref="B32:B33"/>
    <mergeCell ref="M25:M28"/>
    <mergeCell ref="L29:L31"/>
    <mergeCell ref="L32:L33"/>
    <mergeCell ref="M46:M47"/>
    <mergeCell ref="E48:K48"/>
    <mergeCell ref="L54:L56"/>
    <mergeCell ref="E46:K46"/>
    <mergeCell ref="A54:A56"/>
    <mergeCell ref="F52:K52"/>
    <mergeCell ref="A46:A47"/>
    <mergeCell ref="A49:A53"/>
    <mergeCell ref="M37:M39"/>
    <mergeCell ref="M72:M73"/>
    <mergeCell ref="E67:K67"/>
    <mergeCell ref="C72:C73"/>
    <mergeCell ref="F71:K71"/>
    <mergeCell ref="C46:C47"/>
    <mergeCell ref="C54:C56"/>
    <mergeCell ref="E47:K47"/>
    <mergeCell ref="F55:K55"/>
    <mergeCell ref="C49:C53"/>
    <mergeCell ref="M42:M43"/>
    <mergeCell ref="C37:C41"/>
    <mergeCell ref="C42:C45"/>
    <mergeCell ref="C63:C66"/>
    <mergeCell ref="L60:L62"/>
    <mergeCell ref="L57:L59"/>
    <mergeCell ref="B89:C89"/>
    <mergeCell ref="A60:A62"/>
    <mergeCell ref="C60:C62"/>
    <mergeCell ref="E84:K84"/>
    <mergeCell ref="B85:N85"/>
    <mergeCell ref="B72:B73"/>
    <mergeCell ref="A68:A70"/>
    <mergeCell ref="B68:B70"/>
    <mergeCell ref="C68:C70"/>
    <mergeCell ref="L68:L70"/>
    <mergeCell ref="M68:M70"/>
    <mergeCell ref="B60:B62"/>
    <mergeCell ref="A77:A83"/>
    <mergeCell ref="B77:C77"/>
    <mergeCell ref="A72:A73"/>
    <mergeCell ref="A63:A66"/>
    <mergeCell ref="L34:L36"/>
    <mergeCell ref="L42:L45"/>
    <mergeCell ref="B42:B45"/>
    <mergeCell ref="A42:A45"/>
    <mergeCell ref="E82:K82"/>
    <mergeCell ref="B57:B59"/>
    <mergeCell ref="B46:B47"/>
    <mergeCell ref="B49:B53"/>
    <mergeCell ref="B54:B56"/>
    <mergeCell ref="B63:B66"/>
    <mergeCell ref="B34:B36"/>
    <mergeCell ref="A34:A36"/>
    <mergeCell ref="B37:B41"/>
    <mergeCell ref="A37:A41"/>
    <mergeCell ref="A57:A59"/>
    <mergeCell ref="C57:C59"/>
  </mergeCells>
  <pageMargins left="0.23622047244094491" right="0.23622047244094491" top="0.74803149606299213" bottom="0.74803149606299213" header="0.31496062992125984" footer="0.31496062992125984"/>
  <pageSetup paperSize="9" scale="60" fitToHeight="2" orientation="landscape" r:id="rId1"/>
  <rowBreaks count="6" manualBreakCount="6">
    <brk id="16" max="12" man="1"/>
    <brk id="28" max="12" man="1"/>
    <brk id="41" max="16383" man="1"/>
    <brk id="48" max="16383" man="1"/>
    <brk id="61" max="16383" man="1"/>
    <brk id="7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77" zoomScaleNormal="80" zoomScaleSheetLayoutView="77" workbookViewId="0">
      <selection activeCell="K1" sqref="K1:N1"/>
    </sheetView>
  </sheetViews>
  <sheetFormatPr defaultColWidth="9.140625" defaultRowHeight="15" x14ac:dyDescent="0.25"/>
  <cols>
    <col min="1" max="1" width="5.42578125" style="63" customWidth="1"/>
    <col min="2" max="2" width="21.140625" style="63" customWidth="1"/>
    <col min="3" max="3" width="18.140625" style="63" customWidth="1"/>
    <col min="4" max="4" width="15.28515625" style="63" customWidth="1"/>
    <col min="5" max="5" width="16.5703125" style="63" customWidth="1"/>
    <col min="6" max="6" width="17.7109375" style="63" customWidth="1"/>
    <col min="7" max="7" width="31.42578125" style="63" customWidth="1"/>
    <col min="8" max="8" width="12.5703125" style="63" customWidth="1"/>
    <col min="9" max="9" width="15.5703125" style="63" customWidth="1"/>
    <col min="10" max="10" width="15.28515625" style="63" customWidth="1"/>
    <col min="11" max="11" width="13.7109375" style="63" customWidth="1"/>
    <col min="12" max="12" width="15.85546875" style="63" customWidth="1"/>
    <col min="13" max="13" width="14.5703125" style="63" customWidth="1"/>
    <col min="14" max="14" width="14.85546875" style="63" customWidth="1"/>
    <col min="15" max="15" width="9.140625" style="63"/>
    <col min="16" max="16" width="64" style="63" customWidth="1"/>
    <col min="17" max="16384" width="9.140625" style="63"/>
  </cols>
  <sheetData>
    <row r="1" spans="1:18" ht="87.75" customHeight="1" x14ac:dyDescent="0.25">
      <c r="K1" s="224"/>
      <c r="L1" s="224"/>
      <c r="M1" s="224"/>
      <c r="N1" s="224"/>
    </row>
    <row r="2" spans="1:18" ht="39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225" t="s">
        <v>96</v>
      </c>
      <c r="L2" s="226"/>
      <c r="M2" s="226"/>
      <c r="N2" s="226"/>
    </row>
    <row r="3" spans="1:18" ht="70.150000000000006" customHeight="1" thickBot="1" x14ac:dyDescent="0.3">
      <c r="B3" s="227" t="s">
        <v>97</v>
      </c>
      <c r="C3" s="227"/>
      <c r="D3" s="228"/>
      <c r="E3" s="228"/>
      <c r="F3" s="228"/>
      <c r="G3" s="228"/>
      <c r="H3" s="228"/>
      <c r="I3" s="228"/>
      <c r="J3" s="228"/>
      <c r="K3" s="228"/>
      <c r="L3" s="228"/>
    </row>
    <row r="4" spans="1:18" ht="45.6" customHeight="1" x14ac:dyDescent="0.25">
      <c r="A4" s="229" t="s">
        <v>98</v>
      </c>
      <c r="B4" s="231" t="s">
        <v>99</v>
      </c>
      <c r="C4" s="232"/>
      <c r="D4" s="232"/>
      <c r="E4" s="232"/>
      <c r="F4" s="233"/>
      <c r="G4" s="234" t="s">
        <v>100</v>
      </c>
      <c r="H4" s="234" t="s">
        <v>101</v>
      </c>
      <c r="I4" s="234" t="s">
        <v>133</v>
      </c>
      <c r="J4" s="234" t="s">
        <v>102</v>
      </c>
      <c r="K4" s="234"/>
      <c r="L4" s="234"/>
      <c r="M4" s="234"/>
      <c r="N4" s="236"/>
    </row>
    <row r="5" spans="1:18" ht="124.5" customHeight="1" x14ac:dyDescent="0.25">
      <c r="A5" s="230"/>
      <c r="B5" s="93" t="s">
        <v>103</v>
      </c>
      <c r="C5" s="112" t="s">
        <v>146</v>
      </c>
      <c r="D5" s="93" t="s">
        <v>145</v>
      </c>
      <c r="E5" s="93" t="s">
        <v>134</v>
      </c>
      <c r="F5" s="93" t="s">
        <v>20</v>
      </c>
      <c r="G5" s="235"/>
      <c r="H5" s="235"/>
      <c r="I5" s="235"/>
      <c r="J5" s="93" t="s">
        <v>53</v>
      </c>
      <c r="K5" s="93" t="s">
        <v>54</v>
      </c>
      <c r="L5" s="93" t="s">
        <v>55</v>
      </c>
      <c r="M5" s="93" t="s">
        <v>56</v>
      </c>
      <c r="N5" s="64" t="s">
        <v>104</v>
      </c>
    </row>
    <row r="6" spans="1:18" ht="19.149999999999999" customHeight="1" x14ac:dyDescent="0.25">
      <c r="A6" s="65">
        <v>1</v>
      </c>
      <c r="B6" s="65">
        <v>2</v>
      </c>
      <c r="C6" s="65"/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</row>
    <row r="7" spans="1:18" ht="50.25" customHeight="1" x14ac:dyDescent="0.25">
      <c r="A7" s="237" t="s">
        <v>69</v>
      </c>
      <c r="B7" s="237"/>
      <c r="C7" s="238"/>
      <c r="D7" s="237"/>
      <c r="E7" s="237"/>
      <c r="F7" s="237"/>
      <c r="G7" s="237"/>
      <c r="H7" s="66" t="s">
        <v>105</v>
      </c>
      <c r="I7" s="95">
        <v>14996</v>
      </c>
      <c r="J7" s="95">
        <v>15010</v>
      </c>
      <c r="K7" s="95">
        <v>15040</v>
      </c>
      <c r="L7" s="95">
        <v>15070</v>
      </c>
      <c r="M7" s="95">
        <v>15100</v>
      </c>
      <c r="N7" s="95">
        <v>15130</v>
      </c>
    </row>
    <row r="8" spans="1:18" ht="96.6" customHeight="1" x14ac:dyDescent="0.25">
      <c r="A8" s="239"/>
      <c r="B8" s="240">
        <v>1702059.932</v>
      </c>
      <c r="C8" s="243">
        <v>0</v>
      </c>
      <c r="D8" s="241">
        <v>0</v>
      </c>
      <c r="E8" s="242">
        <v>75</v>
      </c>
      <c r="F8" s="242">
        <v>180364</v>
      </c>
      <c r="G8" s="68" t="s">
        <v>106</v>
      </c>
      <c r="H8" s="69" t="s">
        <v>107</v>
      </c>
      <c r="I8" s="70">
        <v>4.66</v>
      </c>
      <c r="J8" s="70">
        <v>4.67</v>
      </c>
      <c r="K8" s="70">
        <v>4.68</v>
      </c>
      <c r="L8" s="70">
        <v>4.6900000000000004</v>
      </c>
      <c r="M8" s="70">
        <v>4.7</v>
      </c>
      <c r="N8" s="70">
        <v>4.71</v>
      </c>
    </row>
    <row r="9" spans="1:18" ht="62.25" customHeight="1" x14ac:dyDescent="0.25">
      <c r="A9" s="239"/>
      <c r="B9" s="240"/>
      <c r="C9" s="244"/>
      <c r="D9" s="241"/>
      <c r="E9" s="242"/>
      <c r="F9" s="242"/>
      <c r="G9" s="68" t="s">
        <v>108</v>
      </c>
      <c r="H9" s="69" t="s">
        <v>109</v>
      </c>
      <c r="I9" s="70">
        <v>50</v>
      </c>
      <c r="J9" s="70">
        <v>50</v>
      </c>
      <c r="K9" s="70">
        <v>50</v>
      </c>
      <c r="L9" s="70">
        <v>50</v>
      </c>
      <c r="M9" s="70">
        <v>50</v>
      </c>
      <c r="N9" s="70">
        <v>50</v>
      </c>
    </row>
    <row r="10" spans="1:18" ht="96.75" customHeight="1" x14ac:dyDescent="0.25">
      <c r="A10" s="239"/>
      <c r="B10" s="240"/>
      <c r="C10" s="244"/>
      <c r="D10" s="241"/>
      <c r="E10" s="242"/>
      <c r="F10" s="242"/>
      <c r="G10" s="68" t="s">
        <v>110</v>
      </c>
      <c r="H10" s="69" t="s">
        <v>107</v>
      </c>
      <c r="I10" s="70">
        <v>83.2</v>
      </c>
      <c r="J10" s="70">
        <v>83.2</v>
      </c>
      <c r="K10" s="70">
        <v>83.2</v>
      </c>
      <c r="L10" s="70">
        <v>83.2</v>
      </c>
      <c r="M10" s="70">
        <v>83.2</v>
      </c>
      <c r="N10" s="70">
        <v>83.2</v>
      </c>
    </row>
    <row r="11" spans="1:18" ht="271.5" customHeight="1" x14ac:dyDescent="0.25">
      <c r="A11" s="239"/>
      <c r="B11" s="240"/>
      <c r="C11" s="244"/>
      <c r="D11" s="241"/>
      <c r="E11" s="242"/>
      <c r="F11" s="242"/>
      <c r="G11" s="68" t="s">
        <v>111</v>
      </c>
      <c r="H11" s="71" t="s">
        <v>107</v>
      </c>
      <c r="I11" s="101">
        <v>85.7</v>
      </c>
      <c r="J11" s="101">
        <v>90</v>
      </c>
      <c r="K11" s="101">
        <v>100</v>
      </c>
      <c r="L11" s="101">
        <v>100</v>
      </c>
      <c r="M11" s="102">
        <v>100</v>
      </c>
      <c r="N11" s="103">
        <v>100</v>
      </c>
    </row>
    <row r="12" spans="1:18" ht="257.25" customHeight="1" x14ac:dyDescent="0.25">
      <c r="A12" s="239"/>
      <c r="B12" s="240"/>
      <c r="C12" s="245"/>
      <c r="D12" s="241"/>
      <c r="E12" s="242"/>
      <c r="F12" s="242"/>
      <c r="G12" s="68" t="s">
        <v>156</v>
      </c>
      <c r="H12" s="71" t="s">
        <v>107</v>
      </c>
      <c r="I12" s="135" t="s">
        <v>157</v>
      </c>
      <c r="J12" s="101" t="s">
        <v>157</v>
      </c>
      <c r="K12" s="101">
        <v>85</v>
      </c>
      <c r="L12" s="101">
        <v>100</v>
      </c>
      <c r="M12" s="102">
        <v>100</v>
      </c>
      <c r="N12" s="136">
        <v>100</v>
      </c>
    </row>
    <row r="13" spans="1:18" ht="45" customHeight="1" x14ac:dyDescent="0.25">
      <c r="A13" s="242" t="s">
        <v>112</v>
      </c>
      <c r="B13" s="242"/>
      <c r="C13" s="246"/>
      <c r="D13" s="242"/>
      <c r="E13" s="242"/>
      <c r="F13" s="242"/>
      <c r="G13" s="242"/>
      <c r="H13" s="69" t="s">
        <v>107</v>
      </c>
      <c r="I13" s="73">
        <v>18</v>
      </c>
      <c r="J13" s="74">
        <v>19</v>
      </c>
      <c r="K13" s="74">
        <v>20</v>
      </c>
      <c r="L13" s="94">
        <v>25</v>
      </c>
      <c r="M13" s="94">
        <v>25</v>
      </c>
      <c r="N13" s="94">
        <v>25</v>
      </c>
      <c r="R13" s="75"/>
    </row>
    <row r="14" spans="1:18" ht="54.75" customHeight="1" x14ac:dyDescent="0.25">
      <c r="A14" s="247"/>
      <c r="B14" s="248">
        <v>25248.5</v>
      </c>
      <c r="C14" s="243">
        <v>0</v>
      </c>
      <c r="D14" s="248">
        <v>0</v>
      </c>
      <c r="E14" s="248">
        <v>11506</v>
      </c>
      <c r="F14" s="248">
        <v>0</v>
      </c>
      <c r="G14" s="68" t="s">
        <v>113</v>
      </c>
      <c r="H14" s="76" t="s">
        <v>109</v>
      </c>
      <c r="I14" s="74">
        <v>735000</v>
      </c>
      <c r="J14" s="77">
        <v>740000</v>
      </c>
      <c r="K14" s="77">
        <v>745000</v>
      </c>
      <c r="L14" s="77">
        <v>745000</v>
      </c>
      <c r="M14" s="77">
        <v>745000</v>
      </c>
      <c r="N14" s="77">
        <v>745000</v>
      </c>
      <c r="R14" s="75"/>
    </row>
    <row r="15" spans="1:18" ht="118.5" customHeight="1" x14ac:dyDescent="0.25">
      <c r="A15" s="247"/>
      <c r="B15" s="248"/>
      <c r="C15" s="244"/>
      <c r="D15" s="248"/>
      <c r="E15" s="248"/>
      <c r="F15" s="248"/>
      <c r="G15" s="68" t="s">
        <v>114</v>
      </c>
      <c r="H15" s="69" t="s">
        <v>107</v>
      </c>
      <c r="I15" s="94">
        <v>86</v>
      </c>
      <c r="J15" s="74">
        <v>86</v>
      </c>
      <c r="K15" s="74">
        <v>86</v>
      </c>
      <c r="L15" s="74">
        <v>86</v>
      </c>
      <c r="M15" s="74">
        <v>86</v>
      </c>
      <c r="N15" s="74">
        <v>86</v>
      </c>
    </row>
    <row r="16" spans="1:18" ht="121.5" customHeight="1" x14ac:dyDescent="0.25">
      <c r="A16" s="247"/>
      <c r="B16" s="248"/>
      <c r="C16" s="245"/>
      <c r="D16" s="248"/>
      <c r="E16" s="248"/>
      <c r="F16" s="248"/>
      <c r="G16" s="68" t="s">
        <v>115</v>
      </c>
      <c r="H16" s="69" t="s">
        <v>107</v>
      </c>
      <c r="I16" s="94">
        <v>50</v>
      </c>
      <c r="J16" s="74">
        <v>100</v>
      </c>
      <c r="K16" s="74">
        <v>100</v>
      </c>
      <c r="L16" s="74">
        <v>100</v>
      </c>
      <c r="M16" s="74">
        <v>100</v>
      </c>
      <c r="N16" s="74">
        <v>100</v>
      </c>
    </row>
    <row r="17" spans="1:16" ht="47.25" customHeight="1" x14ac:dyDescent="0.25">
      <c r="A17" s="249" t="s">
        <v>116</v>
      </c>
      <c r="B17" s="249"/>
      <c r="C17" s="249"/>
      <c r="D17" s="249"/>
      <c r="E17" s="249"/>
      <c r="F17" s="249"/>
      <c r="G17" s="249"/>
      <c r="H17" s="69" t="s">
        <v>107</v>
      </c>
      <c r="I17" s="94">
        <v>50</v>
      </c>
      <c r="J17" s="74">
        <v>100</v>
      </c>
      <c r="K17" s="74">
        <v>100</v>
      </c>
      <c r="L17" s="74">
        <v>100</v>
      </c>
      <c r="M17" s="74">
        <v>100</v>
      </c>
      <c r="N17" s="74">
        <v>100</v>
      </c>
    </row>
    <row r="18" spans="1:16" ht="88.5" customHeight="1" x14ac:dyDescent="0.25">
      <c r="A18" s="250"/>
      <c r="B18" s="243">
        <v>0</v>
      </c>
      <c r="C18" s="126">
        <v>36319.82</v>
      </c>
      <c r="D18" s="243">
        <v>70503.179999999993</v>
      </c>
      <c r="E18" s="243">
        <f>19364.4+2239.4</f>
        <v>21603.800000000003</v>
      </c>
      <c r="F18" s="253">
        <v>0</v>
      </c>
      <c r="G18" s="68" t="s">
        <v>117</v>
      </c>
      <c r="H18" s="69" t="s">
        <v>118</v>
      </c>
      <c r="I18" s="94">
        <v>2</v>
      </c>
      <c r="J18" s="74">
        <v>2</v>
      </c>
      <c r="K18" s="74">
        <v>0</v>
      </c>
      <c r="L18" s="74">
        <v>0</v>
      </c>
      <c r="M18" s="74">
        <v>0</v>
      </c>
      <c r="N18" s="74">
        <v>0</v>
      </c>
    </row>
    <row r="19" spans="1:16" ht="63.75" customHeight="1" x14ac:dyDescent="0.25">
      <c r="A19" s="251"/>
      <c r="B19" s="244"/>
      <c r="C19" s="127"/>
      <c r="D19" s="244"/>
      <c r="E19" s="244"/>
      <c r="F19" s="254"/>
      <c r="G19" s="68" t="s">
        <v>119</v>
      </c>
      <c r="H19" s="69" t="s">
        <v>118</v>
      </c>
      <c r="I19" s="94">
        <v>1</v>
      </c>
      <c r="J19" s="74">
        <v>1</v>
      </c>
      <c r="K19" s="74">
        <v>1</v>
      </c>
      <c r="L19" s="74">
        <v>1</v>
      </c>
      <c r="M19" s="74">
        <v>1</v>
      </c>
      <c r="N19" s="74">
        <v>1</v>
      </c>
    </row>
    <row r="20" spans="1:16" ht="185.25" hidden="1" customHeight="1" x14ac:dyDescent="0.25">
      <c r="A20" s="251"/>
      <c r="B20" s="244"/>
      <c r="C20" s="127"/>
      <c r="D20" s="244"/>
      <c r="E20" s="244"/>
      <c r="F20" s="254"/>
      <c r="G20" s="76"/>
      <c r="H20" s="76"/>
      <c r="I20" s="78"/>
      <c r="J20" s="76"/>
      <c r="K20" s="76"/>
      <c r="L20" s="76"/>
      <c r="M20" s="76"/>
      <c r="N20" s="76"/>
      <c r="P20" s="79"/>
    </row>
    <row r="21" spans="1:16" ht="98.25" customHeight="1" x14ac:dyDescent="0.25">
      <c r="A21" s="252"/>
      <c r="B21" s="245"/>
      <c r="C21" s="128"/>
      <c r="D21" s="245"/>
      <c r="E21" s="245"/>
      <c r="F21" s="246"/>
      <c r="G21" s="76" t="s">
        <v>136</v>
      </c>
      <c r="H21" s="76" t="s">
        <v>107</v>
      </c>
      <c r="I21" s="108">
        <v>100</v>
      </c>
      <c r="J21" s="80">
        <v>103</v>
      </c>
      <c r="K21" s="101">
        <v>105</v>
      </c>
      <c r="L21" s="101">
        <v>107</v>
      </c>
      <c r="M21" s="101">
        <v>109</v>
      </c>
      <c r="N21" s="101">
        <v>111</v>
      </c>
      <c r="P21" s="79"/>
    </row>
    <row r="22" spans="1:16" ht="52.5" customHeight="1" x14ac:dyDescent="0.25">
      <c r="A22" s="255" t="s">
        <v>120</v>
      </c>
      <c r="B22" s="255"/>
      <c r="C22" s="255"/>
      <c r="D22" s="255"/>
      <c r="E22" s="255"/>
      <c r="F22" s="255"/>
      <c r="G22" s="255"/>
      <c r="H22" s="69" t="s">
        <v>121</v>
      </c>
      <c r="I22" s="94">
        <v>10.49</v>
      </c>
      <c r="J22" s="80">
        <v>10.69</v>
      </c>
      <c r="K22" s="80">
        <v>10.9</v>
      </c>
      <c r="L22" s="80">
        <v>10.9</v>
      </c>
      <c r="M22" s="80">
        <v>10.9</v>
      </c>
      <c r="N22" s="80">
        <v>10.9</v>
      </c>
      <c r="P22" s="79"/>
    </row>
    <row r="23" spans="1:16" ht="122.25" customHeight="1" x14ac:dyDescent="0.25">
      <c r="A23" s="126"/>
      <c r="B23" s="131" t="s">
        <v>73</v>
      </c>
      <c r="C23" s="126"/>
      <c r="D23" s="126"/>
      <c r="E23" s="129"/>
      <c r="F23" s="126"/>
      <c r="G23" s="68" t="s">
        <v>122</v>
      </c>
      <c r="H23" s="69" t="s">
        <v>121</v>
      </c>
      <c r="I23" s="94">
        <v>40.1</v>
      </c>
      <c r="J23" s="94">
        <v>40.9</v>
      </c>
      <c r="K23" s="94">
        <v>41.7</v>
      </c>
      <c r="L23" s="94">
        <v>41.7</v>
      </c>
      <c r="M23" s="94">
        <v>41.7</v>
      </c>
      <c r="N23" s="94">
        <v>41.7</v>
      </c>
    </row>
    <row r="24" spans="1:16" ht="114.75" customHeight="1" x14ac:dyDescent="0.25">
      <c r="A24" s="237" t="s">
        <v>123</v>
      </c>
      <c r="B24" s="237"/>
      <c r="C24" s="237"/>
      <c r="D24" s="237"/>
      <c r="E24" s="237"/>
      <c r="F24" s="237"/>
      <c r="G24" s="237"/>
      <c r="H24" s="67" t="s">
        <v>107</v>
      </c>
      <c r="I24" s="67">
        <v>100</v>
      </c>
      <c r="J24" s="67">
        <v>100</v>
      </c>
      <c r="K24" s="67">
        <v>100</v>
      </c>
      <c r="L24" s="67">
        <v>100</v>
      </c>
      <c r="M24" s="67">
        <v>100</v>
      </c>
      <c r="N24" s="67">
        <v>100</v>
      </c>
    </row>
    <row r="25" spans="1:16" ht="177" customHeight="1" x14ac:dyDescent="0.25">
      <c r="A25" s="237"/>
      <c r="B25" s="256">
        <v>5843</v>
      </c>
      <c r="C25" s="257">
        <v>0</v>
      </c>
      <c r="D25" s="256">
        <v>0</v>
      </c>
      <c r="E25" s="256">
        <v>0</v>
      </c>
      <c r="F25" s="256">
        <v>27436</v>
      </c>
      <c r="G25" s="81" t="s">
        <v>124</v>
      </c>
      <c r="H25" s="76" t="s">
        <v>107</v>
      </c>
      <c r="I25" s="94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</row>
    <row r="26" spans="1:16" ht="100.5" customHeight="1" x14ac:dyDescent="0.25">
      <c r="A26" s="237"/>
      <c r="B26" s="256"/>
      <c r="C26" s="258"/>
      <c r="D26" s="256"/>
      <c r="E26" s="256"/>
      <c r="F26" s="256"/>
      <c r="G26" s="81" t="s">
        <v>125</v>
      </c>
      <c r="H26" s="76" t="s">
        <v>107</v>
      </c>
      <c r="I26" s="94">
        <v>30</v>
      </c>
      <c r="J26" s="80">
        <v>30</v>
      </c>
      <c r="K26" s="80">
        <v>30</v>
      </c>
      <c r="L26" s="80">
        <v>30</v>
      </c>
      <c r="M26" s="80">
        <v>30</v>
      </c>
      <c r="N26" s="80">
        <v>30</v>
      </c>
    </row>
    <row r="27" spans="1:16" ht="234" customHeight="1" x14ac:dyDescent="0.25">
      <c r="A27" s="82"/>
      <c r="B27" s="256"/>
      <c r="C27" s="259"/>
      <c r="D27" s="256"/>
      <c r="E27" s="256"/>
      <c r="F27" s="256"/>
      <c r="G27" s="68" t="s">
        <v>126</v>
      </c>
      <c r="H27" s="76" t="s">
        <v>107</v>
      </c>
      <c r="I27" s="83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</row>
    <row r="28" spans="1:16" ht="63.75" customHeight="1" x14ac:dyDescent="0.25">
      <c r="A28" s="255" t="s">
        <v>132</v>
      </c>
      <c r="B28" s="255"/>
      <c r="C28" s="255"/>
      <c r="D28" s="255"/>
      <c r="E28" s="255"/>
      <c r="F28" s="255"/>
      <c r="G28" s="255"/>
      <c r="H28" s="94" t="s">
        <v>107</v>
      </c>
      <c r="I28" s="94">
        <v>11.1</v>
      </c>
      <c r="J28" s="94">
        <v>22.2</v>
      </c>
      <c r="K28" s="130">
        <v>22.2</v>
      </c>
      <c r="L28" s="130">
        <v>22.2</v>
      </c>
      <c r="M28" s="130">
        <v>22.2</v>
      </c>
      <c r="N28" s="130">
        <v>22.2</v>
      </c>
    </row>
    <row r="29" spans="1:16" ht="200.25" customHeight="1" x14ac:dyDescent="0.25">
      <c r="A29" s="85"/>
      <c r="B29" s="261">
        <f>393+226</f>
        <v>619</v>
      </c>
      <c r="C29" s="262">
        <v>310.49</v>
      </c>
      <c r="D29" s="261">
        <v>604.41</v>
      </c>
      <c r="E29" s="261">
        <v>0</v>
      </c>
      <c r="F29" s="261">
        <v>0</v>
      </c>
      <c r="G29" s="68" t="s">
        <v>127</v>
      </c>
      <c r="H29" s="76" t="s">
        <v>107</v>
      </c>
      <c r="I29" s="94">
        <v>11.1</v>
      </c>
      <c r="J29" s="94">
        <v>22.2</v>
      </c>
      <c r="K29" s="113">
        <v>22.2</v>
      </c>
      <c r="L29" s="113">
        <v>22.2</v>
      </c>
      <c r="M29" s="113">
        <v>22.2</v>
      </c>
      <c r="N29" s="113">
        <v>22.2</v>
      </c>
    </row>
    <row r="30" spans="1:16" ht="118.5" customHeight="1" x14ac:dyDescent="0.25">
      <c r="A30" s="85"/>
      <c r="B30" s="261"/>
      <c r="C30" s="263"/>
      <c r="D30" s="261"/>
      <c r="E30" s="261"/>
      <c r="F30" s="261"/>
      <c r="G30" s="68" t="s">
        <v>128</v>
      </c>
      <c r="H30" s="69" t="s">
        <v>118</v>
      </c>
      <c r="I30" s="94">
        <v>2</v>
      </c>
      <c r="J30" s="94">
        <v>3</v>
      </c>
      <c r="K30" s="119">
        <v>3</v>
      </c>
      <c r="L30" s="119">
        <v>3</v>
      </c>
      <c r="M30" s="119">
        <v>3</v>
      </c>
      <c r="N30" s="119">
        <v>3</v>
      </c>
    </row>
    <row r="31" spans="1:16" ht="69" customHeight="1" x14ac:dyDescent="0.25">
      <c r="A31" s="237" t="s">
        <v>165</v>
      </c>
      <c r="B31" s="237"/>
      <c r="C31" s="237"/>
      <c r="D31" s="237"/>
      <c r="E31" s="237"/>
      <c r="F31" s="237"/>
      <c r="G31" s="237"/>
      <c r="H31" s="94" t="s">
        <v>129</v>
      </c>
      <c r="I31" s="94" t="s">
        <v>130</v>
      </c>
      <c r="J31" s="94" t="s">
        <v>130</v>
      </c>
      <c r="K31" s="94" t="s">
        <v>130</v>
      </c>
      <c r="L31" s="94" t="s">
        <v>130</v>
      </c>
      <c r="M31" s="94" t="s">
        <v>130</v>
      </c>
      <c r="N31" s="94" t="s">
        <v>130</v>
      </c>
      <c r="P31" s="86"/>
    </row>
    <row r="32" spans="1:16" ht="42" customHeight="1" x14ac:dyDescent="0.25">
      <c r="A32" s="72"/>
      <c r="B32" s="87">
        <v>93469.668000000005</v>
      </c>
      <c r="C32" s="111">
        <v>0</v>
      </c>
      <c r="D32" s="87">
        <v>0</v>
      </c>
      <c r="E32" s="87">
        <v>0</v>
      </c>
      <c r="F32" s="87">
        <v>0</v>
      </c>
      <c r="G32" s="72" t="s">
        <v>129</v>
      </c>
      <c r="H32" s="94" t="s">
        <v>129</v>
      </c>
      <c r="I32" s="94" t="s">
        <v>129</v>
      </c>
      <c r="J32" s="94" t="s">
        <v>129</v>
      </c>
      <c r="K32" s="94" t="s">
        <v>129</v>
      </c>
      <c r="L32" s="94" t="s">
        <v>129</v>
      </c>
      <c r="M32" s="94" t="s">
        <v>129</v>
      </c>
      <c r="N32" s="94" t="s">
        <v>129</v>
      </c>
      <c r="P32" s="86"/>
    </row>
    <row r="33" spans="1:14" ht="40.15" customHeight="1" thickBot="1" x14ac:dyDescent="0.3">
      <c r="A33" s="88"/>
      <c r="B33" s="89">
        <f>B8+B14+B18+B25+B29+B32</f>
        <v>1827240.1</v>
      </c>
      <c r="C33" s="89">
        <f>C8+C14+C18+C23+C25+C29+C32</f>
        <v>36630.31</v>
      </c>
      <c r="D33" s="89">
        <f>D8+D14+D18+D23+D25+D29+D32</f>
        <v>71107.59</v>
      </c>
      <c r="E33" s="89">
        <f>E8+E14+E18+E23+E25+E29+E32</f>
        <v>33184.800000000003</v>
      </c>
      <c r="F33" s="89">
        <f>F8+F14+F18+F23+F25+F29+F32</f>
        <v>207800</v>
      </c>
      <c r="G33" s="260"/>
      <c r="H33" s="260"/>
      <c r="I33" s="260"/>
      <c r="J33" s="260"/>
      <c r="K33" s="260"/>
      <c r="L33" s="260"/>
      <c r="M33" s="260"/>
      <c r="N33" s="260"/>
    </row>
    <row r="34" spans="1:14" ht="50.45" customHeight="1" x14ac:dyDescent="0.35">
      <c r="A34" s="90"/>
      <c r="B34" s="90" t="s">
        <v>166</v>
      </c>
      <c r="C34" s="90"/>
      <c r="D34" s="90"/>
      <c r="E34" s="90"/>
      <c r="F34" s="90"/>
      <c r="G34" s="90"/>
      <c r="H34" s="90"/>
      <c r="I34" s="90"/>
      <c r="J34" s="90"/>
      <c r="K34" s="90" t="s">
        <v>137</v>
      </c>
      <c r="L34" s="91"/>
      <c r="M34" s="91"/>
      <c r="N34" s="92"/>
    </row>
  </sheetData>
  <mergeCells count="45">
    <mergeCell ref="G33:N33"/>
    <mergeCell ref="A28:G28"/>
    <mergeCell ref="B29:B30"/>
    <mergeCell ref="D29:D30"/>
    <mergeCell ref="E29:E30"/>
    <mergeCell ref="F29:F30"/>
    <mergeCell ref="A31:G31"/>
    <mergeCell ref="C29:C30"/>
    <mergeCell ref="A22:G22"/>
    <mergeCell ref="A24:G24"/>
    <mergeCell ref="A25:A26"/>
    <mergeCell ref="B25:B27"/>
    <mergeCell ref="D25:D27"/>
    <mergeCell ref="E25:E27"/>
    <mergeCell ref="F25:F27"/>
    <mergeCell ref="C25:C27"/>
    <mergeCell ref="A17:G17"/>
    <mergeCell ref="A18:A21"/>
    <mergeCell ref="B18:B21"/>
    <mergeCell ref="D18:D21"/>
    <mergeCell ref="E18:E21"/>
    <mergeCell ref="F18:F21"/>
    <mergeCell ref="A13:G13"/>
    <mergeCell ref="A14:A16"/>
    <mergeCell ref="B14:B16"/>
    <mergeCell ref="D14:D16"/>
    <mergeCell ref="E14:E16"/>
    <mergeCell ref="F14:F16"/>
    <mergeCell ref="C14:C16"/>
    <mergeCell ref="A7:G7"/>
    <mergeCell ref="A8:A12"/>
    <mergeCell ref="B8:B12"/>
    <mergeCell ref="D8:D12"/>
    <mergeCell ref="E8:E12"/>
    <mergeCell ref="F8:F12"/>
    <mergeCell ref="C8:C12"/>
    <mergeCell ref="K1:N1"/>
    <mergeCell ref="K2:N2"/>
    <mergeCell ref="B3:L3"/>
    <mergeCell ref="A4:A5"/>
    <mergeCell ref="B4:F4"/>
    <mergeCell ref="G4:G5"/>
    <mergeCell ref="H4:H5"/>
    <mergeCell ref="I4:I5"/>
    <mergeCell ref="J4:N4"/>
  </mergeCells>
  <pageMargins left="0.23622047244094491" right="0.23622047244094491" top="0.74803149606299213" bottom="0.74803149606299213" header="0.31496062992125984" footer="0.31496062992125984"/>
  <pageSetup paperSize="9" scale="60" fitToHeight="2" orientation="landscape" r:id="rId1"/>
  <rowBreaks count="6" manualBreakCount="6">
    <brk id="10" max="12" man="1"/>
    <brk id="12" max="12" man="1"/>
    <brk id="16" max="12" man="1"/>
    <brk id="23" max="12" man="1"/>
    <brk id="26" max="12" man="1"/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культура прил. 1 на 17-21</vt:lpstr>
      <vt:lpstr>культура прил. №2 17-21 </vt:lpstr>
      <vt:lpstr>'культура прил. 1 на 17-21'!Заголовки_для_печати</vt:lpstr>
      <vt:lpstr>'культура прил. №2 17-21 '!Заголовки_для_печати</vt:lpstr>
      <vt:lpstr>'культура прил. 1 на 17-21'!Область_печати</vt:lpstr>
      <vt:lpstr>'культура прил. №2 17-21 '!Область_печати</vt:lpstr>
    </vt:vector>
  </TitlesOfParts>
  <Company>KDMKS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Зиминова Анна Юрьевна</cp:lastModifiedBy>
  <cp:lastPrinted>2017-11-16T09:10:32Z</cp:lastPrinted>
  <dcterms:created xsi:type="dcterms:W3CDTF">2015-10-13T12:39:24Z</dcterms:created>
  <dcterms:modified xsi:type="dcterms:W3CDTF">2017-11-17T11:21:16Z</dcterms:modified>
</cp:coreProperties>
</file>