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0" windowHeight="5910" tabRatio="769"/>
  </bookViews>
  <sheets>
    <sheet name="Приложение 1" sheetId="5" r:id="rId1"/>
    <sheet name="Лист1" sheetId="6" r:id="rId2"/>
  </sheets>
  <definedNames>
    <definedName name="_xlnm._FilterDatabase" localSheetId="0" hidden="1">'Приложение 1'!$A$7:$M$141</definedName>
    <definedName name="_xlnm.Print_Titles" localSheetId="0">'Приложение 1'!$7:$8</definedName>
    <definedName name="_xlnm.Print_Area" localSheetId="0">'Приложение 1'!$A$1:$M$129</definedName>
  </definedNames>
  <calcPr calcId="162913"/>
</workbook>
</file>

<file path=xl/calcChain.xml><?xml version="1.0" encoding="utf-8"?>
<calcChain xmlns="http://schemas.openxmlformats.org/spreadsheetml/2006/main">
  <c r="F113" i="5" l="1"/>
  <c r="F112" i="5"/>
  <c r="F110" i="5"/>
  <c r="F109" i="5"/>
  <c r="F96" i="5" l="1"/>
  <c r="G96" i="5"/>
  <c r="F136" i="5"/>
  <c r="F46" i="5" l="1"/>
  <c r="F49" i="5"/>
  <c r="F50" i="5"/>
  <c r="F48" i="5"/>
  <c r="H46" i="5"/>
  <c r="H48" i="5"/>
  <c r="H136" i="5" l="1"/>
  <c r="G91" i="5" l="1"/>
  <c r="H91" i="5"/>
  <c r="I91" i="5"/>
  <c r="J91" i="5"/>
  <c r="K91" i="5"/>
  <c r="F91" i="5"/>
  <c r="F93" i="5"/>
  <c r="F92" i="5"/>
  <c r="F137" i="5"/>
  <c r="F99" i="5"/>
  <c r="F106" i="5"/>
  <c r="G106" i="5"/>
  <c r="H106" i="5"/>
  <c r="I106" i="5"/>
  <c r="J106" i="5"/>
  <c r="K106" i="5"/>
  <c r="F108" i="5"/>
  <c r="G108" i="5"/>
  <c r="H108" i="5"/>
  <c r="I108" i="5"/>
  <c r="J108" i="5"/>
  <c r="K108" i="5"/>
  <c r="E108" i="5"/>
  <c r="E22" i="5" l="1"/>
  <c r="E23" i="5"/>
  <c r="E24" i="5"/>
  <c r="E27" i="5" l="1"/>
  <c r="H109" i="5"/>
  <c r="I109" i="5"/>
  <c r="J109" i="5"/>
  <c r="K109" i="5"/>
  <c r="E109" i="5"/>
  <c r="F42" i="5"/>
  <c r="G42" i="5"/>
  <c r="H42" i="5"/>
  <c r="I42" i="5"/>
  <c r="J42" i="5"/>
  <c r="K42" i="5"/>
  <c r="E42" i="5"/>
  <c r="K38" i="5"/>
  <c r="J38" i="5"/>
  <c r="I38" i="5"/>
  <c r="H38" i="5"/>
  <c r="G38" i="5"/>
  <c r="F38" i="5"/>
  <c r="E38" i="5"/>
  <c r="F35" i="5"/>
  <c r="G35" i="5"/>
  <c r="H35" i="5"/>
  <c r="I35" i="5"/>
  <c r="J35" i="5"/>
  <c r="K35" i="5"/>
  <c r="G47" i="5"/>
  <c r="H47" i="5"/>
  <c r="I47" i="5"/>
  <c r="J47" i="5"/>
  <c r="K47" i="5"/>
  <c r="E47" i="5"/>
  <c r="E91" i="5"/>
  <c r="G57" i="5" l="1"/>
  <c r="H57" i="5"/>
  <c r="I57" i="5"/>
  <c r="J57" i="5"/>
  <c r="K57" i="5"/>
  <c r="E57" i="5"/>
  <c r="E28" i="5" l="1"/>
  <c r="E15" i="5" s="1"/>
  <c r="E26" i="5"/>
  <c r="E12" i="5" s="1"/>
  <c r="E19" i="5"/>
  <c r="E18" i="5"/>
  <c r="E17" i="5"/>
  <c r="E13" i="5" l="1"/>
  <c r="F58" i="5"/>
  <c r="F47" i="5" s="1"/>
  <c r="F59" i="5"/>
  <c r="F60" i="5"/>
  <c r="E35" i="5"/>
  <c r="F80" i="5" l="1"/>
  <c r="F76" i="5" s="1"/>
  <c r="F67" i="5"/>
  <c r="F66" i="5" s="1"/>
  <c r="F73" i="5" l="1"/>
  <c r="G52" i="5" l="1"/>
  <c r="G20" i="5" l="1"/>
  <c r="G16" i="5" s="1"/>
  <c r="E20" i="5"/>
  <c r="E16" i="5" s="1"/>
  <c r="E14" i="5"/>
  <c r="E11" i="5" s="1"/>
  <c r="F21" i="5"/>
  <c r="E139" i="5" l="1"/>
  <c r="G76" i="5"/>
  <c r="H76" i="5"/>
  <c r="I76" i="5"/>
  <c r="J76" i="5"/>
  <c r="K76" i="5"/>
  <c r="E76" i="5"/>
  <c r="K70" i="5"/>
  <c r="G70" i="5"/>
  <c r="H70" i="5"/>
  <c r="I70" i="5"/>
  <c r="J70" i="5"/>
  <c r="E70" i="5"/>
  <c r="G66" i="5"/>
  <c r="H66" i="5"/>
  <c r="I66" i="5"/>
  <c r="J66" i="5"/>
  <c r="K66" i="5"/>
  <c r="G55" i="5"/>
  <c r="G54" i="5" s="1"/>
  <c r="H55" i="5"/>
  <c r="H54" i="5" s="1"/>
  <c r="I55" i="5"/>
  <c r="I54" i="5" s="1"/>
  <c r="J55" i="5"/>
  <c r="J54" i="5" s="1"/>
  <c r="K55" i="5"/>
  <c r="K54" i="5" s="1"/>
  <c r="E55" i="5"/>
  <c r="E54" i="5" s="1"/>
  <c r="F68" i="5"/>
  <c r="F65" i="5" s="1"/>
  <c r="F63" i="5" s="1"/>
  <c r="E67" i="5"/>
  <c r="E66" i="5" s="1"/>
  <c r="K65" i="5"/>
  <c r="K63" i="5" s="1"/>
  <c r="J65" i="5"/>
  <c r="J63" i="5" s="1"/>
  <c r="I65" i="5"/>
  <c r="I63" i="5" s="1"/>
  <c r="H65" i="5"/>
  <c r="H63" i="5" s="1"/>
  <c r="G65" i="5"/>
  <c r="G63" i="5" s="1"/>
  <c r="E65" i="5"/>
  <c r="E63" i="5" s="1"/>
  <c r="E50" i="5" l="1"/>
  <c r="G50" i="5"/>
  <c r="G100" i="5" s="1"/>
  <c r="G138" i="5" s="1"/>
  <c r="K64" i="5"/>
  <c r="K53" i="5" s="1"/>
  <c r="J64" i="5"/>
  <c r="J53" i="5" s="1"/>
  <c r="H64" i="5"/>
  <c r="H53" i="5" s="1"/>
  <c r="I64" i="5"/>
  <c r="I53" i="5" s="1"/>
  <c r="G64" i="5"/>
  <c r="G53" i="5" s="1"/>
  <c r="E64" i="5"/>
  <c r="E53" i="5" s="1"/>
  <c r="H62" i="5" l="1"/>
  <c r="K62" i="5"/>
  <c r="G62" i="5"/>
  <c r="I62" i="5"/>
  <c r="E62" i="5"/>
  <c r="J62" i="5"/>
  <c r="I103" i="5"/>
  <c r="K103" i="5"/>
  <c r="E103" i="5"/>
  <c r="J103" i="5"/>
  <c r="E102" i="5"/>
  <c r="E140" i="5" s="1"/>
  <c r="E52" i="5"/>
  <c r="H103" i="5"/>
  <c r="F53" i="5"/>
  <c r="G103" i="5"/>
  <c r="F103" i="5" l="1"/>
  <c r="F44" i="5"/>
  <c r="G44" i="5"/>
  <c r="H44" i="5"/>
  <c r="I44" i="5"/>
  <c r="J44" i="5"/>
  <c r="K44" i="5"/>
  <c r="E44" i="5"/>
  <c r="F34" i="5"/>
  <c r="G34" i="5"/>
  <c r="G141" i="5" s="1"/>
  <c r="H34" i="5"/>
  <c r="H141" i="5" s="1"/>
  <c r="I34" i="5"/>
  <c r="I141" i="5" s="1"/>
  <c r="J34" i="5"/>
  <c r="J141" i="5" s="1"/>
  <c r="K34" i="5"/>
  <c r="K141" i="5" s="1"/>
  <c r="E34" i="5"/>
  <c r="E141" i="5" s="1"/>
  <c r="G14" i="5"/>
  <c r="G11" i="5" s="1"/>
  <c r="H14" i="5"/>
  <c r="H11" i="5" s="1"/>
  <c r="I14" i="5"/>
  <c r="I11" i="5" s="1"/>
  <c r="J14" i="5"/>
  <c r="J11" i="5" s="1"/>
  <c r="K14" i="5"/>
  <c r="K11" i="5" s="1"/>
  <c r="E32" i="5"/>
  <c r="F32" i="5"/>
  <c r="G32" i="5"/>
  <c r="H32" i="5"/>
  <c r="I32" i="5"/>
  <c r="J32" i="5"/>
  <c r="K32" i="5"/>
  <c r="F56" i="5"/>
  <c r="F55" i="5" s="1"/>
  <c r="F54" i="5" s="1"/>
  <c r="I50" i="5"/>
  <c r="J50" i="5"/>
  <c r="K50" i="5"/>
  <c r="E69" i="5"/>
  <c r="G69" i="5"/>
  <c r="H69" i="5"/>
  <c r="I69" i="5"/>
  <c r="J69" i="5"/>
  <c r="K69" i="5"/>
  <c r="F71" i="5"/>
  <c r="F72" i="5"/>
  <c r="E73" i="5"/>
  <c r="G73" i="5"/>
  <c r="H73" i="5"/>
  <c r="J73" i="5"/>
  <c r="K73" i="5"/>
  <c r="E81" i="5"/>
  <c r="G81" i="5"/>
  <c r="H81" i="5"/>
  <c r="I81" i="5"/>
  <c r="J81" i="5"/>
  <c r="K81" i="5"/>
  <c r="G83" i="5"/>
  <c r="H83" i="5"/>
  <c r="I83" i="5"/>
  <c r="J83" i="5"/>
  <c r="K83" i="5"/>
  <c r="G85" i="5"/>
  <c r="H85" i="5"/>
  <c r="I85" i="5"/>
  <c r="J85" i="5"/>
  <c r="K85" i="5"/>
  <c r="G87" i="5"/>
  <c r="H87" i="5"/>
  <c r="I87" i="5"/>
  <c r="J87" i="5"/>
  <c r="K87" i="5"/>
  <c r="F88" i="5"/>
  <c r="I29" i="5" l="1"/>
  <c r="I25" i="5" s="1"/>
  <c r="G29" i="5"/>
  <c r="J29" i="5"/>
  <c r="J25" i="5" s="1"/>
  <c r="H29" i="5"/>
  <c r="H25" i="5" s="1"/>
  <c r="K29" i="5"/>
  <c r="K25" i="5" s="1"/>
  <c r="F141" i="5"/>
  <c r="K102" i="5"/>
  <c r="K140" i="5" s="1"/>
  <c r="K52" i="5"/>
  <c r="J102" i="5"/>
  <c r="J140" i="5" s="1"/>
  <c r="J52" i="5"/>
  <c r="H102" i="5"/>
  <c r="H140" i="5" s="1"/>
  <c r="H52" i="5"/>
  <c r="I102" i="5"/>
  <c r="I140" i="5" s="1"/>
  <c r="I52" i="5"/>
  <c r="F70" i="5"/>
  <c r="F64" i="5" s="1"/>
  <c r="F62" i="5" s="1"/>
  <c r="F61" i="5"/>
  <c r="F57" i="5" s="1"/>
  <c r="G102" i="5"/>
  <c r="G140" i="5" s="1"/>
  <c r="H50" i="5"/>
  <c r="H41" i="5"/>
  <c r="I31" i="5"/>
  <c r="H31" i="5"/>
  <c r="I41" i="5"/>
  <c r="J41" i="5"/>
  <c r="E31" i="5"/>
  <c r="K41" i="5"/>
  <c r="F31" i="5"/>
  <c r="J31" i="5"/>
  <c r="K31" i="5"/>
  <c r="E41" i="5"/>
  <c r="G31" i="5"/>
  <c r="G41" i="5"/>
  <c r="F41" i="5"/>
  <c r="F87" i="5"/>
  <c r="F83" i="5"/>
  <c r="F85" i="5"/>
  <c r="I73" i="5"/>
  <c r="F69" i="5"/>
  <c r="E48" i="5"/>
  <c r="G139" i="5" l="1"/>
  <c r="G25" i="5"/>
  <c r="F102" i="5"/>
  <c r="F140" i="5" s="1"/>
  <c r="F52" i="5"/>
  <c r="E97" i="5"/>
  <c r="E135" i="5" s="1"/>
  <c r="F95" i="5"/>
  <c r="F94" i="5"/>
  <c r="G48" i="5" l="1"/>
  <c r="G46" i="5" s="1"/>
  <c r="J48" i="5"/>
  <c r="J46" i="5" s="1"/>
  <c r="K48" i="5"/>
  <c r="K46" i="5" s="1"/>
  <c r="I48" i="5"/>
  <c r="I46" i="5" s="1"/>
  <c r="E46" i="5"/>
  <c r="G110" i="5" l="1"/>
  <c r="G109" i="5" s="1"/>
  <c r="H20" i="5"/>
  <c r="H16" i="5" s="1"/>
  <c r="I20" i="5"/>
  <c r="I16" i="5" s="1"/>
  <c r="J20" i="5"/>
  <c r="J16" i="5" s="1"/>
  <c r="K20" i="5"/>
  <c r="K16" i="5" s="1"/>
  <c r="E106" i="5" l="1"/>
  <c r="G131" i="5"/>
  <c r="H131" i="5"/>
  <c r="I131" i="5"/>
  <c r="J131" i="5"/>
  <c r="K131" i="5"/>
  <c r="E131" i="5"/>
  <c r="G133" i="5"/>
  <c r="H133" i="5"/>
  <c r="I133" i="5"/>
  <c r="J133" i="5"/>
  <c r="K133" i="5"/>
  <c r="E133" i="5"/>
  <c r="E105" i="5" l="1"/>
  <c r="F131" i="5"/>
  <c r="F133" i="5"/>
  <c r="H130" i="5"/>
  <c r="E130" i="5"/>
  <c r="K130" i="5"/>
  <c r="J130" i="5"/>
  <c r="G130" i="5"/>
  <c r="I130" i="5"/>
  <c r="F130" i="5" l="1"/>
  <c r="G98" i="5"/>
  <c r="G136" i="5" s="1"/>
  <c r="H98" i="5"/>
  <c r="I98" i="5"/>
  <c r="J98" i="5"/>
  <c r="K98" i="5"/>
  <c r="G97" i="5"/>
  <c r="G135" i="5" s="1"/>
  <c r="G134" i="5" s="1"/>
  <c r="H97" i="5"/>
  <c r="H135" i="5" s="1"/>
  <c r="I97" i="5"/>
  <c r="I135" i="5" s="1"/>
  <c r="J97" i="5"/>
  <c r="J135" i="5" s="1"/>
  <c r="K97" i="5"/>
  <c r="K135" i="5" s="1"/>
  <c r="H100" i="5"/>
  <c r="H138" i="5" s="1"/>
  <c r="I100" i="5"/>
  <c r="I138" i="5" s="1"/>
  <c r="J100" i="5"/>
  <c r="J138" i="5" s="1"/>
  <c r="K100" i="5"/>
  <c r="K138" i="5" s="1"/>
  <c r="E100" i="5"/>
  <c r="E138" i="5" s="1"/>
  <c r="F135" i="5" l="1"/>
  <c r="F138" i="5"/>
  <c r="I96" i="5"/>
  <c r="K136" i="5"/>
  <c r="K96" i="5"/>
  <c r="J136" i="5"/>
  <c r="J96" i="5"/>
  <c r="H96" i="5"/>
  <c r="I136" i="5"/>
  <c r="F98" i="5"/>
  <c r="F97" i="5"/>
  <c r="F100" i="5"/>
  <c r="E98" i="5"/>
  <c r="E96" i="5" s="1"/>
  <c r="H134" i="5" l="1"/>
  <c r="K134" i="5"/>
  <c r="I134" i="5"/>
  <c r="E136" i="5"/>
  <c r="E134" i="5" s="1"/>
  <c r="J134" i="5"/>
  <c r="G105" i="5"/>
  <c r="F105" i="5" s="1"/>
  <c r="H105" i="5"/>
  <c r="I105" i="5"/>
  <c r="J105" i="5"/>
  <c r="K105" i="5"/>
  <c r="E29" i="5" l="1"/>
  <c r="E25" i="5" s="1"/>
  <c r="G89" i="5" l="1"/>
  <c r="J23" i="6" l="1"/>
  <c r="J24" i="6"/>
  <c r="K18" i="6" l="1"/>
  <c r="K19" i="6" s="1"/>
  <c r="F19" i="6"/>
  <c r="F18" i="6"/>
  <c r="F14" i="5"/>
  <c r="F11" i="5" s="1"/>
  <c r="F29" i="5" l="1"/>
  <c r="F20" i="5"/>
  <c r="F16" i="5" s="1"/>
  <c r="J89" i="5"/>
  <c r="I89" i="5"/>
  <c r="K89" i="5"/>
  <c r="F139" i="5" l="1"/>
  <c r="F134" i="5" s="1"/>
  <c r="F25" i="5"/>
  <c r="H89" i="5"/>
  <c r="F89" i="5" s="1"/>
  <c r="F90" i="5"/>
  <c r="F81" i="5" s="1"/>
</calcChain>
</file>

<file path=xl/sharedStrings.xml><?xml version="1.0" encoding="utf-8"?>
<sst xmlns="http://schemas.openxmlformats.org/spreadsheetml/2006/main" count="330" uniqueCount="149">
  <si>
    <t>Средства бюджета Московской области</t>
  </si>
  <si>
    <t>Итого</t>
  </si>
  <si>
    <t>Внебюджетные источники</t>
  </si>
  <si>
    <t>N п/п</t>
  </si>
  <si>
    <t>Источники финансирования</t>
  </si>
  <si>
    <t>Срок исполнения мероприятия</t>
  </si>
  <si>
    <t>Всего (тыс. руб.)</t>
  </si>
  <si>
    <t>Объем финансирования по годам (тыс. руб.)</t>
  </si>
  <si>
    <t>Реконструкция котельной №4 г. Одинцово</t>
  </si>
  <si>
    <t>Мероприятия по реализации программы</t>
  </si>
  <si>
    <t>Ответственный за выполнение мероприятия программы</t>
  </si>
  <si>
    <t>Результаты выполнения мероприятий программы</t>
  </si>
  <si>
    <t>Реализация инвестиционной программы технического перевооружения котельной ОАО "121 авиационный ремонтный завод"</t>
  </si>
  <si>
    <t>Средства бюджетов городских и сельских поселений Одинцовского муниципального района</t>
  </si>
  <si>
    <t xml:space="preserve">Приложение №1 </t>
  </si>
  <si>
    <t>Управление жилищно-коммунального хозяйства</t>
  </si>
  <si>
    <t>Н.А. Стародубова</t>
  </si>
  <si>
    <t>Начальник Управления бухгалтерского учета и отчетности, главный бухгалтер</t>
  </si>
  <si>
    <t xml:space="preserve">Управление жилищно-коммунального хозяйства, администрации городских и сельских поселений </t>
  </si>
  <si>
    <t>Средства бюджета городского поселения Одинцово</t>
  </si>
  <si>
    <t>Достижение уровня готовности объектов жилищно-коммунального хозяйства к осенне-зимнему периоду 100% ежегодно</t>
  </si>
  <si>
    <t>Управление жилищно-коммунального хозяйства, ОАО "121 АРЗ"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</si>
  <si>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 </t>
  </si>
  <si>
    <t>Организация в границах сельских поселений электро-, тепло-, газо-, водоснабжения населения и водоотведения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</si>
  <si>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</si>
  <si>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ежегодно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</si>
  <si>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</si>
  <si>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</t>
  </si>
  <si>
    <t>Средства бюджета Одинцовского муниципального района Московской области</t>
  </si>
  <si>
    <t xml:space="preserve">ПЕРЕЧЕНЬ МЕРОПРИЯТИЙ МУНИЦИПАЛЬНОЙ ПРОГРАММЫ ОДИНЦОВСКОГО МУНИЦИПАЛЬНОГО РАЙОНА МОСКОВСКОЙ ОБЛАСТИ </t>
  </si>
  <si>
    <t>В пределах средств, предусмотренных в бюджетах поселений</t>
  </si>
  <si>
    <t>Управление жилищно-коммунального хозяйства, АО "Одинцовска теплосеть"</t>
  </si>
  <si>
    <t>Управление жилищно-коммунального хозяйства, АО "Одинцовская теплосеть"</t>
  </si>
  <si>
    <t>Реализация инвестиционной программы АО "Одинцовская теплосеть" "Развитие коммунальной инфраструктуры по теплоснабжению Одинцовского муниципального района на 2014-2018 годы</t>
  </si>
  <si>
    <t>2017-2018</t>
  </si>
  <si>
    <t>Средства бюджета Одинцовского муниципального района, передаваемые в бюджеты сельских поселений</t>
  </si>
  <si>
    <t xml:space="preserve">Средства бюджета Одинцовского муниципального района  </t>
  </si>
  <si>
    <t xml:space="preserve">Средства бюджета Одинцовского муниципального района </t>
  </si>
  <si>
    <t xml:space="preserve">Внебюджетные источники </t>
  </si>
  <si>
    <t>Начальник Управления жилищно-коммунального хозяйства</t>
  </si>
  <si>
    <t>Ю.Н. Сусалев</t>
  </si>
  <si>
    <t>к муниципальной программе</t>
  </si>
  <si>
    <t>Выполнение работ по текущему ремонту  на объектах коммунального  хозяйства</t>
  </si>
  <si>
    <t>Строительство станции обезжелезивания на территории ВЗУ №1 г. Одинцово Московской области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</si>
  <si>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</si>
  <si>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 xml:space="preserve">Средства бюджета Одинцовского муниципального района, передаваемые в бюджеты сельских поселений </t>
  </si>
  <si>
    <t>Управление жилищно-коммунального хозяйства, Комитет по строительству и развитию дорожно-транспортной инфраструктуры</t>
  </si>
  <si>
    <t>Средства бюджета Одинцовского муниципального района, передаваемые в бюджеты городских и сельских поселений</t>
  </si>
  <si>
    <t xml:space="preserve">"Развитие инженерной инфраструктуры и энергоэффективности на территории Одинцовского муниципального района Московской области "  </t>
  </si>
  <si>
    <t>Объем финансирования мероприятия в 2017 году (тыс. руб.)</t>
  </si>
  <si>
    <t>1.</t>
  </si>
  <si>
    <t xml:space="preserve">Задача 1. </t>
  </si>
  <si>
    <t>Средства бюджетов городских и сельских поселений, передаваемые в бюджет Одинцовского муниципального района</t>
  </si>
  <si>
    <t>1.1.</t>
  </si>
  <si>
    <t>1.2.</t>
  </si>
  <si>
    <t>1.3.</t>
  </si>
  <si>
    <t>1.4.</t>
  </si>
  <si>
    <t>Администрации городских и сельских поселений</t>
  </si>
  <si>
    <t>2018-2022</t>
  </si>
  <si>
    <t>Увеличение доли населения, обеспеченного доброкачественной питьевой водой из централизованных источников водоснабжения</t>
  </si>
  <si>
    <t>Содержание и ремонт основных фондов организаций коммунального хозяйства</t>
  </si>
  <si>
    <t>Подпрограмма II "Очистка сточных вод"</t>
  </si>
  <si>
    <t>Подпрограмма I "Чистая вода"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</si>
  <si>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</si>
  <si>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2.</t>
  </si>
  <si>
    <t>2.1.</t>
  </si>
  <si>
    <t>Основное мероприятие 2. Строительство, реконструкция, капитальный ремонт канализационных коллекторов (КНС) на территории Одинцовского муниципального района</t>
  </si>
  <si>
    <t>Подпрограмма III  "Создание условий для обеспечения качественными жилищно-коммунальными услугами"</t>
  </si>
  <si>
    <t>Основное мероприятие 1. Строительство, реконструкция, капитальный ремонт, приобретение, монтаж и ввод в эксплуатацию объектов коммунальной инфраструктуры  на территории Одинцовского муниципального района</t>
  </si>
  <si>
    <t>3.</t>
  </si>
  <si>
    <t>Основное мероприятие 3. Выполнение работ капитального характера на объектах коммунального  хозяйства</t>
  </si>
  <si>
    <t>3.1.</t>
  </si>
  <si>
    <t>3.1.1.</t>
  </si>
  <si>
    <t>3.1.2.</t>
  </si>
  <si>
    <t>3.2.</t>
  </si>
  <si>
    <t>Реализация инвестиционных программ организаций коммунального хозяйства</t>
  </si>
  <si>
    <t>3.2.1.</t>
  </si>
  <si>
    <t>3.2.2.</t>
  </si>
  <si>
    <t>3.3.</t>
  </si>
  <si>
    <t>3.3.1.</t>
  </si>
  <si>
    <t>3.4.</t>
  </si>
  <si>
    <t>Выполнение мероприятий по подготовке объектов жилищно-коммунального хозяйства к осенне-зимнему периоду</t>
  </si>
  <si>
    <t>3.5.</t>
  </si>
  <si>
    <t>Основное мероприятие 4. Выполнение работ  по актуализации схем теплоснабжения, водоснабжения, водоотведения городских и сельских поселений Одинцовского муниципального района</t>
  </si>
  <si>
    <t>4.1.</t>
  </si>
  <si>
    <t xml:space="preserve">Актуализация схем теплоснабжения городских и сельских поселений </t>
  </si>
  <si>
    <t>Актуализация  схем водоснабжения, водоотведения городских и сельских поселений</t>
  </si>
  <si>
    <t>Разработка  схем водоснабжения, водоотведения Одинцовского муниципального района</t>
  </si>
  <si>
    <t>4.2.</t>
  </si>
  <si>
    <t>4.3.</t>
  </si>
  <si>
    <t>4.4.</t>
  </si>
  <si>
    <t>Разработка и утверждение нормативной документации по подготовке Одинцовского муниципального района к работе в осенне-зимний период (постановление о подготовке к ОЗП, комплексный план мероприятий, план-график остановки котельных на ППР и проведения гидравлических испытаний тепловых сетей, подготовка отчетов в соответствии с постановлением Московской области)</t>
  </si>
  <si>
    <t>Основное мероприятие 5. Реализация мероприятий по поддержке предприятий ЖКХ Одинцовского муниципального района</t>
  </si>
  <si>
    <t>5.1.</t>
  </si>
  <si>
    <t>Подпрограмма IV "Энергосбережение и повышение энергетической эффективности"</t>
  </si>
  <si>
    <t xml:space="preserve">Основное мероприятие 1. Организация учета энергетических ресурсов в бюджетной сфере </t>
  </si>
  <si>
    <t xml:space="preserve">Установка приборов учета холодного водоснабжения в учреждениях Управления образования        </t>
  </si>
  <si>
    <t>Замена приборов учета энергетических ресурсов на объектах бюджетной сферы</t>
  </si>
  <si>
    <t>Поверка приборов учета энергетических ресурсов на объектах бюджетной сферы</t>
  </si>
  <si>
    <t xml:space="preserve">Установка  узлов учета тепловой энергии и горячего водоснабжения в учреждениях Управления образования       </t>
  </si>
  <si>
    <t>Основное мероприятие 2. Организация учета энергетических ресурсов в жилищном фонде</t>
  </si>
  <si>
    <t>Основное мероприятие 3. Повышение энергетической эффективности в бюджетной сфере</t>
  </si>
  <si>
    <t>3.6.</t>
  </si>
  <si>
    <t>3.7.</t>
  </si>
  <si>
    <t>3.8.</t>
  </si>
  <si>
    <t>3.9.</t>
  </si>
  <si>
    <t>ИТОГО по подпрограмме IV:</t>
  </si>
  <si>
    <t>Установка (модернизация) ИПТ с установкой теплообменника отопления и аппаратуры управления отоплением</t>
  </si>
  <si>
    <t>Установка терморегулирующих клапанов (терморегуляторов) на тотпительных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</si>
  <si>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</si>
  <si>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</si>
  <si>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 освещенности</t>
  </si>
  <si>
    <t>Повышение теплозащиты наружных стен, утепление кровли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</si>
  <si>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</si>
  <si>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</si>
  <si>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</si>
  <si>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Основное мероприятие 1. Строительство, реконструкция, капитальный ремонт, приобретение, монтаж и ввод в эксплуатацию объектов воодснабжения (ВЗУ, ВНС, станций водоочистки) на территории Одинцовского муниципального района</t>
  </si>
  <si>
    <t>Повышение надежности объектов коммунальной инфраструктуры</t>
  </si>
  <si>
    <t>ИТОГО по подпрограмме III:</t>
  </si>
  <si>
    <t xml:space="preserve">1.1. </t>
  </si>
  <si>
    <t>Основное мероприятие 1. Строительство, реконструкция, капитальный ремонт, приобретение, монтаж и ввод в эксплуатацию объектов очистки сточных вод на территории Одинцовского муниципального района</t>
  </si>
  <si>
    <t>Средства бюджета городского поселения Голицыно, передаваемые в бюджет Одинцовского муниципального района</t>
  </si>
  <si>
    <t>3.3.2.</t>
  </si>
  <si>
    <t>ИТОГО ПО ПРОГРАММЕ:</t>
  </si>
  <si>
    <t>Субсидия в виде вклада  в имущество АО "Одинцовская Теплосеть", не увеличивающего его уставный капитал, в целях финансового обеспечения (возмещения) затрат в связи с производством и оказанием коммунальных услуг, в том числе на погашение кредиторской задолженности, связанной с реорганизацией общества</t>
  </si>
  <si>
    <t>ИТОГО по подпрограмме I:</t>
  </si>
  <si>
    <t>ИТОГО по подпрограмме II:</t>
  </si>
  <si>
    <t>Увеличение доли сточных вод, очищенных до нормативных значений, в общем объеме сточных вод, пропущенных через очистные сооружения до 91 % к 2022 году</t>
  </si>
  <si>
    <t>Снижение удельного веса потерь теплоэнергии в общем количестве поданного в сеть тепла до в 2022 году до 10%</t>
  </si>
  <si>
    <t xml:space="preserve"> Управление образования администрации Одинцовского муниципального района</t>
  </si>
  <si>
    <t>Управляющие компании</t>
  </si>
  <si>
    <t>Основное мероприятие 2. Проведение первоочередных мероприятий по восстановлению инфраструктуры военных городков на территории Одинцовского муниципального района, переданных из федеральной собственности</t>
  </si>
  <si>
    <t xml:space="preserve">Рост доли населения, обеспеченного доброкачественной питьевой водой в 2022 году до 94 % </t>
  </si>
  <si>
    <t>Приобретение, монтаж и ввод в эксплуатацию объектов воодснабжения (ВЗУ, ВНС, станций водоочистки) на территории Одинцовского муниципального района</t>
  </si>
  <si>
    <t>Разработка  схем теплоснабжения Одинцовского муниципального района</t>
  </si>
  <si>
    <t>Средства бюджета городского поселения Одинцово Одинцовского муниципального района</t>
  </si>
  <si>
    <t>Итого:</t>
  </si>
  <si>
    <t xml:space="preserve"> Актуализация схем теплоснабжения, водоснабжения и водоотведения  городских и сельских поселениий и разработка единых  схем теплоснабжения, водоснабжения и водоотведения Одинцовского муниципального района. Доля разработанных и актуализированных схем теплоснабжения, водоснабжения, водоотведения на территории Одинцовского муниципального района до 100%.</t>
  </si>
  <si>
    <t xml:space="preserve">Обеспечение населения бесперебойным теплоснабжением 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</si>
  <si>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 к 2022 г. - 46,8%. Повышение энергетической эффективности в бюджетной сфере</t>
  </si>
  <si>
    <t>Увеличение доли многоквартирных домов, оснащенных общедомовыми приборами учета потребляемых энергетических ресурсов к 2022 г. - 100%</t>
  </si>
  <si>
    <t>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2022 г. - 100%</t>
  </si>
  <si>
    <t xml:space="preserve"> Увеличение доли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программы, в 2022 году до 75 %   </t>
  </si>
  <si>
    <t>Средства бюджетов городских и сельских поселений, передаваемые в бюджет  Одинцовского муниципального района</t>
  </si>
  <si>
    <t xml:space="preserve">Средства бюджетов городских и сельских поселений Одинцовского муниципального района </t>
  </si>
  <si>
    <t>Повышение энергетической эффективности на территории Одинцовского муници-пального района</t>
  </si>
  <si>
    <t>Средства бюджета Одинцовского муниицпального раойна</t>
  </si>
  <si>
    <t>в т.ч. за счет ИМБТ в форме дотаций, предоставляемых из бюджета Московской области</t>
  </si>
  <si>
    <t>Установка, замена, поверка приборов учета энергетических ресурсов в многоквартирных +B109+B+B114:B118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</si>
</sst>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4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6" fontId="2" fillId="0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16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166" fontId="2" fillId="0" borderId="7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14" fontId="2" fillId="2" borderId="6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top"/>
    </xf>
    <xf numFmtId="165" fontId="6" fillId="2" borderId="4" xfId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vertical="center"/>
    </xf>
    <xf numFmtId="165" fontId="5" fillId="2" borderId="4" xfId="1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66" fontId="1" fillId="2" borderId="2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47"/>
  <sheetViews>
    <sheetView tabSelected="1" zoomScale="77" zoomScaleNormal="77" zoomScaleSheetLayoutView="77" workbookViewId="0">
      <selection activeCell="R12" sqref="R12"/>
    </sheetView>
  </sheetViews>
  <sheetFormatPr defaultColWidth="8.85546875" defaultRowHeight="75" customHeight="1" x14ac:dyDescent="0.3"/>
  <cols>
    <col min="1" max="1" width="7.5703125" style="4" customWidth="1"/>
    <col min="2" max="2" width="24.140625" style="59" customWidth="1"/>
    <col min="3" max="3" width="18" style="4" customWidth="1"/>
    <col min="4" max="4" width="36.28515625" style="4" customWidth="1"/>
    <col min="5" max="5" width="19" style="4" customWidth="1"/>
    <col min="6" max="6" width="18.85546875" style="4" customWidth="1"/>
    <col min="7" max="7" width="18.7109375" style="4" customWidth="1"/>
    <col min="8" max="8" width="18.42578125" style="4" customWidth="1"/>
    <col min="9" max="9" width="18.140625" style="4" customWidth="1"/>
    <col min="10" max="10" width="17.5703125" style="4" customWidth="1"/>
    <col min="11" max="11" width="19" style="4" customWidth="1"/>
    <col min="12" max="12" width="17.85546875" style="4" customWidth="1"/>
    <col min="13" max="13" width="25.140625" style="40" customWidth="1"/>
    <col min="14" max="14" width="9.42578125" style="4" bestFit="1" customWidth="1"/>
    <col min="15" max="16384" width="8.85546875" style="4"/>
  </cols>
  <sheetData>
    <row r="1" spans="1:13" ht="21" customHeight="1" x14ac:dyDescent="0.3">
      <c r="A1" s="176"/>
      <c r="B1" s="176"/>
      <c r="C1" s="32"/>
      <c r="D1" s="5"/>
      <c r="E1" s="5"/>
      <c r="F1" s="5"/>
      <c r="G1" s="5"/>
      <c r="H1" s="5"/>
      <c r="I1" s="5"/>
      <c r="J1" s="5"/>
      <c r="K1" s="6"/>
      <c r="L1" s="5"/>
      <c r="M1" s="36" t="s">
        <v>14</v>
      </c>
    </row>
    <row r="2" spans="1:13" ht="21" customHeight="1" x14ac:dyDescent="0.3">
      <c r="A2" s="178" t="s">
        <v>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21" customHeight="1" x14ac:dyDescent="0.35">
      <c r="A3" s="7"/>
      <c r="B3" s="50"/>
      <c r="C3" s="7"/>
      <c r="D3" s="7"/>
      <c r="E3" s="7"/>
      <c r="F3" s="7"/>
      <c r="G3" s="7"/>
      <c r="H3" s="7"/>
    </row>
    <row r="4" spans="1:13" ht="24.6" customHeight="1" x14ac:dyDescent="0.3">
      <c r="A4" s="182" t="s">
        <v>29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24.6" customHeight="1" x14ac:dyDescent="0.3">
      <c r="A5" s="182" t="s">
        <v>48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24.6" customHeight="1" x14ac:dyDescent="0.3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38.450000000000003" customHeight="1" x14ac:dyDescent="0.3">
      <c r="A7" s="179" t="s">
        <v>3</v>
      </c>
      <c r="B7" s="180" t="s">
        <v>9</v>
      </c>
      <c r="C7" s="181" t="s">
        <v>5</v>
      </c>
      <c r="D7" s="181" t="s">
        <v>4</v>
      </c>
      <c r="E7" s="181" t="s">
        <v>49</v>
      </c>
      <c r="F7" s="181" t="s">
        <v>6</v>
      </c>
      <c r="G7" s="183" t="s">
        <v>7</v>
      </c>
      <c r="H7" s="183"/>
      <c r="I7" s="183"/>
      <c r="J7" s="183"/>
      <c r="K7" s="183"/>
      <c r="L7" s="181" t="s">
        <v>10</v>
      </c>
      <c r="M7" s="181" t="s">
        <v>11</v>
      </c>
    </row>
    <row r="8" spans="1:13" ht="75" customHeight="1" x14ac:dyDescent="0.3">
      <c r="A8" s="179"/>
      <c r="B8" s="180"/>
      <c r="C8" s="181"/>
      <c r="D8" s="181"/>
      <c r="E8" s="181"/>
      <c r="F8" s="181"/>
      <c r="G8" s="28">
        <v>2018</v>
      </c>
      <c r="H8" s="28">
        <v>2019</v>
      </c>
      <c r="I8" s="28">
        <v>2020</v>
      </c>
      <c r="J8" s="28">
        <v>2021</v>
      </c>
      <c r="K8" s="28">
        <v>2022</v>
      </c>
      <c r="L8" s="181"/>
      <c r="M8" s="181"/>
    </row>
    <row r="9" spans="1:13" ht="24.6" customHeight="1" x14ac:dyDescent="0.35">
      <c r="A9" s="28">
        <v>1</v>
      </c>
      <c r="B9" s="51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35">
        <v>13</v>
      </c>
    </row>
    <row r="10" spans="1:13" ht="26.45" customHeight="1" x14ac:dyDescent="0.3">
      <c r="A10" s="33"/>
      <c r="B10" s="164" t="s">
        <v>62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</row>
    <row r="11" spans="1:13" ht="26.45" customHeight="1" x14ac:dyDescent="0.3">
      <c r="A11" s="162"/>
      <c r="B11" s="52" t="s">
        <v>51</v>
      </c>
      <c r="C11" s="136"/>
      <c r="D11" s="8" t="s">
        <v>1</v>
      </c>
      <c r="E11" s="2">
        <f>SUM(E12:E15)</f>
        <v>111373.34999999999</v>
      </c>
      <c r="F11" s="2">
        <f t="shared" ref="F11:K11" si="0">SUM(F12:F15)</f>
        <v>9263.7099999999991</v>
      </c>
      <c r="G11" s="2">
        <f t="shared" si="0"/>
        <v>9263.7099999999991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170"/>
      <c r="M11" s="170"/>
    </row>
    <row r="12" spans="1:13" ht="39" customHeight="1" x14ac:dyDescent="0.3">
      <c r="A12" s="163"/>
      <c r="B12" s="167" t="s">
        <v>59</v>
      </c>
      <c r="C12" s="137"/>
      <c r="D12" s="1" t="s">
        <v>0</v>
      </c>
      <c r="E12" s="2">
        <f>E26</f>
        <v>50149.35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170"/>
      <c r="M12" s="170"/>
    </row>
    <row r="13" spans="1:13" ht="103.15" customHeight="1" x14ac:dyDescent="0.3">
      <c r="A13" s="163"/>
      <c r="B13" s="168"/>
      <c r="C13" s="137"/>
      <c r="D13" s="1" t="s">
        <v>47</v>
      </c>
      <c r="E13" s="2">
        <f>E27</f>
        <v>12537.33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170"/>
      <c r="M13" s="170"/>
    </row>
    <row r="14" spans="1:13" ht="73.900000000000006" customHeight="1" x14ac:dyDescent="0.3">
      <c r="A14" s="163"/>
      <c r="B14" s="168"/>
      <c r="C14" s="137"/>
      <c r="D14" s="1" t="s">
        <v>13</v>
      </c>
      <c r="E14" s="2">
        <f t="shared" ref="E14:K14" si="1">E21</f>
        <v>43000</v>
      </c>
      <c r="F14" s="2">
        <f t="shared" si="1"/>
        <v>9263.7099999999991</v>
      </c>
      <c r="G14" s="2">
        <f t="shared" si="1"/>
        <v>9263.7099999999991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170"/>
      <c r="M14" s="170"/>
    </row>
    <row r="15" spans="1:13" ht="93.6" customHeight="1" x14ac:dyDescent="0.3">
      <c r="A15" s="163"/>
      <c r="B15" s="169"/>
      <c r="C15" s="137"/>
      <c r="D15" s="1" t="s">
        <v>143</v>
      </c>
      <c r="E15" s="2">
        <f>E28</f>
        <v>5686.67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70"/>
      <c r="M15" s="170"/>
    </row>
    <row r="16" spans="1:13" ht="22.9" customHeight="1" x14ac:dyDescent="0.3">
      <c r="A16" s="170" t="s">
        <v>50</v>
      </c>
      <c r="B16" s="128" t="s">
        <v>116</v>
      </c>
      <c r="C16" s="205"/>
      <c r="D16" s="29" t="s">
        <v>1</v>
      </c>
      <c r="E16" s="100">
        <f>SUM(E17:E20)</f>
        <v>111373.35</v>
      </c>
      <c r="F16" s="104">
        <f t="shared" ref="F16:J16" si="2">SUM(F17:F20)</f>
        <v>9263.7099999999991</v>
      </c>
      <c r="G16" s="104">
        <f t="shared" si="2"/>
        <v>9263.7099999999991</v>
      </c>
      <c r="H16" s="104">
        <f t="shared" si="2"/>
        <v>0</v>
      </c>
      <c r="I16" s="104">
        <f t="shared" si="2"/>
        <v>0</v>
      </c>
      <c r="J16" s="104">
        <f t="shared" si="2"/>
        <v>0</v>
      </c>
      <c r="K16" s="104">
        <f>SUM(K17:K20)</f>
        <v>0</v>
      </c>
      <c r="L16" s="170"/>
      <c r="M16" s="170"/>
    </row>
    <row r="17" spans="1:13" ht="45" customHeight="1" x14ac:dyDescent="0.3">
      <c r="A17" s="170"/>
      <c r="B17" s="128"/>
      <c r="C17" s="205"/>
      <c r="D17" s="45" t="s">
        <v>0</v>
      </c>
      <c r="E17" s="104">
        <f>7101.34*2+22746.67+13200</f>
        <v>50149.35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70"/>
      <c r="M17" s="170"/>
    </row>
    <row r="18" spans="1:13" ht="76.150000000000006" customHeight="1" x14ac:dyDescent="0.3">
      <c r="A18" s="170"/>
      <c r="B18" s="128"/>
      <c r="C18" s="205"/>
      <c r="D18" s="45" t="s">
        <v>47</v>
      </c>
      <c r="E18" s="104">
        <f>1775.33*2+3300+5686.67</f>
        <v>12537.33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70"/>
      <c r="M18" s="170"/>
    </row>
    <row r="19" spans="1:13" ht="86.45" customHeight="1" x14ac:dyDescent="0.3">
      <c r="A19" s="170"/>
      <c r="B19" s="128"/>
      <c r="C19" s="205"/>
      <c r="D19" s="45" t="s">
        <v>143</v>
      </c>
      <c r="E19" s="104">
        <f>5686.67</f>
        <v>5686.67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70"/>
      <c r="M19" s="170"/>
    </row>
    <row r="20" spans="1:13" ht="112.15" customHeight="1" x14ac:dyDescent="0.3">
      <c r="A20" s="170"/>
      <c r="B20" s="128"/>
      <c r="C20" s="205"/>
      <c r="D20" s="45" t="s">
        <v>135</v>
      </c>
      <c r="E20" s="47">
        <f>E21</f>
        <v>43000</v>
      </c>
      <c r="F20" s="47">
        <f t="shared" ref="F20:K20" si="3">F21</f>
        <v>9263.7099999999991</v>
      </c>
      <c r="G20" s="47">
        <f t="shared" si="3"/>
        <v>9263.7099999999991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170"/>
      <c r="M20" s="170"/>
    </row>
    <row r="21" spans="1:13" ht="292.14999999999998" customHeight="1" x14ac:dyDescent="0.3">
      <c r="A21" s="44" t="s">
        <v>119</v>
      </c>
      <c r="B21" s="60" t="s">
        <v>43</v>
      </c>
      <c r="C21" s="44" t="s">
        <v>34</v>
      </c>
      <c r="D21" s="27" t="s">
        <v>19</v>
      </c>
      <c r="E21" s="19">
        <v>43000</v>
      </c>
      <c r="F21" s="19">
        <f>G21+H21+I21+J21+K21</f>
        <v>9263.7099999999991</v>
      </c>
      <c r="G21" s="19">
        <v>9263.7099999999991</v>
      </c>
      <c r="H21" s="19">
        <v>0</v>
      </c>
      <c r="I21" s="19">
        <v>0</v>
      </c>
      <c r="J21" s="19">
        <v>0</v>
      </c>
      <c r="K21" s="19">
        <v>0</v>
      </c>
      <c r="L21" s="132" t="s">
        <v>46</v>
      </c>
      <c r="M21" s="132" t="s">
        <v>132</v>
      </c>
    </row>
    <row r="22" spans="1:13" ht="40.9" customHeight="1" x14ac:dyDescent="0.3">
      <c r="A22" s="120" t="s">
        <v>54</v>
      </c>
      <c r="B22" s="206" t="s">
        <v>133</v>
      </c>
      <c r="C22" s="120" t="s">
        <v>34</v>
      </c>
      <c r="D22" s="45" t="s">
        <v>0</v>
      </c>
      <c r="E22" s="87">
        <f>7101.34*2+22746.67+13200</f>
        <v>50149.35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33"/>
      <c r="M22" s="133"/>
    </row>
    <row r="23" spans="1:13" ht="75" customHeight="1" x14ac:dyDescent="0.3">
      <c r="A23" s="135"/>
      <c r="B23" s="207"/>
      <c r="C23" s="135"/>
      <c r="D23" s="45" t="s">
        <v>47</v>
      </c>
      <c r="E23" s="87">
        <f>1775.33*2+3300+5686.67</f>
        <v>12537.33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33"/>
      <c r="M23" s="133"/>
    </row>
    <row r="24" spans="1:13" ht="106.15" customHeight="1" x14ac:dyDescent="0.3">
      <c r="A24" s="121"/>
      <c r="B24" s="208"/>
      <c r="C24" s="121"/>
      <c r="D24" s="45" t="s">
        <v>143</v>
      </c>
      <c r="E24" s="87">
        <f>5686.67</f>
        <v>5686.67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34"/>
      <c r="M24" s="134"/>
    </row>
    <row r="25" spans="1:13" ht="39.6" customHeight="1" x14ac:dyDescent="0.3">
      <c r="A25" s="43"/>
      <c r="B25" s="54"/>
      <c r="C25" s="61"/>
      <c r="D25" s="8" t="s">
        <v>125</v>
      </c>
      <c r="E25" s="2">
        <f>SUM(E26:E29)</f>
        <v>111373.35</v>
      </c>
      <c r="F25" s="2">
        <f>SUM(F26:F29)</f>
        <v>9263.7099999999991</v>
      </c>
      <c r="G25" s="2">
        <f t="shared" ref="G25:K25" si="4">SUM(G26:G29)</f>
        <v>9263.7099999999991</v>
      </c>
      <c r="H25" s="2">
        <f t="shared" si="4"/>
        <v>0</v>
      </c>
      <c r="I25" s="2">
        <f t="shared" si="4"/>
        <v>0</v>
      </c>
      <c r="J25" s="2">
        <f t="shared" si="4"/>
        <v>0</v>
      </c>
      <c r="K25" s="2">
        <f t="shared" si="4"/>
        <v>0</v>
      </c>
      <c r="L25" s="68"/>
      <c r="M25" s="72"/>
    </row>
    <row r="26" spans="1:13" ht="37.15" customHeight="1" x14ac:dyDescent="0.3">
      <c r="A26" s="102"/>
      <c r="B26" s="103"/>
      <c r="C26" s="61"/>
      <c r="D26" s="1" t="s">
        <v>0</v>
      </c>
      <c r="E26" s="2">
        <f>7101.34*2+22746.67+13200</f>
        <v>50149.35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2"/>
      <c r="M26" s="101"/>
    </row>
    <row r="27" spans="1:13" ht="105" customHeight="1" x14ac:dyDescent="0.3">
      <c r="A27" s="102"/>
      <c r="B27" s="103"/>
      <c r="C27" s="61"/>
      <c r="D27" s="1" t="s">
        <v>47</v>
      </c>
      <c r="E27" s="2">
        <f>1775.33*2+3300+5686.67</f>
        <v>12537.33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2"/>
      <c r="M27" s="101"/>
    </row>
    <row r="28" spans="1:13" ht="90.6" customHeight="1" x14ac:dyDescent="0.3">
      <c r="A28" s="102"/>
      <c r="B28" s="103"/>
      <c r="C28" s="61"/>
      <c r="D28" s="1" t="s">
        <v>143</v>
      </c>
      <c r="E28" s="2">
        <f>5686.67</f>
        <v>5686.67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2"/>
      <c r="M28" s="101"/>
    </row>
    <row r="29" spans="1:13" ht="70.150000000000006" customHeight="1" x14ac:dyDescent="0.3">
      <c r="A29" s="43"/>
      <c r="B29" s="54"/>
      <c r="C29" s="61"/>
      <c r="D29" s="1" t="s">
        <v>13</v>
      </c>
      <c r="E29" s="2">
        <f t="shared" ref="E29:K29" si="5">E14</f>
        <v>43000</v>
      </c>
      <c r="F29" s="2">
        <f t="shared" si="5"/>
        <v>9263.7099999999991</v>
      </c>
      <c r="G29" s="2">
        <f t="shared" si="5"/>
        <v>9263.7099999999991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5"/>
        <v>0</v>
      </c>
      <c r="L29" s="68"/>
      <c r="M29" s="72"/>
    </row>
    <row r="30" spans="1:13" ht="33" customHeight="1" x14ac:dyDescent="0.3">
      <c r="A30" s="42"/>
      <c r="B30" s="164" t="s">
        <v>61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</row>
    <row r="31" spans="1:13" ht="49.15" customHeight="1" x14ac:dyDescent="0.3">
      <c r="A31" s="162"/>
      <c r="B31" s="52" t="s">
        <v>51</v>
      </c>
      <c r="C31" s="136"/>
      <c r="D31" s="8" t="s">
        <v>1</v>
      </c>
      <c r="E31" s="2">
        <f t="shared" ref="E31:K31" si="6">E32+E34</f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120"/>
      <c r="M31" s="120"/>
    </row>
    <row r="32" spans="1:13" ht="72" customHeight="1" x14ac:dyDescent="0.3">
      <c r="A32" s="163"/>
      <c r="B32" s="172" t="s">
        <v>63</v>
      </c>
      <c r="C32" s="137"/>
      <c r="D32" s="1" t="s">
        <v>37</v>
      </c>
      <c r="E32" s="2">
        <f>E37</f>
        <v>0</v>
      </c>
      <c r="F32" s="2">
        <f t="shared" ref="F32:K32" si="7">F37</f>
        <v>0</v>
      </c>
      <c r="G32" s="2">
        <f t="shared" si="7"/>
        <v>0</v>
      </c>
      <c r="H32" s="2">
        <f t="shared" si="7"/>
        <v>0</v>
      </c>
      <c r="I32" s="2">
        <f t="shared" si="7"/>
        <v>0</v>
      </c>
      <c r="J32" s="2">
        <f t="shared" si="7"/>
        <v>0</v>
      </c>
      <c r="K32" s="2">
        <f t="shared" si="7"/>
        <v>0</v>
      </c>
      <c r="L32" s="135"/>
      <c r="M32" s="135"/>
    </row>
    <row r="33" spans="1:13" ht="72" customHeight="1" x14ac:dyDescent="0.3">
      <c r="A33" s="163"/>
      <c r="B33" s="173"/>
      <c r="C33" s="137"/>
      <c r="D33" s="1" t="s">
        <v>13</v>
      </c>
      <c r="E33" s="129" t="s">
        <v>30</v>
      </c>
      <c r="F33" s="130"/>
      <c r="G33" s="130"/>
      <c r="H33" s="130"/>
      <c r="I33" s="130"/>
      <c r="J33" s="130"/>
      <c r="K33" s="131"/>
      <c r="L33" s="135"/>
      <c r="M33" s="135"/>
    </row>
    <row r="34" spans="1:13" ht="35.450000000000003" customHeight="1" x14ac:dyDescent="0.3">
      <c r="A34" s="171"/>
      <c r="B34" s="174"/>
      <c r="C34" s="138"/>
      <c r="D34" s="1" t="s">
        <v>38</v>
      </c>
      <c r="E34" s="2">
        <f>E40</f>
        <v>0</v>
      </c>
      <c r="F34" s="2">
        <f t="shared" ref="F34:K34" si="8">F40</f>
        <v>0</v>
      </c>
      <c r="G34" s="2">
        <f t="shared" si="8"/>
        <v>0</v>
      </c>
      <c r="H34" s="2">
        <f t="shared" si="8"/>
        <v>0</v>
      </c>
      <c r="I34" s="2">
        <f t="shared" si="8"/>
        <v>0</v>
      </c>
      <c r="J34" s="2">
        <f t="shared" si="8"/>
        <v>0</v>
      </c>
      <c r="K34" s="2">
        <f t="shared" si="8"/>
        <v>0</v>
      </c>
      <c r="L34" s="121"/>
      <c r="M34" s="121"/>
    </row>
    <row r="35" spans="1:13" ht="51.6" customHeight="1" x14ac:dyDescent="0.3">
      <c r="A35" s="120" t="s">
        <v>50</v>
      </c>
      <c r="B35" s="139" t="s">
        <v>120</v>
      </c>
      <c r="C35" s="136"/>
      <c r="D35" s="45" t="s">
        <v>1</v>
      </c>
      <c r="E35" s="47">
        <f>E37</f>
        <v>0</v>
      </c>
      <c r="F35" s="47">
        <f t="shared" ref="F35:K35" si="9">F37</f>
        <v>0</v>
      </c>
      <c r="G35" s="47">
        <f t="shared" si="9"/>
        <v>0</v>
      </c>
      <c r="H35" s="47">
        <f t="shared" si="9"/>
        <v>0</v>
      </c>
      <c r="I35" s="47">
        <f t="shared" si="9"/>
        <v>0</v>
      </c>
      <c r="J35" s="47">
        <f t="shared" si="9"/>
        <v>0</v>
      </c>
      <c r="K35" s="47">
        <f t="shared" si="9"/>
        <v>0</v>
      </c>
      <c r="L35" s="132" t="s">
        <v>18</v>
      </c>
      <c r="M35" s="132" t="s">
        <v>127</v>
      </c>
    </row>
    <row r="36" spans="1:13" ht="70.900000000000006" customHeight="1" x14ac:dyDescent="0.3">
      <c r="A36" s="135"/>
      <c r="B36" s="175"/>
      <c r="C36" s="137"/>
      <c r="D36" s="45" t="s">
        <v>13</v>
      </c>
      <c r="E36" s="122" t="s">
        <v>30</v>
      </c>
      <c r="F36" s="123"/>
      <c r="G36" s="123"/>
      <c r="H36" s="123"/>
      <c r="I36" s="123"/>
      <c r="J36" s="123"/>
      <c r="K36" s="124"/>
      <c r="L36" s="133"/>
      <c r="M36" s="133"/>
    </row>
    <row r="37" spans="1:13" ht="107.45" customHeight="1" x14ac:dyDescent="0.3">
      <c r="A37" s="121"/>
      <c r="B37" s="140"/>
      <c r="C37" s="138"/>
      <c r="D37" s="45" t="s">
        <v>37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133"/>
      <c r="M37" s="133"/>
    </row>
    <row r="38" spans="1:13" ht="45" customHeight="1" x14ac:dyDescent="0.3">
      <c r="A38" s="120" t="s">
        <v>64</v>
      </c>
      <c r="B38" s="139" t="s">
        <v>66</v>
      </c>
      <c r="C38" s="136"/>
      <c r="D38" s="45" t="s">
        <v>1</v>
      </c>
      <c r="E38" s="47">
        <f>E40</f>
        <v>0</v>
      </c>
      <c r="F38" s="47">
        <f t="shared" ref="F38" si="10">F40</f>
        <v>0</v>
      </c>
      <c r="G38" s="47">
        <f t="shared" ref="G38" si="11">G40</f>
        <v>0</v>
      </c>
      <c r="H38" s="47">
        <f t="shared" ref="H38" si="12">H40</f>
        <v>0</v>
      </c>
      <c r="I38" s="47">
        <f t="shared" ref="I38" si="13">I40</f>
        <v>0</v>
      </c>
      <c r="J38" s="47">
        <f t="shared" ref="J38" si="14">J40</f>
        <v>0</v>
      </c>
      <c r="K38" s="47">
        <f t="shared" ref="K38" si="15">K40</f>
        <v>0</v>
      </c>
      <c r="L38" s="133"/>
      <c r="M38" s="133"/>
    </row>
    <row r="39" spans="1:13" ht="69" customHeight="1" x14ac:dyDescent="0.3">
      <c r="A39" s="135"/>
      <c r="B39" s="175"/>
      <c r="C39" s="137"/>
      <c r="D39" s="45" t="s">
        <v>13</v>
      </c>
      <c r="E39" s="122" t="s">
        <v>30</v>
      </c>
      <c r="F39" s="123"/>
      <c r="G39" s="123"/>
      <c r="H39" s="123"/>
      <c r="I39" s="123"/>
      <c r="J39" s="123"/>
      <c r="K39" s="124"/>
      <c r="L39" s="133"/>
      <c r="M39" s="133"/>
    </row>
    <row r="40" spans="1:13" ht="79.900000000000006" customHeight="1" x14ac:dyDescent="0.3">
      <c r="A40" s="121"/>
      <c r="B40" s="140"/>
      <c r="C40" s="138"/>
      <c r="D40" s="45" t="s">
        <v>38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134"/>
      <c r="M40" s="134"/>
    </row>
    <row r="41" spans="1:13" ht="27" customHeight="1" x14ac:dyDescent="0.3">
      <c r="A41" s="68"/>
      <c r="B41" s="76"/>
      <c r="C41" s="10"/>
      <c r="D41" s="8" t="s">
        <v>126</v>
      </c>
      <c r="E41" s="2">
        <f t="shared" ref="E41:K41" si="16">E42+E44</f>
        <v>0</v>
      </c>
      <c r="F41" s="2">
        <f t="shared" si="16"/>
        <v>0</v>
      </c>
      <c r="G41" s="2">
        <f t="shared" si="16"/>
        <v>0</v>
      </c>
      <c r="H41" s="2">
        <f t="shared" si="16"/>
        <v>0</v>
      </c>
      <c r="I41" s="2">
        <f t="shared" si="16"/>
        <v>0</v>
      </c>
      <c r="J41" s="2">
        <f t="shared" si="16"/>
        <v>0</v>
      </c>
      <c r="K41" s="2">
        <f t="shared" si="16"/>
        <v>0</v>
      </c>
      <c r="L41" s="10"/>
      <c r="M41" s="72"/>
    </row>
    <row r="42" spans="1:13" ht="55.15" customHeight="1" x14ac:dyDescent="0.3">
      <c r="A42" s="68"/>
      <c r="B42" s="76"/>
      <c r="C42" s="10"/>
      <c r="D42" s="1" t="s">
        <v>37</v>
      </c>
      <c r="E42" s="2">
        <f>E37</f>
        <v>0</v>
      </c>
      <c r="F42" s="2">
        <f t="shared" ref="F42:K42" si="17">F37</f>
        <v>0</v>
      </c>
      <c r="G42" s="2">
        <f t="shared" si="17"/>
        <v>0</v>
      </c>
      <c r="H42" s="2">
        <f t="shared" si="17"/>
        <v>0</v>
      </c>
      <c r="I42" s="2">
        <f t="shared" si="17"/>
        <v>0</v>
      </c>
      <c r="J42" s="2">
        <f t="shared" si="17"/>
        <v>0</v>
      </c>
      <c r="K42" s="2">
        <f t="shared" si="17"/>
        <v>0</v>
      </c>
      <c r="L42" s="10"/>
      <c r="M42" s="72"/>
    </row>
    <row r="43" spans="1:13" ht="74.45" customHeight="1" x14ac:dyDescent="0.3">
      <c r="A43" s="111"/>
      <c r="B43" s="76"/>
      <c r="C43" s="10"/>
      <c r="D43" s="1" t="s">
        <v>13</v>
      </c>
      <c r="E43" s="129" t="s">
        <v>30</v>
      </c>
      <c r="F43" s="130"/>
      <c r="G43" s="130"/>
      <c r="H43" s="130"/>
      <c r="I43" s="130"/>
      <c r="J43" s="130"/>
      <c r="K43" s="131"/>
      <c r="L43" s="10"/>
      <c r="M43" s="101"/>
    </row>
    <row r="44" spans="1:13" ht="28.15" customHeight="1" x14ac:dyDescent="0.3">
      <c r="A44" s="68"/>
      <c r="B44" s="76"/>
      <c r="C44" s="10"/>
      <c r="D44" s="1" t="s">
        <v>38</v>
      </c>
      <c r="E44" s="2">
        <f t="shared" ref="E44:K44" si="18">E40</f>
        <v>0</v>
      </c>
      <c r="F44" s="2">
        <f t="shared" si="18"/>
        <v>0</v>
      </c>
      <c r="G44" s="2">
        <f t="shared" si="18"/>
        <v>0</v>
      </c>
      <c r="H44" s="2">
        <f t="shared" si="18"/>
        <v>0</v>
      </c>
      <c r="I44" s="2">
        <f t="shared" si="18"/>
        <v>0</v>
      </c>
      <c r="J44" s="2">
        <f t="shared" si="18"/>
        <v>0</v>
      </c>
      <c r="K44" s="2">
        <f t="shared" si="18"/>
        <v>0</v>
      </c>
      <c r="L44" s="10"/>
      <c r="M44" s="72"/>
    </row>
    <row r="45" spans="1:13" ht="36" customHeight="1" x14ac:dyDescent="0.3">
      <c r="A45" s="42"/>
      <c r="B45" s="164" t="s">
        <v>67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</row>
    <row r="46" spans="1:13" ht="36" customHeight="1" x14ac:dyDescent="0.3">
      <c r="A46" s="162"/>
      <c r="B46" s="52" t="s">
        <v>51</v>
      </c>
      <c r="C46" s="136"/>
      <c r="D46" s="8" t="s">
        <v>1</v>
      </c>
      <c r="E46" s="2">
        <f>SUM(E47:E50)+E53+E52</f>
        <v>1355395.0497300001</v>
      </c>
      <c r="F46" s="2">
        <f>SUM(F47:F50)+F53+F52</f>
        <v>2412196.5499999998</v>
      </c>
      <c r="G46" s="2">
        <f t="shared" ref="G46:K46" si="19">SUM(G47:G50)+G53+G52</f>
        <v>753196.55</v>
      </c>
      <c r="H46" s="2">
        <f>SUM(H47:H50)+H53+H52</f>
        <v>502745</v>
      </c>
      <c r="I46" s="2">
        <f t="shared" si="19"/>
        <v>384285</v>
      </c>
      <c r="J46" s="2">
        <f t="shared" si="19"/>
        <v>385985</v>
      </c>
      <c r="K46" s="2">
        <f t="shared" si="19"/>
        <v>385985</v>
      </c>
      <c r="L46" s="120"/>
      <c r="M46" s="120"/>
    </row>
    <row r="47" spans="1:13" ht="48" customHeight="1" x14ac:dyDescent="0.3">
      <c r="A47" s="163"/>
      <c r="B47" s="172" t="s">
        <v>117</v>
      </c>
      <c r="C47" s="137"/>
      <c r="D47" s="1" t="s">
        <v>0</v>
      </c>
      <c r="E47" s="62">
        <f>E58</f>
        <v>75244.539350000006</v>
      </c>
      <c r="F47" s="106">
        <f t="shared" ref="F47:K47" si="20">F58</f>
        <v>0</v>
      </c>
      <c r="G47" s="106">
        <f t="shared" si="20"/>
        <v>0</v>
      </c>
      <c r="H47" s="106">
        <f t="shared" si="20"/>
        <v>0</v>
      </c>
      <c r="I47" s="106">
        <f t="shared" si="20"/>
        <v>0</v>
      </c>
      <c r="J47" s="106">
        <f t="shared" si="20"/>
        <v>0</v>
      </c>
      <c r="K47" s="106">
        <f t="shared" si="20"/>
        <v>0</v>
      </c>
      <c r="L47" s="135"/>
      <c r="M47" s="135"/>
    </row>
    <row r="48" spans="1:13" ht="59.45" customHeight="1" x14ac:dyDescent="0.3">
      <c r="A48" s="163"/>
      <c r="B48" s="173"/>
      <c r="C48" s="137"/>
      <c r="D48" s="1" t="s">
        <v>37</v>
      </c>
      <c r="E48" s="62">
        <f t="shared" ref="E48:K48" si="21">E59+E81+E93</f>
        <v>1012.56538</v>
      </c>
      <c r="F48" s="74">
        <f>SUM(G48:K48)</f>
        <v>232950.07</v>
      </c>
      <c r="G48" s="74">
        <f t="shared" si="21"/>
        <v>112950.07</v>
      </c>
      <c r="H48" s="74">
        <f>H59+H81+H92</f>
        <v>120000</v>
      </c>
      <c r="I48" s="74">
        <f t="shared" si="21"/>
        <v>0</v>
      </c>
      <c r="J48" s="74">
        <f t="shared" si="21"/>
        <v>0</v>
      </c>
      <c r="K48" s="74">
        <f t="shared" si="21"/>
        <v>0</v>
      </c>
      <c r="L48" s="135"/>
      <c r="M48" s="135"/>
    </row>
    <row r="49" spans="1:13" ht="59.45" customHeight="1" x14ac:dyDescent="0.3">
      <c r="A49" s="163"/>
      <c r="B49" s="173"/>
      <c r="C49" s="137"/>
      <c r="D49" s="86" t="s">
        <v>147</v>
      </c>
      <c r="E49" s="115">
        <v>0</v>
      </c>
      <c r="F49" s="115">
        <f>G49+H49+I49+J49</f>
        <v>100000</v>
      </c>
      <c r="G49" s="115">
        <v>100000</v>
      </c>
      <c r="H49" s="115">
        <v>0</v>
      </c>
      <c r="I49" s="115">
        <v>0</v>
      </c>
      <c r="J49" s="115">
        <v>0</v>
      </c>
      <c r="K49" s="115">
        <v>0</v>
      </c>
      <c r="L49" s="135"/>
      <c r="M49" s="135"/>
    </row>
    <row r="50" spans="1:13" ht="106.15" customHeight="1" x14ac:dyDescent="0.3">
      <c r="A50" s="163"/>
      <c r="B50" s="173"/>
      <c r="C50" s="137"/>
      <c r="D50" s="1" t="s">
        <v>47</v>
      </c>
      <c r="E50" s="62">
        <f t="shared" ref="E50:K50" si="22">E60+E63</f>
        <v>3812.1350000000002</v>
      </c>
      <c r="F50" s="74">
        <f t="shared" si="22"/>
        <v>925</v>
      </c>
      <c r="G50" s="74">
        <f t="shared" si="22"/>
        <v>185</v>
      </c>
      <c r="H50" s="74">
        <f t="shared" si="22"/>
        <v>185</v>
      </c>
      <c r="I50" s="74">
        <f t="shared" si="22"/>
        <v>185</v>
      </c>
      <c r="J50" s="74">
        <f t="shared" si="22"/>
        <v>185</v>
      </c>
      <c r="K50" s="74">
        <f t="shared" si="22"/>
        <v>185</v>
      </c>
      <c r="L50" s="135"/>
      <c r="M50" s="135"/>
    </row>
    <row r="51" spans="1:13" ht="75" customHeight="1" x14ac:dyDescent="0.3">
      <c r="A51" s="163"/>
      <c r="B51" s="173"/>
      <c r="C51" s="137"/>
      <c r="D51" s="1" t="s">
        <v>13</v>
      </c>
      <c r="E51" s="129" t="s">
        <v>30</v>
      </c>
      <c r="F51" s="130"/>
      <c r="G51" s="130"/>
      <c r="H51" s="130"/>
      <c r="I51" s="130"/>
      <c r="J51" s="130"/>
      <c r="K51" s="131"/>
      <c r="L51" s="135"/>
      <c r="M51" s="135"/>
    </row>
    <row r="52" spans="1:13" ht="91.15" customHeight="1" x14ac:dyDescent="0.3">
      <c r="A52" s="163"/>
      <c r="B52" s="173"/>
      <c r="C52" s="137"/>
      <c r="D52" s="1" t="s">
        <v>143</v>
      </c>
      <c r="E52" s="92">
        <f>E61</f>
        <v>433.2</v>
      </c>
      <c r="F52" s="92">
        <f t="shared" ref="F52:K52" si="23">F61</f>
        <v>0</v>
      </c>
      <c r="G52" s="92">
        <f t="shared" si="23"/>
        <v>0</v>
      </c>
      <c r="H52" s="92">
        <f t="shared" si="23"/>
        <v>0</v>
      </c>
      <c r="I52" s="92">
        <f t="shared" si="23"/>
        <v>0</v>
      </c>
      <c r="J52" s="92">
        <f t="shared" si="23"/>
        <v>0</v>
      </c>
      <c r="K52" s="92">
        <f t="shared" si="23"/>
        <v>0</v>
      </c>
      <c r="L52" s="135"/>
      <c r="M52" s="135"/>
    </row>
    <row r="53" spans="1:13" ht="40.15" customHeight="1" x14ac:dyDescent="0.3">
      <c r="A53" s="171"/>
      <c r="B53" s="174"/>
      <c r="C53" s="138"/>
      <c r="D53" s="1" t="s">
        <v>38</v>
      </c>
      <c r="E53" s="2">
        <f>E55+E64</f>
        <v>1274892.6100000001</v>
      </c>
      <c r="F53" s="2">
        <f>SUM(G53:K53)</f>
        <v>2078321.48</v>
      </c>
      <c r="G53" s="2">
        <f>G55+G64</f>
        <v>540061.48</v>
      </c>
      <c r="H53" s="2">
        <f>H55+H64</f>
        <v>382560</v>
      </c>
      <c r="I53" s="2">
        <f>I55+I64</f>
        <v>384100</v>
      </c>
      <c r="J53" s="2">
        <f>J55+J64</f>
        <v>385800</v>
      </c>
      <c r="K53" s="2">
        <f>K55+K64</f>
        <v>385800</v>
      </c>
      <c r="L53" s="121"/>
      <c r="M53" s="121"/>
    </row>
    <row r="54" spans="1:13" ht="33" customHeight="1" x14ac:dyDescent="0.3">
      <c r="A54" s="120" t="s">
        <v>50</v>
      </c>
      <c r="B54" s="139" t="s">
        <v>68</v>
      </c>
      <c r="C54" s="136"/>
      <c r="D54" s="45" t="s">
        <v>136</v>
      </c>
      <c r="E54" s="47">
        <f>E55</f>
        <v>100000</v>
      </c>
      <c r="F54" s="47">
        <f t="shared" ref="F54:K54" si="24">F55</f>
        <v>70000</v>
      </c>
      <c r="G54" s="47">
        <f t="shared" si="24"/>
        <v>70000</v>
      </c>
      <c r="H54" s="47">
        <f t="shared" si="24"/>
        <v>0</v>
      </c>
      <c r="I54" s="47">
        <f t="shared" si="24"/>
        <v>0</v>
      </c>
      <c r="J54" s="47">
        <f t="shared" si="24"/>
        <v>0</v>
      </c>
      <c r="K54" s="47">
        <f t="shared" si="24"/>
        <v>0</v>
      </c>
      <c r="L54" s="120"/>
      <c r="M54" s="120"/>
    </row>
    <row r="55" spans="1:13" ht="210.6" customHeight="1" x14ac:dyDescent="0.3">
      <c r="A55" s="121"/>
      <c r="B55" s="140"/>
      <c r="C55" s="138"/>
      <c r="D55" s="45" t="s">
        <v>2</v>
      </c>
      <c r="E55" s="47">
        <f>E56</f>
        <v>100000</v>
      </c>
      <c r="F55" s="47">
        <f t="shared" ref="F55:K55" si="25">F56</f>
        <v>70000</v>
      </c>
      <c r="G55" s="47">
        <f t="shared" si="25"/>
        <v>70000</v>
      </c>
      <c r="H55" s="47">
        <f t="shared" si="25"/>
        <v>0</v>
      </c>
      <c r="I55" s="47">
        <f t="shared" si="25"/>
        <v>0</v>
      </c>
      <c r="J55" s="47">
        <f t="shared" si="25"/>
        <v>0</v>
      </c>
      <c r="K55" s="47">
        <f t="shared" si="25"/>
        <v>0</v>
      </c>
      <c r="L55" s="121"/>
      <c r="M55" s="121"/>
    </row>
    <row r="56" spans="1:13" ht="113.45" customHeight="1" x14ac:dyDescent="0.3">
      <c r="A56" s="42" t="s">
        <v>53</v>
      </c>
      <c r="B56" s="53" t="s">
        <v>8</v>
      </c>
      <c r="C56" s="26">
        <v>2018</v>
      </c>
      <c r="D56" s="27" t="s">
        <v>2</v>
      </c>
      <c r="E56" s="19">
        <v>100000</v>
      </c>
      <c r="F56" s="19">
        <f>G56+H56+I56+J56+K56</f>
        <v>70000</v>
      </c>
      <c r="G56" s="19">
        <v>70000</v>
      </c>
      <c r="H56" s="19">
        <v>0</v>
      </c>
      <c r="I56" s="19">
        <v>0</v>
      </c>
      <c r="J56" s="19">
        <v>0</v>
      </c>
      <c r="K56" s="19">
        <v>0</v>
      </c>
      <c r="L56" s="24" t="s">
        <v>32</v>
      </c>
      <c r="M56" s="70" t="s">
        <v>128</v>
      </c>
    </row>
    <row r="57" spans="1:13" ht="45" customHeight="1" x14ac:dyDescent="0.3">
      <c r="A57" s="120" t="s">
        <v>64</v>
      </c>
      <c r="B57" s="139" t="s">
        <v>131</v>
      </c>
      <c r="C57" s="159"/>
      <c r="D57" s="45" t="s">
        <v>136</v>
      </c>
      <c r="E57" s="47">
        <f>SUM(E58:E61)</f>
        <v>80317.439729999998</v>
      </c>
      <c r="F57" s="47">
        <f t="shared" ref="F57:K57" si="26">SUM(F58:F61)</f>
        <v>0</v>
      </c>
      <c r="G57" s="47">
        <f t="shared" si="26"/>
        <v>0</v>
      </c>
      <c r="H57" s="47">
        <f t="shared" si="26"/>
        <v>0</v>
      </c>
      <c r="I57" s="47">
        <f t="shared" si="26"/>
        <v>0</v>
      </c>
      <c r="J57" s="47">
        <f t="shared" si="26"/>
        <v>0</v>
      </c>
      <c r="K57" s="47">
        <f t="shared" si="26"/>
        <v>0</v>
      </c>
      <c r="L57" s="159"/>
      <c r="M57" s="181"/>
    </row>
    <row r="58" spans="1:13" ht="60" customHeight="1" x14ac:dyDescent="0.3">
      <c r="A58" s="135"/>
      <c r="B58" s="175"/>
      <c r="C58" s="161"/>
      <c r="D58" s="45" t="s">
        <v>0</v>
      </c>
      <c r="E58" s="47">
        <v>75244.539350000006</v>
      </c>
      <c r="F58" s="100">
        <f>SUM(G58:K58)</f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61"/>
      <c r="M58" s="181"/>
    </row>
    <row r="59" spans="1:13" ht="57" customHeight="1" x14ac:dyDescent="0.3">
      <c r="A59" s="135"/>
      <c r="B59" s="175"/>
      <c r="C59" s="161"/>
      <c r="D59" s="45" t="s">
        <v>36</v>
      </c>
      <c r="E59" s="47">
        <v>1012.56538</v>
      </c>
      <c r="F59" s="100">
        <f t="shared" ref="F59:F60" si="27">SUM(G59:K59)</f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61"/>
      <c r="M59" s="181"/>
    </row>
    <row r="60" spans="1:13" ht="90" customHeight="1" x14ac:dyDescent="0.3">
      <c r="A60" s="135"/>
      <c r="B60" s="175"/>
      <c r="C60" s="161"/>
      <c r="D60" s="45" t="s">
        <v>45</v>
      </c>
      <c r="E60" s="47">
        <v>3627.1350000000002</v>
      </c>
      <c r="F60" s="100">
        <f t="shared" si="27"/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61"/>
      <c r="M60" s="181"/>
    </row>
    <row r="61" spans="1:13" ht="96.6" customHeight="1" x14ac:dyDescent="0.3">
      <c r="A61" s="121"/>
      <c r="B61" s="140"/>
      <c r="C61" s="160"/>
      <c r="D61" s="45" t="s">
        <v>121</v>
      </c>
      <c r="E61" s="64">
        <v>433.2</v>
      </c>
      <c r="F61" s="64">
        <f>SUM(G61:K61)</f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160"/>
      <c r="M61" s="181"/>
    </row>
    <row r="62" spans="1:13" ht="52.15" customHeight="1" x14ac:dyDescent="0.3">
      <c r="A62" s="120" t="s">
        <v>69</v>
      </c>
      <c r="B62" s="139" t="s">
        <v>70</v>
      </c>
      <c r="C62" s="159"/>
      <c r="D62" s="45" t="s">
        <v>136</v>
      </c>
      <c r="E62" s="47">
        <f>SUM(E63:E64)</f>
        <v>1175077.6100000001</v>
      </c>
      <c r="F62" s="47">
        <f t="shared" ref="F62:K62" si="28">SUM(F63:F64)</f>
        <v>2009246.48</v>
      </c>
      <c r="G62" s="47">
        <f t="shared" si="28"/>
        <v>470246.48</v>
      </c>
      <c r="H62" s="47">
        <f t="shared" si="28"/>
        <v>382745</v>
      </c>
      <c r="I62" s="47">
        <f t="shared" si="28"/>
        <v>384285</v>
      </c>
      <c r="J62" s="47">
        <f t="shared" si="28"/>
        <v>385985</v>
      </c>
      <c r="K62" s="47">
        <f t="shared" si="28"/>
        <v>385985</v>
      </c>
      <c r="L62" s="159"/>
      <c r="M62" s="159"/>
    </row>
    <row r="63" spans="1:13" ht="75.599999999999994" customHeight="1" x14ac:dyDescent="0.3">
      <c r="A63" s="135"/>
      <c r="B63" s="175"/>
      <c r="C63" s="161"/>
      <c r="D63" s="73" t="s">
        <v>35</v>
      </c>
      <c r="E63" s="3">
        <f t="shared" ref="E63:K63" si="29">E65</f>
        <v>185</v>
      </c>
      <c r="F63" s="3">
        <f t="shared" si="29"/>
        <v>925</v>
      </c>
      <c r="G63" s="3">
        <f t="shared" si="29"/>
        <v>185</v>
      </c>
      <c r="H63" s="3">
        <f t="shared" si="29"/>
        <v>185</v>
      </c>
      <c r="I63" s="3">
        <f t="shared" si="29"/>
        <v>185</v>
      </c>
      <c r="J63" s="3">
        <f t="shared" si="29"/>
        <v>185</v>
      </c>
      <c r="K63" s="3">
        <f t="shared" si="29"/>
        <v>185</v>
      </c>
      <c r="L63" s="161"/>
      <c r="M63" s="161"/>
    </row>
    <row r="64" spans="1:13" ht="30.6" customHeight="1" x14ac:dyDescent="0.3">
      <c r="A64" s="135"/>
      <c r="B64" s="175"/>
      <c r="C64" s="161"/>
      <c r="D64" s="73" t="s">
        <v>2</v>
      </c>
      <c r="E64" s="3">
        <f>E66+E70+E76</f>
        <v>1174892.6100000001</v>
      </c>
      <c r="F64" s="3">
        <f>F66+F70+F76</f>
        <v>2008321.48</v>
      </c>
      <c r="G64" s="3">
        <f>G66+G70+G76</f>
        <v>470061.48</v>
      </c>
      <c r="H64" s="3">
        <f t="shared" ref="H64:K64" si="30">H66+H70+H76</f>
        <v>382560</v>
      </c>
      <c r="I64" s="3">
        <f t="shared" si="30"/>
        <v>384100</v>
      </c>
      <c r="J64" s="3">
        <f t="shared" si="30"/>
        <v>385800</v>
      </c>
      <c r="K64" s="3">
        <f t="shared" si="30"/>
        <v>385800</v>
      </c>
      <c r="L64" s="161"/>
      <c r="M64" s="161"/>
    </row>
    <row r="65" spans="1:15" ht="76.900000000000006" customHeight="1" x14ac:dyDescent="0.3">
      <c r="A65" s="120" t="s">
        <v>71</v>
      </c>
      <c r="B65" s="139" t="s">
        <v>60</v>
      </c>
      <c r="C65" s="159"/>
      <c r="D65" s="73" t="s">
        <v>35</v>
      </c>
      <c r="E65" s="3">
        <f t="shared" ref="E65:K65" si="31">E68</f>
        <v>185</v>
      </c>
      <c r="F65" s="3">
        <f t="shared" si="31"/>
        <v>925</v>
      </c>
      <c r="G65" s="3">
        <f t="shared" si="31"/>
        <v>185</v>
      </c>
      <c r="H65" s="3">
        <f t="shared" si="31"/>
        <v>185</v>
      </c>
      <c r="I65" s="3">
        <f t="shared" si="31"/>
        <v>185</v>
      </c>
      <c r="J65" s="3">
        <f t="shared" si="31"/>
        <v>185</v>
      </c>
      <c r="K65" s="3">
        <f t="shared" si="31"/>
        <v>185</v>
      </c>
      <c r="L65" s="159"/>
      <c r="M65" s="159"/>
    </row>
    <row r="66" spans="1:15" ht="25.9" customHeight="1" x14ac:dyDescent="0.3">
      <c r="A66" s="121"/>
      <c r="B66" s="140"/>
      <c r="C66" s="160"/>
      <c r="D66" s="73" t="s">
        <v>2</v>
      </c>
      <c r="E66" s="3">
        <f t="shared" ref="E66:K66" si="32">E67</f>
        <v>34533.4</v>
      </c>
      <c r="F66" s="3">
        <f t="shared" si="32"/>
        <v>169270</v>
      </c>
      <c r="G66" s="3">
        <f t="shared" si="32"/>
        <v>31010</v>
      </c>
      <c r="H66" s="3">
        <f t="shared" si="32"/>
        <v>32560</v>
      </c>
      <c r="I66" s="3">
        <f t="shared" si="32"/>
        <v>34100</v>
      </c>
      <c r="J66" s="3">
        <f t="shared" si="32"/>
        <v>35800</v>
      </c>
      <c r="K66" s="3">
        <f t="shared" si="32"/>
        <v>35800</v>
      </c>
      <c r="L66" s="160"/>
      <c r="M66" s="160"/>
    </row>
    <row r="67" spans="1:15" ht="97.15" customHeight="1" x14ac:dyDescent="0.3">
      <c r="A67" s="30" t="s">
        <v>72</v>
      </c>
      <c r="B67" s="73" t="s">
        <v>42</v>
      </c>
      <c r="C67" s="72" t="s">
        <v>25</v>
      </c>
      <c r="D67" s="45" t="s">
        <v>2</v>
      </c>
      <c r="E67" s="3">
        <f>5000+29533.4</f>
        <v>34533.4</v>
      </c>
      <c r="F67" s="3">
        <f>K67+G67+H67+I67+J67</f>
        <v>169270</v>
      </c>
      <c r="G67" s="3">
        <v>31010</v>
      </c>
      <c r="H67" s="3">
        <v>32560</v>
      </c>
      <c r="I67" s="3">
        <v>34100</v>
      </c>
      <c r="J67" s="3">
        <v>35800</v>
      </c>
      <c r="K67" s="3">
        <v>35800</v>
      </c>
      <c r="L67" s="72" t="s">
        <v>15</v>
      </c>
      <c r="M67" s="154" t="s">
        <v>22</v>
      </c>
    </row>
    <row r="68" spans="1:15" ht="118.9" customHeight="1" x14ac:dyDescent="0.3">
      <c r="A68" s="78" t="s">
        <v>73</v>
      </c>
      <c r="B68" s="73" t="s">
        <v>23</v>
      </c>
      <c r="C68" s="79">
        <v>2018</v>
      </c>
      <c r="D68" s="73" t="s">
        <v>35</v>
      </c>
      <c r="E68" s="80">
        <v>185</v>
      </c>
      <c r="F68" s="80">
        <f>G68+H68+I68+J68+K68</f>
        <v>925</v>
      </c>
      <c r="G68" s="80">
        <v>185</v>
      </c>
      <c r="H68" s="80">
        <v>185</v>
      </c>
      <c r="I68" s="80">
        <v>185</v>
      </c>
      <c r="J68" s="80">
        <v>185</v>
      </c>
      <c r="K68" s="80">
        <v>185</v>
      </c>
      <c r="L68" s="72" t="s">
        <v>15</v>
      </c>
      <c r="M68" s="155"/>
    </row>
    <row r="69" spans="1:15" ht="46.15" customHeight="1" x14ac:dyDescent="0.3">
      <c r="A69" s="212" t="s">
        <v>74</v>
      </c>
      <c r="B69" s="139" t="s">
        <v>75</v>
      </c>
      <c r="C69" s="120" t="s">
        <v>58</v>
      </c>
      <c r="D69" s="29" t="s">
        <v>1</v>
      </c>
      <c r="E69" s="19">
        <f>E70</f>
        <v>90359.21</v>
      </c>
      <c r="F69" s="19">
        <f>G69+H69+I69+J69+K69</f>
        <v>89051.48</v>
      </c>
      <c r="G69" s="19">
        <f>G70</f>
        <v>89051.48</v>
      </c>
      <c r="H69" s="19">
        <f>H70</f>
        <v>0</v>
      </c>
      <c r="I69" s="19">
        <f>I70</f>
        <v>0</v>
      </c>
      <c r="J69" s="19">
        <f>J70</f>
        <v>0</v>
      </c>
      <c r="K69" s="19">
        <f>K70</f>
        <v>0</v>
      </c>
      <c r="L69" s="132"/>
      <c r="M69" s="148"/>
    </row>
    <row r="70" spans="1:15" ht="46.15" customHeight="1" x14ac:dyDescent="0.3">
      <c r="A70" s="213"/>
      <c r="B70" s="140"/>
      <c r="C70" s="121"/>
      <c r="D70" s="27" t="s">
        <v>2</v>
      </c>
      <c r="E70" s="19">
        <f>E71+E72</f>
        <v>90359.21</v>
      </c>
      <c r="F70" s="69">
        <f>F71+F72</f>
        <v>89051.48</v>
      </c>
      <c r="G70" s="69">
        <f t="shared" ref="G70:J70" si="33">G71+G72</f>
        <v>89051.48</v>
      </c>
      <c r="H70" s="69">
        <f t="shared" si="33"/>
        <v>0</v>
      </c>
      <c r="I70" s="69">
        <f t="shared" si="33"/>
        <v>0</v>
      </c>
      <c r="J70" s="69">
        <f t="shared" si="33"/>
        <v>0</v>
      </c>
      <c r="K70" s="69">
        <f>K71+K72</f>
        <v>0</v>
      </c>
      <c r="L70" s="134"/>
      <c r="M70" s="150"/>
    </row>
    <row r="71" spans="1:15" ht="289.89999999999998" customHeight="1" x14ac:dyDescent="0.3">
      <c r="A71" s="31" t="s">
        <v>76</v>
      </c>
      <c r="B71" s="53" t="s">
        <v>33</v>
      </c>
      <c r="C71" s="26">
        <v>2018</v>
      </c>
      <c r="D71" s="27" t="s">
        <v>2</v>
      </c>
      <c r="E71" s="19">
        <v>83216.210000000006</v>
      </c>
      <c r="F71" s="19">
        <f>G71+H71+I71+J71+K71</f>
        <v>85480.48</v>
      </c>
      <c r="G71" s="19">
        <v>85480.48</v>
      </c>
      <c r="H71" s="19">
        <v>0</v>
      </c>
      <c r="I71" s="19">
        <v>0</v>
      </c>
      <c r="J71" s="19">
        <v>0</v>
      </c>
      <c r="K71" s="19">
        <v>0</v>
      </c>
      <c r="L71" s="24" t="s">
        <v>31</v>
      </c>
      <c r="M71" s="154" t="s">
        <v>142</v>
      </c>
    </row>
    <row r="72" spans="1:15" ht="195.6" customHeight="1" x14ac:dyDescent="0.3">
      <c r="A72" s="26" t="s">
        <v>77</v>
      </c>
      <c r="B72" s="53" t="s">
        <v>12</v>
      </c>
      <c r="C72" s="26" t="s">
        <v>34</v>
      </c>
      <c r="D72" s="27" t="s">
        <v>2</v>
      </c>
      <c r="E72" s="19">
        <v>7143</v>
      </c>
      <c r="F72" s="19">
        <f>G72+H72+I72+J72+K72</f>
        <v>3571</v>
      </c>
      <c r="G72" s="19">
        <v>3571</v>
      </c>
      <c r="H72" s="19">
        <v>0</v>
      </c>
      <c r="I72" s="19">
        <v>0</v>
      </c>
      <c r="J72" s="19">
        <v>0</v>
      </c>
      <c r="K72" s="19">
        <v>0</v>
      </c>
      <c r="L72" s="24" t="s">
        <v>21</v>
      </c>
      <c r="M72" s="155"/>
    </row>
    <row r="73" spans="1:15" ht="23.45" customHeight="1" x14ac:dyDescent="0.3">
      <c r="A73" s="120" t="s">
        <v>78</v>
      </c>
      <c r="B73" s="139" t="s">
        <v>81</v>
      </c>
      <c r="C73" s="120"/>
      <c r="D73" s="29" t="s">
        <v>1</v>
      </c>
      <c r="E73" s="23">
        <f t="shared" ref="E73:K73" si="34">E76</f>
        <v>1050000</v>
      </c>
      <c r="F73" s="23">
        <f>F76</f>
        <v>1750000</v>
      </c>
      <c r="G73" s="23">
        <f t="shared" si="34"/>
        <v>350000</v>
      </c>
      <c r="H73" s="23">
        <f t="shared" si="34"/>
        <v>350000</v>
      </c>
      <c r="I73" s="23">
        <f t="shared" si="34"/>
        <v>350000</v>
      </c>
      <c r="J73" s="23">
        <f t="shared" si="34"/>
        <v>350000</v>
      </c>
      <c r="K73" s="23">
        <f t="shared" si="34"/>
        <v>350000</v>
      </c>
      <c r="L73" s="132"/>
      <c r="M73" s="148"/>
    </row>
    <row r="74" spans="1:15" ht="39" customHeight="1" x14ac:dyDescent="0.3">
      <c r="A74" s="135"/>
      <c r="B74" s="175"/>
      <c r="C74" s="135"/>
      <c r="D74" s="27" t="s">
        <v>26</v>
      </c>
      <c r="E74" s="122" t="s">
        <v>27</v>
      </c>
      <c r="F74" s="123"/>
      <c r="G74" s="123"/>
      <c r="H74" s="123"/>
      <c r="I74" s="123"/>
      <c r="J74" s="123"/>
      <c r="K74" s="124"/>
      <c r="L74" s="133"/>
      <c r="M74" s="149"/>
    </row>
    <row r="75" spans="1:15" ht="75" customHeight="1" x14ac:dyDescent="0.3">
      <c r="A75" s="135"/>
      <c r="B75" s="175"/>
      <c r="C75" s="135"/>
      <c r="D75" s="27" t="s">
        <v>13</v>
      </c>
      <c r="E75" s="122" t="s">
        <v>30</v>
      </c>
      <c r="F75" s="123"/>
      <c r="G75" s="123"/>
      <c r="H75" s="123"/>
      <c r="I75" s="123"/>
      <c r="J75" s="123"/>
      <c r="K75" s="124"/>
      <c r="L75" s="133"/>
      <c r="M75" s="149"/>
    </row>
    <row r="76" spans="1:15" ht="52.15" customHeight="1" x14ac:dyDescent="0.3">
      <c r="A76" s="121"/>
      <c r="B76" s="140"/>
      <c r="C76" s="121"/>
      <c r="D76" s="27" t="s">
        <v>2</v>
      </c>
      <c r="E76" s="23">
        <f>E80</f>
        <v>1050000</v>
      </c>
      <c r="F76" s="71">
        <f>F80</f>
        <v>1750000</v>
      </c>
      <c r="G76" s="71">
        <f t="shared" ref="G76:K76" si="35">G80</f>
        <v>350000</v>
      </c>
      <c r="H76" s="71">
        <f t="shared" si="35"/>
        <v>350000</v>
      </c>
      <c r="I76" s="71">
        <f t="shared" si="35"/>
        <v>350000</v>
      </c>
      <c r="J76" s="71">
        <f t="shared" si="35"/>
        <v>350000</v>
      </c>
      <c r="K76" s="71">
        <f t="shared" si="35"/>
        <v>350000</v>
      </c>
      <c r="L76" s="134"/>
      <c r="M76" s="150"/>
      <c r="O76" s="5"/>
    </row>
    <row r="77" spans="1:15" ht="27" customHeight="1" x14ac:dyDescent="0.3">
      <c r="A77" s="120" t="s">
        <v>79</v>
      </c>
      <c r="B77" s="139" t="s">
        <v>91</v>
      </c>
      <c r="C77" s="120" t="s">
        <v>58</v>
      </c>
      <c r="D77" s="29" t="s">
        <v>1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132" t="s">
        <v>18</v>
      </c>
      <c r="M77" s="154" t="s">
        <v>20</v>
      </c>
      <c r="O77" s="5"/>
    </row>
    <row r="78" spans="1:15" ht="47.45" customHeight="1" x14ac:dyDescent="0.3">
      <c r="A78" s="135"/>
      <c r="B78" s="175"/>
      <c r="C78" s="135"/>
      <c r="D78" s="27" t="s">
        <v>26</v>
      </c>
      <c r="E78" s="122" t="s">
        <v>27</v>
      </c>
      <c r="F78" s="123"/>
      <c r="G78" s="123"/>
      <c r="H78" s="123"/>
      <c r="I78" s="123"/>
      <c r="J78" s="123"/>
      <c r="K78" s="124"/>
      <c r="L78" s="133"/>
      <c r="M78" s="184"/>
      <c r="O78" s="5"/>
    </row>
    <row r="79" spans="1:15" ht="322.14999999999998" customHeight="1" x14ac:dyDescent="0.3">
      <c r="A79" s="121"/>
      <c r="B79" s="140"/>
      <c r="C79" s="121"/>
      <c r="D79" s="27" t="s">
        <v>13</v>
      </c>
      <c r="E79" s="122" t="s">
        <v>30</v>
      </c>
      <c r="F79" s="123"/>
      <c r="G79" s="123"/>
      <c r="H79" s="123"/>
      <c r="I79" s="123"/>
      <c r="J79" s="123"/>
      <c r="K79" s="124"/>
      <c r="L79" s="134"/>
      <c r="M79" s="184"/>
      <c r="O79" s="5"/>
    </row>
    <row r="80" spans="1:15" ht="409.15" customHeight="1" x14ac:dyDescent="0.3">
      <c r="A80" s="26" t="s">
        <v>122</v>
      </c>
      <c r="B80" s="53" t="s">
        <v>44</v>
      </c>
      <c r="C80" s="22" t="s">
        <v>58</v>
      </c>
      <c r="D80" s="27" t="s">
        <v>2</v>
      </c>
      <c r="E80" s="23">
        <v>1050000</v>
      </c>
      <c r="F80" s="23">
        <f>SUM(G80:K80)</f>
        <v>1750000</v>
      </c>
      <c r="G80" s="23">
        <v>350000</v>
      </c>
      <c r="H80" s="23">
        <v>350000</v>
      </c>
      <c r="I80" s="23">
        <v>350000</v>
      </c>
      <c r="J80" s="23">
        <v>350000</v>
      </c>
      <c r="K80" s="23">
        <v>350000</v>
      </c>
      <c r="L80" s="24" t="s">
        <v>18</v>
      </c>
      <c r="M80" s="37" t="s">
        <v>24</v>
      </c>
      <c r="O80" s="5"/>
    </row>
    <row r="81" spans="1:15" ht="49.15" customHeight="1" x14ac:dyDescent="0.3">
      <c r="A81" s="120">
        <v>4</v>
      </c>
      <c r="B81" s="139" t="s">
        <v>83</v>
      </c>
      <c r="C81" s="159"/>
      <c r="D81" s="73" t="s">
        <v>26</v>
      </c>
      <c r="E81" s="63">
        <f>E88+E90</f>
        <v>0</v>
      </c>
      <c r="F81" s="63">
        <f t="shared" ref="F81:K81" si="36">F88+F90</f>
        <v>12950.07</v>
      </c>
      <c r="G81" s="63">
        <f t="shared" si="36"/>
        <v>12950.07</v>
      </c>
      <c r="H81" s="63">
        <f t="shared" si="36"/>
        <v>0</v>
      </c>
      <c r="I81" s="63">
        <f t="shared" si="36"/>
        <v>0</v>
      </c>
      <c r="J81" s="63">
        <f t="shared" si="36"/>
        <v>0</v>
      </c>
      <c r="K81" s="63">
        <f t="shared" si="36"/>
        <v>0</v>
      </c>
      <c r="L81" s="9"/>
      <c r="M81" s="9"/>
      <c r="O81" s="5"/>
    </row>
    <row r="82" spans="1:15" ht="168" customHeight="1" x14ac:dyDescent="0.3">
      <c r="A82" s="121"/>
      <c r="B82" s="140"/>
      <c r="C82" s="160"/>
      <c r="D82" s="45" t="s">
        <v>13</v>
      </c>
      <c r="E82" s="122" t="s">
        <v>30</v>
      </c>
      <c r="F82" s="123"/>
      <c r="G82" s="123"/>
      <c r="H82" s="123"/>
      <c r="I82" s="123"/>
      <c r="J82" s="123"/>
      <c r="K82" s="124"/>
      <c r="L82" s="65"/>
      <c r="M82" s="65"/>
      <c r="O82" s="5"/>
    </row>
    <row r="83" spans="1:15" ht="29.45" customHeight="1" x14ac:dyDescent="0.3">
      <c r="A83" s="210" t="s">
        <v>84</v>
      </c>
      <c r="B83" s="139" t="s">
        <v>85</v>
      </c>
      <c r="C83" s="151" t="s">
        <v>58</v>
      </c>
      <c r="D83" s="73" t="s">
        <v>1</v>
      </c>
      <c r="E83" s="82">
        <v>0</v>
      </c>
      <c r="F83" s="82">
        <f>G83+H83+I83+J83+K83</f>
        <v>0</v>
      </c>
      <c r="G83" s="82">
        <f>G84</f>
        <v>0</v>
      </c>
      <c r="H83" s="82">
        <f>H84</f>
        <v>0</v>
      </c>
      <c r="I83" s="82">
        <f>I84</f>
        <v>0</v>
      </c>
      <c r="J83" s="82">
        <f>J84</f>
        <v>0</v>
      </c>
      <c r="K83" s="82">
        <f>K84</f>
        <v>0</v>
      </c>
      <c r="L83" s="151" t="s">
        <v>18</v>
      </c>
      <c r="M83" s="132" t="s">
        <v>137</v>
      </c>
      <c r="O83" s="5"/>
    </row>
    <row r="84" spans="1:15" ht="75.599999999999994" customHeight="1" x14ac:dyDescent="0.3">
      <c r="A84" s="211"/>
      <c r="B84" s="140"/>
      <c r="C84" s="153"/>
      <c r="D84" s="73" t="s">
        <v>13</v>
      </c>
      <c r="E84" s="188" t="s">
        <v>30</v>
      </c>
      <c r="F84" s="189"/>
      <c r="G84" s="189"/>
      <c r="H84" s="189"/>
      <c r="I84" s="189"/>
      <c r="J84" s="189"/>
      <c r="K84" s="190"/>
      <c r="L84" s="152"/>
      <c r="M84" s="133"/>
      <c r="O84" s="5"/>
    </row>
    <row r="85" spans="1:15" ht="43.15" customHeight="1" x14ac:dyDescent="0.3">
      <c r="A85" s="210" t="s">
        <v>88</v>
      </c>
      <c r="B85" s="139" t="s">
        <v>86</v>
      </c>
      <c r="C85" s="151" t="s">
        <v>58</v>
      </c>
      <c r="D85" s="73" t="s">
        <v>1</v>
      </c>
      <c r="E85" s="82">
        <v>0</v>
      </c>
      <c r="F85" s="82">
        <f>G85+H85+I85+J85+K85</f>
        <v>0</v>
      </c>
      <c r="G85" s="82">
        <f>G86</f>
        <v>0</v>
      </c>
      <c r="H85" s="82">
        <f>H86</f>
        <v>0</v>
      </c>
      <c r="I85" s="82">
        <f>I86</f>
        <v>0</v>
      </c>
      <c r="J85" s="82">
        <f>J86</f>
        <v>0</v>
      </c>
      <c r="K85" s="82">
        <f>K86</f>
        <v>0</v>
      </c>
      <c r="L85" s="152"/>
      <c r="M85" s="133"/>
      <c r="O85" s="5"/>
    </row>
    <row r="86" spans="1:15" ht="74.45" customHeight="1" x14ac:dyDescent="0.3">
      <c r="A86" s="211"/>
      <c r="B86" s="140"/>
      <c r="C86" s="153"/>
      <c r="D86" s="73" t="s">
        <v>13</v>
      </c>
      <c r="E86" s="188" t="s">
        <v>30</v>
      </c>
      <c r="F86" s="189"/>
      <c r="G86" s="189"/>
      <c r="H86" s="189"/>
      <c r="I86" s="189"/>
      <c r="J86" s="189"/>
      <c r="K86" s="190"/>
      <c r="L86" s="152"/>
      <c r="M86" s="133"/>
      <c r="O86" s="5"/>
    </row>
    <row r="87" spans="1:15" ht="44.45" customHeight="1" x14ac:dyDescent="0.3">
      <c r="A87" s="210" t="s">
        <v>89</v>
      </c>
      <c r="B87" s="139" t="s">
        <v>134</v>
      </c>
      <c r="C87" s="151" t="s">
        <v>58</v>
      </c>
      <c r="D87" s="73" t="s">
        <v>1</v>
      </c>
      <c r="E87" s="82">
        <v>0</v>
      </c>
      <c r="F87" s="82">
        <f>G87+H87+I87+J87+K87</f>
        <v>5830.66</v>
      </c>
      <c r="G87" s="82">
        <f>G88</f>
        <v>5830.66</v>
      </c>
      <c r="H87" s="82">
        <f>H88</f>
        <v>0</v>
      </c>
      <c r="I87" s="82">
        <f>I88</f>
        <v>0</v>
      </c>
      <c r="J87" s="82">
        <f>J88</f>
        <v>0</v>
      </c>
      <c r="K87" s="82">
        <f>K88</f>
        <v>0</v>
      </c>
      <c r="L87" s="152"/>
      <c r="M87" s="133"/>
      <c r="O87" s="5"/>
    </row>
    <row r="88" spans="1:15" ht="51.6" customHeight="1" x14ac:dyDescent="0.3">
      <c r="A88" s="211"/>
      <c r="B88" s="140"/>
      <c r="C88" s="153"/>
      <c r="D88" s="73" t="s">
        <v>26</v>
      </c>
      <c r="E88" s="82">
        <v>0</v>
      </c>
      <c r="F88" s="82">
        <f>G88+H88+I88+J88+K88</f>
        <v>5830.66</v>
      </c>
      <c r="G88" s="82">
        <v>5830.66</v>
      </c>
      <c r="H88" s="82">
        <v>0</v>
      </c>
      <c r="I88" s="82">
        <v>0</v>
      </c>
      <c r="J88" s="82">
        <v>0</v>
      </c>
      <c r="K88" s="82">
        <v>0</v>
      </c>
      <c r="L88" s="152"/>
      <c r="M88" s="133"/>
      <c r="O88" s="5"/>
    </row>
    <row r="89" spans="1:15" ht="29.45" customHeight="1" x14ac:dyDescent="0.3">
      <c r="A89" s="209" t="s">
        <v>90</v>
      </c>
      <c r="B89" s="128" t="s">
        <v>87</v>
      </c>
      <c r="C89" s="151" t="s">
        <v>58</v>
      </c>
      <c r="D89" s="73" t="s">
        <v>1</v>
      </c>
      <c r="E89" s="82">
        <v>0</v>
      </c>
      <c r="F89" s="82">
        <f>G89+H89+I89+J89+K89</f>
        <v>7119.41</v>
      </c>
      <c r="G89" s="82">
        <f>G90</f>
        <v>7119.41</v>
      </c>
      <c r="H89" s="82">
        <f>H90</f>
        <v>0</v>
      </c>
      <c r="I89" s="82">
        <f>I90</f>
        <v>0</v>
      </c>
      <c r="J89" s="82">
        <f>J90</f>
        <v>0</v>
      </c>
      <c r="K89" s="82">
        <f>K90</f>
        <v>0</v>
      </c>
      <c r="L89" s="152"/>
      <c r="M89" s="133"/>
      <c r="O89" s="5"/>
    </row>
    <row r="90" spans="1:15" ht="86.45" customHeight="1" x14ac:dyDescent="0.3">
      <c r="A90" s="209"/>
      <c r="B90" s="128"/>
      <c r="C90" s="153"/>
      <c r="D90" s="73" t="s">
        <v>26</v>
      </c>
      <c r="E90" s="82">
        <v>0</v>
      </c>
      <c r="F90" s="82">
        <f>G90+H90+I90+J90+K90</f>
        <v>7119.41</v>
      </c>
      <c r="G90" s="82">
        <v>7119.41</v>
      </c>
      <c r="H90" s="82">
        <v>0</v>
      </c>
      <c r="I90" s="82">
        <v>0</v>
      </c>
      <c r="J90" s="82">
        <v>0</v>
      </c>
      <c r="K90" s="82">
        <v>0</v>
      </c>
      <c r="L90" s="153"/>
      <c r="M90" s="134"/>
      <c r="O90" s="5"/>
    </row>
    <row r="91" spans="1:15" ht="34.15" customHeight="1" x14ac:dyDescent="0.3">
      <c r="A91" s="117">
        <v>5</v>
      </c>
      <c r="B91" s="125" t="s">
        <v>92</v>
      </c>
      <c r="C91" s="83"/>
      <c r="D91" s="84" t="s">
        <v>1</v>
      </c>
      <c r="E91" s="80">
        <f>E93</f>
        <v>0</v>
      </c>
      <c r="F91" s="80">
        <f>F92</f>
        <v>220000</v>
      </c>
      <c r="G91" s="80">
        <f t="shared" ref="G91:K91" si="37">G92</f>
        <v>100000</v>
      </c>
      <c r="H91" s="80">
        <f t="shared" si="37"/>
        <v>120000</v>
      </c>
      <c r="I91" s="80">
        <f t="shared" si="37"/>
        <v>0</v>
      </c>
      <c r="J91" s="80">
        <f t="shared" si="37"/>
        <v>0</v>
      </c>
      <c r="K91" s="80">
        <f t="shared" si="37"/>
        <v>0</v>
      </c>
      <c r="L91" s="151"/>
      <c r="M91" s="132"/>
    </row>
    <row r="92" spans="1:15" ht="40.15" customHeight="1" x14ac:dyDescent="0.3">
      <c r="A92" s="118"/>
      <c r="B92" s="126"/>
      <c r="C92" s="113"/>
      <c r="D92" s="112" t="s">
        <v>146</v>
      </c>
      <c r="E92" s="80">
        <v>0</v>
      </c>
      <c r="F92" s="80">
        <f>G92+H92+I92+J92</f>
        <v>220000</v>
      </c>
      <c r="G92" s="80">
        <v>100000</v>
      </c>
      <c r="H92" s="80">
        <v>120000</v>
      </c>
      <c r="I92" s="80">
        <v>0</v>
      </c>
      <c r="J92" s="80">
        <v>0</v>
      </c>
      <c r="K92" s="80">
        <v>0</v>
      </c>
      <c r="L92" s="152"/>
      <c r="M92" s="133"/>
    </row>
    <row r="93" spans="1:15" ht="97.15" customHeight="1" x14ac:dyDescent="0.3">
      <c r="A93" s="119"/>
      <c r="B93" s="127"/>
      <c r="C93" s="83"/>
      <c r="D93" s="112" t="s">
        <v>147</v>
      </c>
      <c r="E93" s="80">
        <v>0</v>
      </c>
      <c r="F93" s="80">
        <f>G93+H93+I93+J93</f>
        <v>100000</v>
      </c>
      <c r="G93" s="80">
        <v>100000</v>
      </c>
      <c r="H93" s="80">
        <v>0</v>
      </c>
      <c r="I93" s="80">
        <v>0</v>
      </c>
      <c r="J93" s="80">
        <v>0</v>
      </c>
      <c r="K93" s="80">
        <v>0</v>
      </c>
      <c r="L93" s="153"/>
      <c r="M93" s="134"/>
    </row>
    <row r="94" spans="1:15" ht="71.45" customHeight="1" x14ac:dyDescent="0.3">
      <c r="A94" s="117" t="s">
        <v>93</v>
      </c>
      <c r="B94" s="139" t="s">
        <v>124</v>
      </c>
      <c r="C94" s="151" t="s">
        <v>58</v>
      </c>
      <c r="D94" s="107" t="s">
        <v>146</v>
      </c>
      <c r="E94" s="80">
        <v>0</v>
      </c>
      <c r="F94" s="80">
        <f>G94+H94+I94+J94</f>
        <v>220000</v>
      </c>
      <c r="G94" s="80">
        <v>100000</v>
      </c>
      <c r="H94" s="80">
        <v>120000</v>
      </c>
      <c r="I94" s="80">
        <v>0</v>
      </c>
      <c r="J94" s="80">
        <v>0</v>
      </c>
      <c r="K94" s="80">
        <v>0</v>
      </c>
      <c r="L94" s="152"/>
      <c r="M94" s="154" t="s">
        <v>138</v>
      </c>
    </row>
    <row r="95" spans="1:15" ht="282" customHeight="1" x14ac:dyDescent="0.3">
      <c r="A95" s="119"/>
      <c r="B95" s="140"/>
      <c r="C95" s="153"/>
      <c r="D95" s="73" t="s">
        <v>147</v>
      </c>
      <c r="E95" s="80">
        <v>0</v>
      </c>
      <c r="F95" s="80">
        <f>G95+H95+I95+J95</f>
        <v>100000</v>
      </c>
      <c r="G95" s="80">
        <v>100000</v>
      </c>
      <c r="H95" s="80">
        <v>0</v>
      </c>
      <c r="I95" s="80">
        <v>0</v>
      </c>
      <c r="J95" s="80">
        <v>0</v>
      </c>
      <c r="K95" s="80">
        <v>0</v>
      </c>
      <c r="L95" s="153"/>
      <c r="M95" s="155"/>
    </row>
    <row r="96" spans="1:15" ht="24.6" customHeight="1" x14ac:dyDescent="0.3">
      <c r="A96" s="85"/>
      <c r="B96" s="55"/>
      <c r="C96" s="66"/>
      <c r="D96" s="81" t="s">
        <v>118</v>
      </c>
      <c r="E96" s="109">
        <f>E98+E103+E97+E100+E102</f>
        <v>1355395.0497300001</v>
      </c>
      <c r="F96" s="109">
        <f>F98+F103+F97+F100+F102+F99</f>
        <v>2412196.5499999998</v>
      </c>
      <c r="G96" s="109">
        <f>G98+G103+G97+G100+G102+G99</f>
        <v>753196.55</v>
      </c>
      <c r="H96" s="109">
        <f t="shared" ref="H96:K96" si="38">H98+H103+H97+H100+H102</f>
        <v>502745</v>
      </c>
      <c r="I96" s="109">
        <f t="shared" si="38"/>
        <v>384285</v>
      </c>
      <c r="J96" s="109">
        <f t="shared" si="38"/>
        <v>385985</v>
      </c>
      <c r="K96" s="109">
        <f t="shared" si="38"/>
        <v>385985</v>
      </c>
      <c r="L96" s="79"/>
      <c r="M96" s="37"/>
    </row>
    <row r="97" spans="1:13" ht="40.15" customHeight="1" x14ac:dyDescent="0.3">
      <c r="A97" s="85"/>
      <c r="B97" s="55"/>
      <c r="C97" s="66"/>
      <c r="D97" s="86" t="s">
        <v>0</v>
      </c>
      <c r="E97" s="109">
        <f>E47</f>
        <v>75244.539350000006</v>
      </c>
      <c r="F97" s="109">
        <f>SUM(G97:K97)</f>
        <v>0</v>
      </c>
      <c r="G97" s="109">
        <f t="shared" ref="G97:K98" si="39">G47</f>
        <v>0</v>
      </c>
      <c r="H97" s="109">
        <f t="shared" si="39"/>
        <v>0</v>
      </c>
      <c r="I97" s="109">
        <f t="shared" si="39"/>
        <v>0</v>
      </c>
      <c r="J97" s="109">
        <f t="shared" si="39"/>
        <v>0</v>
      </c>
      <c r="K97" s="109">
        <f t="shared" si="39"/>
        <v>0</v>
      </c>
      <c r="L97" s="79"/>
      <c r="M97" s="37"/>
    </row>
    <row r="98" spans="1:13" ht="64.150000000000006" customHeight="1" x14ac:dyDescent="0.3">
      <c r="A98" s="25"/>
      <c r="B98" s="55"/>
      <c r="C98" s="26"/>
      <c r="D98" s="20" t="s">
        <v>37</v>
      </c>
      <c r="E98" s="110">
        <f>E48</f>
        <v>1012.56538</v>
      </c>
      <c r="F98" s="109">
        <f t="shared" ref="F98:F100" si="40">SUM(G98:K98)</f>
        <v>232950.07</v>
      </c>
      <c r="G98" s="110">
        <f t="shared" si="39"/>
        <v>112950.07</v>
      </c>
      <c r="H98" s="110">
        <f t="shared" si="39"/>
        <v>120000</v>
      </c>
      <c r="I98" s="110">
        <f t="shared" si="39"/>
        <v>0</v>
      </c>
      <c r="J98" s="110">
        <f t="shared" si="39"/>
        <v>0</v>
      </c>
      <c r="K98" s="110">
        <f t="shared" si="39"/>
        <v>0</v>
      </c>
      <c r="L98" s="24"/>
      <c r="M98" s="37"/>
    </row>
    <row r="99" spans="1:13" ht="64.150000000000006" customHeight="1" x14ac:dyDescent="0.3">
      <c r="A99" s="90"/>
      <c r="B99" s="55"/>
      <c r="C99" s="111"/>
      <c r="D99" s="86" t="s">
        <v>147</v>
      </c>
      <c r="E99" s="115">
        <v>0</v>
      </c>
      <c r="F99" s="115">
        <f>G99+H99+I99+J99</f>
        <v>100000</v>
      </c>
      <c r="G99" s="115">
        <v>100000</v>
      </c>
      <c r="H99" s="115">
        <v>0</v>
      </c>
      <c r="I99" s="115">
        <v>0</v>
      </c>
      <c r="J99" s="115">
        <v>0</v>
      </c>
      <c r="K99" s="115">
        <v>0</v>
      </c>
      <c r="L99" s="101"/>
      <c r="M99" s="96"/>
    </row>
    <row r="100" spans="1:13" ht="95.45" customHeight="1" x14ac:dyDescent="0.3">
      <c r="A100" s="25"/>
      <c r="B100" s="55"/>
      <c r="C100" s="26"/>
      <c r="D100" s="1" t="s">
        <v>45</v>
      </c>
      <c r="E100" s="110">
        <f>E50</f>
        <v>3812.1350000000002</v>
      </c>
      <c r="F100" s="109">
        <f t="shared" si="40"/>
        <v>925</v>
      </c>
      <c r="G100" s="110">
        <f>G50</f>
        <v>185</v>
      </c>
      <c r="H100" s="110">
        <f>H50</f>
        <v>185</v>
      </c>
      <c r="I100" s="110">
        <f>I50</f>
        <v>185</v>
      </c>
      <c r="J100" s="110">
        <f>J50</f>
        <v>185</v>
      </c>
      <c r="K100" s="110">
        <f>K50</f>
        <v>185</v>
      </c>
      <c r="L100" s="24"/>
      <c r="M100" s="37"/>
    </row>
    <row r="101" spans="1:13" ht="77.45" customHeight="1" x14ac:dyDescent="0.3">
      <c r="A101" s="25"/>
      <c r="B101" s="55"/>
      <c r="C101" s="26"/>
      <c r="D101" s="20" t="s">
        <v>13</v>
      </c>
      <c r="E101" s="156" t="s">
        <v>30</v>
      </c>
      <c r="F101" s="157"/>
      <c r="G101" s="157"/>
      <c r="H101" s="157"/>
      <c r="I101" s="157"/>
      <c r="J101" s="157"/>
      <c r="K101" s="158"/>
      <c r="L101" s="24"/>
      <c r="M101" s="37"/>
    </row>
    <row r="102" spans="1:13" ht="90" customHeight="1" x14ac:dyDescent="0.3">
      <c r="A102" s="90"/>
      <c r="B102" s="55"/>
      <c r="C102" s="95"/>
      <c r="D102" s="1" t="s">
        <v>143</v>
      </c>
      <c r="E102" s="110">
        <f t="shared" ref="E102:K102" si="41">E61</f>
        <v>433.2</v>
      </c>
      <c r="F102" s="110">
        <f t="shared" si="41"/>
        <v>0</v>
      </c>
      <c r="G102" s="110">
        <f t="shared" si="41"/>
        <v>0</v>
      </c>
      <c r="H102" s="110">
        <f t="shared" si="41"/>
        <v>0</v>
      </c>
      <c r="I102" s="110">
        <f t="shared" si="41"/>
        <v>0</v>
      </c>
      <c r="J102" s="110">
        <f t="shared" si="41"/>
        <v>0</v>
      </c>
      <c r="K102" s="110">
        <f t="shared" si="41"/>
        <v>0</v>
      </c>
      <c r="L102" s="93"/>
      <c r="M102" s="96"/>
    </row>
    <row r="103" spans="1:13" ht="42" customHeight="1" x14ac:dyDescent="0.3">
      <c r="A103" s="25"/>
      <c r="B103" s="55"/>
      <c r="C103" s="26"/>
      <c r="D103" s="20" t="s">
        <v>2</v>
      </c>
      <c r="E103" s="110">
        <f>E53</f>
        <v>1274892.6100000001</v>
      </c>
      <c r="F103" s="109">
        <f>SUM(G103:K103)</f>
        <v>2078321.48</v>
      </c>
      <c r="G103" s="110">
        <f>G53</f>
        <v>540061.48</v>
      </c>
      <c r="H103" s="110">
        <f>H53</f>
        <v>382560</v>
      </c>
      <c r="I103" s="110">
        <f>I53</f>
        <v>384100</v>
      </c>
      <c r="J103" s="110">
        <f>J53</f>
        <v>385800</v>
      </c>
      <c r="K103" s="110">
        <f>K53</f>
        <v>385800</v>
      </c>
      <c r="L103" s="24"/>
      <c r="M103" s="37"/>
    </row>
    <row r="104" spans="1:13" ht="33" customHeight="1" x14ac:dyDescent="0.3">
      <c r="A104" s="25"/>
      <c r="B104" s="185" t="s">
        <v>94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7"/>
    </row>
    <row r="105" spans="1:13" ht="33" customHeight="1" x14ac:dyDescent="0.3">
      <c r="A105" s="162"/>
      <c r="B105" s="52" t="s">
        <v>51</v>
      </c>
      <c r="C105" s="136"/>
      <c r="D105" s="8" t="s">
        <v>1</v>
      </c>
      <c r="E105" s="2">
        <f>E106+E108</f>
        <v>0</v>
      </c>
      <c r="F105" s="2">
        <f>G105</f>
        <v>6114.1100000000006</v>
      </c>
      <c r="G105" s="2">
        <f t="shared" ref="G105:K105" si="42">G106+G108</f>
        <v>6114.1100000000006</v>
      </c>
      <c r="H105" s="2">
        <f t="shared" si="42"/>
        <v>0</v>
      </c>
      <c r="I105" s="2">
        <f t="shared" si="42"/>
        <v>0</v>
      </c>
      <c r="J105" s="2">
        <f t="shared" si="42"/>
        <v>0</v>
      </c>
      <c r="K105" s="2">
        <f t="shared" si="42"/>
        <v>0</v>
      </c>
      <c r="L105" s="191"/>
      <c r="M105" s="191"/>
    </row>
    <row r="106" spans="1:13" ht="56.45" customHeight="1" x14ac:dyDescent="0.3">
      <c r="A106" s="163"/>
      <c r="B106" s="173" t="s">
        <v>145</v>
      </c>
      <c r="C106" s="137"/>
      <c r="D106" s="1" t="s">
        <v>37</v>
      </c>
      <c r="E106" s="62">
        <f>E118</f>
        <v>0</v>
      </c>
      <c r="F106" s="2">
        <f>G106</f>
        <v>6114.1100000000006</v>
      </c>
      <c r="G106" s="114">
        <f>G110</f>
        <v>6114.1100000000006</v>
      </c>
      <c r="H106" s="114">
        <f t="shared" ref="H106:K106" si="43">H118</f>
        <v>0</v>
      </c>
      <c r="I106" s="114">
        <f t="shared" si="43"/>
        <v>0</v>
      </c>
      <c r="J106" s="114">
        <f t="shared" si="43"/>
        <v>0</v>
      </c>
      <c r="K106" s="114">
        <f t="shared" si="43"/>
        <v>0</v>
      </c>
      <c r="L106" s="192"/>
      <c r="M106" s="192"/>
    </row>
    <row r="107" spans="1:13" ht="77.45" customHeight="1" x14ac:dyDescent="0.3">
      <c r="A107" s="163"/>
      <c r="B107" s="173"/>
      <c r="C107" s="137"/>
      <c r="D107" s="1" t="s">
        <v>13</v>
      </c>
      <c r="E107" s="197" t="s">
        <v>30</v>
      </c>
      <c r="F107" s="197"/>
      <c r="G107" s="197"/>
      <c r="H107" s="197"/>
      <c r="I107" s="197"/>
      <c r="J107" s="197"/>
      <c r="K107" s="197"/>
      <c r="L107" s="192"/>
      <c r="M107" s="192"/>
    </row>
    <row r="108" spans="1:13" ht="33" customHeight="1" x14ac:dyDescent="0.3">
      <c r="A108" s="171"/>
      <c r="B108" s="174"/>
      <c r="C108" s="138"/>
      <c r="D108" s="1" t="s">
        <v>38</v>
      </c>
      <c r="E108" s="2">
        <f>E117+E118</f>
        <v>0</v>
      </c>
      <c r="F108" s="2">
        <f t="shared" ref="F108:K108" si="44">F117+F118</f>
        <v>0</v>
      </c>
      <c r="G108" s="2">
        <f t="shared" si="44"/>
        <v>0</v>
      </c>
      <c r="H108" s="2">
        <f t="shared" si="44"/>
        <v>0</v>
      </c>
      <c r="I108" s="2">
        <f t="shared" si="44"/>
        <v>0</v>
      </c>
      <c r="J108" s="2">
        <f t="shared" si="44"/>
        <v>0</v>
      </c>
      <c r="K108" s="2">
        <f t="shared" si="44"/>
        <v>0</v>
      </c>
      <c r="L108" s="193"/>
      <c r="M108" s="193"/>
    </row>
    <row r="109" spans="1:13" ht="34.15" customHeight="1" x14ac:dyDescent="0.3">
      <c r="A109" s="120" t="s">
        <v>50</v>
      </c>
      <c r="B109" s="139" t="s">
        <v>95</v>
      </c>
      <c r="C109" s="194"/>
      <c r="D109" s="29" t="s">
        <v>1</v>
      </c>
      <c r="E109" s="105">
        <f>E110</f>
        <v>0</v>
      </c>
      <c r="F109" s="105">
        <f>G109</f>
        <v>6114.1100000000006</v>
      </c>
      <c r="G109" s="105">
        <f t="shared" ref="G109:K109" si="45">G110</f>
        <v>6114.1100000000006</v>
      </c>
      <c r="H109" s="105">
        <f t="shared" si="45"/>
        <v>0</v>
      </c>
      <c r="I109" s="105">
        <f t="shared" si="45"/>
        <v>0</v>
      </c>
      <c r="J109" s="105">
        <f t="shared" si="45"/>
        <v>0</v>
      </c>
      <c r="K109" s="105">
        <f t="shared" si="45"/>
        <v>0</v>
      </c>
      <c r="L109" s="148"/>
      <c r="M109" s="148"/>
    </row>
    <row r="110" spans="1:13" ht="50.45" customHeight="1" x14ac:dyDescent="0.3">
      <c r="A110" s="135"/>
      <c r="B110" s="175"/>
      <c r="C110" s="195"/>
      <c r="D110" s="48" t="s">
        <v>37</v>
      </c>
      <c r="E110" s="47">
        <v>0</v>
      </c>
      <c r="F110" s="116">
        <f>G110</f>
        <v>6114.1100000000006</v>
      </c>
      <c r="G110" s="47">
        <f>G112+G113</f>
        <v>6114.1100000000006</v>
      </c>
      <c r="H110" s="19">
        <v>0</v>
      </c>
      <c r="I110" s="49">
        <v>0</v>
      </c>
      <c r="J110" s="49">
        <v>0</v>
      </c>
      <c r="K110" s="49">
        <v>0</v>
      </c>
      <c r="L110" s="149"/>
      <c r="M110" s="149"/>
    </row>
    <row r="111" spans="1:13" ht="73.150000000000006" customHeight="1" x14ac:dyDescent="0.3">
      <c r="A111" s="121"/>
      <c r="B111" s="140"/>
      <c r="C111" s="196"/>
      <c r="D111" s="48" t="s">
        <v>13</v>
      </c>
      <c r="E111" s="145" t="s">
        <v>30</v>
      </c>
      <c r="F111" s="146"/>
      <c r="G111" s="146"/>
      <c r="H111" s="146"/>
      <c r="I111" s="146"/>
      <c r="J111" s="146"/>
      <c r="K111" s="147"/>
      <c r="L111" s="150"/>
      <c r="M111" s="150"/>
    </row>
    <row r="112" spans="1:13" ht="108" customHeight="1" x14ac:dyDescent="0.3">
      <c r="A112" s="66" t="s">
        <v>53</v>
      </c>
      <c r="B112" s="73" t="s">
        <v>96</v>
      </c>
      <c r="C112" s="66">
        <v>2018</v>
      </c>
      <c r="D112" s="38" t="s">
        <v>37</v>
      </c>
      <c r="E112" s="88">
        <v>0</v>
      </c>
      <c r="F112" s="88">
        <f>G112</f>
        <v>2200</v>
      </c>
      <c r="G112" s="88">
        <v>2200</v>
      </c>
      <c r="H112" s="87">
        <v>0</v>
      </c>
      <c r="I112" s="87">
        <v>0</v>
      </c>
      <c r="J112" s="87">
        <v>0</v>
      </c>
      <c r="K112" s="87">
        <v>0</v>
      </c>
      <c r="L112" s="82" t="s">
        <v>129</v>
      </c>
      <c r="M112" s="143" t="s">
        <v>141</v>
      </c>
    </row>
    <row r="113" spans="1:13" ht="159" customHeight="1" x14ac:dyDescent="0.3">
      <c r="A113" s="66" t="s">
        <v>54</v>
      </c>
      <c r="B113" s="73" t="s">
        <v>99</v>
      </c>
      <c r="C113" s="66">
        <v>2018</v>
      </c>
      <c r="D113" s="38" t="s">
        <v>37</v>
      </c>
      <c r="E113" s="88">
        <v>0</v>
      </c>
      <c r="F113" s="88">
        <f>G113</f>
        <v>3914.11</v>
      </c>
      <c r="G113" s="88">
        <v>3914.11</v>
      </c>
      <c r="H113" s="87">
        <v>0</v>
      </c>
      <c r="I113" s="87">
        <v>0</v>
      </c>
      <c r="J113" s="87">
        <v>0</v>
      </c>
      <c r="K113" s="87">
        <v>0</v>
      </c>
      <c r="L113" s="82" t="s">
        <v>129</v>
      </c>
      <c r="M113" s="199"/>
    </row>
    <row r="114" spans="1:13" ht="73.900000000000006" customHeight="1" x14ac:dyDescent="0.3">
      <c r="A114" s="42" t="s">
        <v>55</v>
      </c>
      <c r="B114" s="53" t="s">
        <v>97</v>
      </c>
      <c r="C114" s="66" t="s">
        <v>58</v>
      </c>
      <c r="D114" s="48" t="s">
        <v>13</v>
      </c>
      <c r="E114" s="203" t="s">
        <v>30</v>
      </c>
      <c r="F114" s="203"/>
      <c r="G114" s="203"/>
      <c r="H114" s="203"/>
      <c r="I114" s="203"/>
      <c r="J114" s="203"/>
      <c r="K114" s="203"/>
      <c r="L114" s="89" t="s">
        <v>15</v>
      </c>
      <c r="M114" s="199"/>
    </row>
    <row r="115" spans="1:13" ht="112.15" customHeight="1" x14ac:dyDescent="0.3">
      <c r="A115" s="42" t="s">
        <v>56</v>
      </c>
      <c r="B115" s="53" t="s">
        <v>98</v>
      </c>
      <c r="C115" s="66" t="s">
        <v>58</v>
      </c>
      <c r="D115" s="48" t="s">
        <v>13</v>
      </c>
      <c r="E115" s="203" t="s">
        <v>30</v>
      </c>
      <c r="F115" s="203"/>
      <c r="G115" s="203"/>
      <c r="H115" s="203"/>
      <c r="I115" s="203"/>
      <c r="J115" s="203"/>
      <c r="K115" s="203"/>
      <c r="L115" s="89" t="s">
        <v>15</v>
      </c>
      <c r="M115" s="144"/>
    </row>
    <row r="116" spans="1:13" ht="36.6" customHeight="1" x14ac:dyDescent="0.3">
      <c r="A116" s="120" t="s">
        <v>64</v>
      </c>
      <c r="B116" s="139" t="s">
        <v>100</v>
      </c>
      <c r="C116" s="117" t="s">
        <v>58</v>
      </c>
      <c r="D116" s="29" t="s">
        <v>1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41"/>
      <c r="M116" s="141"/>
    </row>
    <row r="117" spans="1:13" ht="74.45" customHeight="1" x14ac:dyDescent="0.3">
      <c r="A117" s="121"/>
      <c r="B117" s="140"/>
      <c r="C117" s="119"/>
      <c r="D117" s="108" t="s">
        <v>2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142"/>
      <c r="M117" s="142"/>
    </row>
    <row r="118" spans="1:13" ht="159" customHeight="1" x14ac:dyDescent="0.3">
      <c r="A118" s="42" t="s">
        <v>65</v>
      </c>
      <c r="B118" s="53" t="s">
        <v>148</v>
      </c>
      <c r="C118" s="66" t="s">
        <v>58</v>
      </c>
      <c r="D118" s="48" t="s">
        <v>2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89" t="s">
        <v>130</v>
      </c>
      <c r="M118" s="94" t="s">
        <v>140</v>
      </c>
    </row>
    <row r="119" spans="1:13" ht="32.450000000000003" customHeight="1" x14ac:dyDescent="0.3">
      <c r="A119" s="120" t="s">
        <v>69</v>
      </c>
      <c r="B119" s="139" t="s">
        <v>101</v>
      </c>
      <c r="C119" s="117" t="s">
        <v>58</v>
      </c>
      <c r="D119" s="29" t="s">
        <v>1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41"/>
      <c r="M119" s="143"/>
    </row>
    <row r="120" spans="1:13" ht="78" customHeight="1" x14ac:dyDescent="0.3">
      <c r="A120" s="121"/>
      <c r="B120" s="140"/>
      <c r="C120" s="119"/>
      <c r="D120" s="48" t="s">
        <v>13</v>
      </c>
      <c r="E120" s="204" t="s">
        <v>30</v>
      </c>
      <c r="F120" s="204"/>
      <c r="G120" s="204"/>
      <c r="H120" s="204"/>
      <c r="I120" s="204"/>
      <c r="J120" s="204"/>
      <c r="K120" s="204"/>
      <c r="L120" s="142"/>
      <c r="M120" s="144"/>
    </row>
    <row r="121" spans="1:13" ht="145.15" customHeight="1" x14ac:dyDescent="0.3">
      <c r="A121" s="42" t="s">
        <v>71</v>
      </c>
      <c r="B121" s="53" t="s">
        <v>107</v>
      </c>
      <c r="C121" s="66" t="s">
        <v>58</v>
      </c>
      <c r="D121" s="48" t="s">
        <v>13</v>
      </c>
      <c r="E121" s="204" t="s">
        <v>30</v>
      </c>
      <c r="F121" s="204"/>
      <c r="G121" s="204"/>
      <c r="H121" s="204"/>
      <c r="I121" s="204"/>
      <c r="J121" s="204"/>
      <c r="K121" s="204"/>
      <c r="L121" s="91" t="s">
        <v>57</v>
      </c>
      <c r="M121" s="143" t="s">
        <v>139</v>
      </c>
    </row>
    <row r="122" spans="1:13" ht="102.6" customHeight="1" x14ac:dyDescent="0.3">
      <c r="A122" s="42" t="s">
        <v>74</v>
      </c>
      <c r="B122" s="53" t="s">
        <v>108</v>
      </c>
      <c r="C122" s="66" t="s">
        <v>58</v>
      </c>
      <c r="D122" s="48" t="s">
        <v>13</v>
      </c>
      <c r="E122" s="204" t="s">
        <v>30</v>
      </c>
      <c r="F122" s="204"/>
      <c r="G122" s="204"/>
      <c r="H122" s="204"/>
      <c r="I122" s="204"/>
      <c r="J122" s="204"/>
      <c r="K122" s="204"/>
      <c r="L122" s="91" t="s">
        <v>57</v>
      </c>
      <c r="M122" s="199"/>
    </row>
    <row r="123" spans="1:13" ht="71.45" customHeight="1" x14ac:dyDescent="0.3">
      <c r="A123" s="42" t="s">
        <v>78</v>
      </c>
      <c r="B123" s="53" t="s">
        <v>109</v>
      </c>
      <c r="C123" s="66" t="s">
        <v>58</v>
      </c>
      <c r="D123" s="48" t="s">
        <v>13</v>
      </c>
      <c r="E123" s="204" t="s">
        <v>30</v>
      </c>
      <c r="F123" s="204"/>
      <c r="G123" s="204"/>
      <c r="H123" s="204"/>
      <c r="I123" s="204"/>
      <c r="J123" s="204"/>
      <c r="K123" s="204"/>
      <c r="L123" s="91" t="s">
        <v>57</v>
      </c>
      <c r="M123" s="199"/>
    </row>
    <row r="124" spans="1:13" ht="69.599999999999994" customHeight="1" x14ac:dyDescent="0.3">
      <c r="A124" s="42" t="s">
        <v>80</v>
      </c>
      <c r="B124" s="53" t="s">
        <v>110</v>
      </c>
      <c r="C124" s="66" t="s">
        <v>58</v>
      </c>
      <c r="D124" s="48" t="s">
        <v>13</v>
      </c>
      <c r="E124" s="204" t="s">
        <v>30</v>
      </c>
      <c r="F124" s="204"/>
      <c r="G124" s="204"/>
      <c r="H124" s="204"/>
      <c r="I124" s="204"/>
      <c r="J124" s="204"/>
      <c r="K124" s="204"/>
      <c r="L124" s="91" t="s">
        <v>57</v>
      </c>
      <c r="M124" s="199"/>
    </row>
    <row r="125" spans="1:13" ht="121.15" customHeight="1" x14ac:dyDescent="0.3">
      <c r="A125" s="42" t="s">
        <v>82</v>
      </c>
      <c r="B125" s="53" t="s">
        <v>111</v>
      </c>
      <c r="C125" s="66" t="s">
        <v>58</v>
      </c>
      <c r="D125" s="48" t="s">
        <v>13</v>
      </c>
      <c r="E125" s="204" t="s">
        <v>30</v>
      </c>
      <c r="F125" s="204"/>
      <c r="G125" s="204"/>
      <c r="H125" s="204"/>
      <c r="I125" s="204"/>
      <c r="J125" s="204"/>
      <c r="K125" s="204"/>
      <c r="L125" s="91" t="s">
        <v>57</v>
      </c>
      <c r="M125" s="199"/>
    </row>
    <row r="126" spans="1:13" ht="73.150000000000006" customHeight="1" x14ac:dyDescent="0.3">
      <c r="A126" s="42" t="s">
        <v>102</v>
      </c>
      <c r="B126" s="53" t="s">
        <v>112</v>
      </c>
      <c r="C126" s="66" t="s">
        <v>58</v>
      </c>
      <c r="D126" s="48" t="s">
        <v>13</v>
      </c>
      <c r="E126" s="204" t="s">
        <v>30</v>
      </c>
      <c r="F126" s="204"/>
      <c r="G126" s="204"/>
      <c r="H126" s="204"/>
      <c r="I126" s="204"/>
      <c r="J126" s="204"/>
      <c r="K126" s="204"/>
      <c r="L126" s="91" t="s">
        <v>57</v>
      </c>
      <c r="M126" s="199"/>
    </row>
    <row r="127" spans="1:13" ht="111" customHeight="1" x14ac:dyDescent="0.3">
      <c r="A127" s="42" t="s">
        <v>103</v>
      </c>
      <c r="B127" s="53" t="s">
        <v>113</v>
      </c>
      <c r="C127" s="66" t="s">
        <v>58</v>
      </c>
      <c r="D127" s="48" t="s">
        <v>13</v>
      </c>
      <c r="E127" s="204" t="s">
        <v>30</v>
      </c>
      <c r="F127" s="204"/>
      <c r="G127" s="204"/>
      <c r="H127" s="204"/>
      <c r="I127" s="204"/>
      <c r="J127" s="204"/>
      <c r="K127" s="204"/>
      <c r="L127" s="91" t="s">
        <v>57</v>
      </c>
      <c r="M127" s="199"/>
    </row>
    <row r="128" spans="1:13" ht="73.150000000000006" customHeight="1" x14ac:dyDescent="0.3">
      <c r="A128" s="42" t="s">
        <v>104</v>
      </c>
      <c r="B128" s="53" t="s">
        <v>114</v>
      </c>
      <c r="C128" s="66" t="s">
        <v>58</v>
      </c>
      <c r="D128" s="48" t="s">
        <v>13</v>
      </c>
      <c r="E128" s="204" t="s">
        <v>30</v>
      </c>
      <c r="F128" s="204"/>
      <c r="G128" s="204"/>
      <c r="H128" s="204"/>
      <c r="I128" s="204"/>
      <c r="J128" s="204"/>
      <c r="K128" s="204"/>
      <c r="L128" s="91" t="s">
        <v>57</v>
      </c>
      <c r="M128" s="199"/>
    </row>
    <row r="129" spans="1:13" ht="81" customHeight="1" x14ac:dyDescent="0.3">
      <c r="A129" s="42" t="s">
        <v>105</v>
      </c>
      <c r="B129" s="53" t="s">
        <v>115</v>
      </c>
      <c r="C129" s="66" t="s">
        <v>58</v>
      </c>
      <c r="D129" s="48" t="s">
        <v>13</v>
      </c>
      <c r="E129" s="204" t="s">
        <v>30</v>
      </c>
      <c r="F129" s="204"/>
      <c r="G129" s="204"/>
      <c r="H129" s="204"/>
      <c r="I129" s="204"/>
      <c r="J129" s="204"/>
      <c r="K129" s="204"/>
      <c r="L129" s="91" t="s">
        <v>57</v>
      </c>
      <c r="M129" s="144"/>
    </row>
    <row r="130" spans="1:13" ht="27" customHeight="1" x14ac:dyDescent="0.3">
      <c r="A130" s="20"/>
      <c r="B130" s="20"/>
      <c r="C130" s="39"/>
      <c r="D130" s="20" t="s">
        <v>106</v>
      </c>
      <c r="E130" s="21">
        <f>E131+E133</f>
        <v>0</v>
      </c>
      <c r="F130" s="46">
        <f>F131+F133</f>
        <v>6114.1100000000006</v>
      </c>
      <c r="G130" s="46">
        <f t="shared" ref="G130:K130" si="46">G131+G133</f>
        <v>6114.1100000000006</v>
      </c>
      <c r="H130" s="46">
        <f t="shared" si="46"/>
        <v>0</v>
      </c>
      <c r="I130" s="46">
        <f t="shared" si="46"/>
        <v>0</v>
      </c>
      <c r="J130" s="46">
        <f t="shared" si="46"/>
        <v>0</v>
      </c>
      <c r="K130" s="46">
        <f t="shared" si="46"/>
        <v>0</v>
      </c>
      <c r="L130" s="46"/>
      <c r="M130" s="41"/>
    </row>
    <row r="131" spans="1:13" ht="62.45" customHeight="1" x14ac:dyDescent="0.3">
      <c r="A131" s="20"/>
      <c r="B131" s="20"/>
      <c r="C131" s="39"/>
      <c r="D131" s="20" t="s">
        <v>37</v>
      </c>
      <c r="E131" s="46">
        <f>E112+E113</f>
        <v>0</v>
      </c>
      <c r="F131" s="46">
        <f>SUM(G131:K131)</f>
        <v>6114.1100000000006</v>
      </c>
      <c r="G131" s="46">
        <f>G112+G113</f>
        <v>6114.1100000000006</v>
      </c>
      <c r="H131" s="46">
        <f>H112+H113</f>
        <v>0</v>
      </c>
      <c r="I131" s="46">
        <f>I112+I113</f>
        <v>0</v>
      </c>
      <c r="J131" s="46">
        <f>J112+J113</f>
        <v>0</v>
      </c>
      <c r="K131" s="46">
        <f>K112+K113</f>
        <v>0</v>
      </c>
      <c r="L131" s="46"/>
      <c r="M131" s="41"/>
    </row>
    <row r="132" spans="1:13" ht="76.150000000000006" customHeight="1" x14ac:dyDescent="0.3">
      <c r="A132" s="20"/>
      <c r="B132" s="20"/>
      <c r="C132" s="39"/>
      <c r="D132" s="20" t="s">
        <v>13</v>
      </c>
      <c r="E132" s="198" t="s">
        <v>30</v>
      </c>
      <c r="F132" s="198"/>
      <c r="G132" s="198"/>
      <c r="H132" s="198"/>
      <c r="I132" s="198"/>
      <c r="J132" s="198"/>
      <c r="K132" s="198"/>
      <c r="L132" s="99"/>
      <c r="M132" s="41"/>
    </row>
    <row r="133" spans="1:13" ht="37.15" customHeight="1" x14ac:dyDescent="0.3">
      <c r="A133" s="20"/>
      <c r="B133" s="20"/>
      <c r="C133" s="39"/>
      <c r="D133" s="20" t="s">
        <v>2</v>
      </c>
      <c r="E133" s="21">
        <f>E117</f>
        <v>0</v>
      </c>
      <c r="F133" s="46">
        <f>SUM(G133:K133)</f>
        <v>0</v>
      </c>
      <c r="G133" s="46">
        <f>G117</f>
        <v>0</v>
      </c>
      <c r="H133" s="46">
        <f>H117</f>
        <v>0</v>
      </c>
      <c r="I133" s="46">
        <f>I117</f>
        <v>0</v>
      </c>
      <c r="J133" s="46">
        <f>J117</f>
        <v>0</v>
      </c>
      <c r="K133" s="46">
        <f>K117</f>
        <v>0</v>
      </c>
      <c r="L133" s="46"/>
      <c r="M133" s="41"/>
    </row>
    <row r="134" spans="1:13" ht="37.15" customHeight="1" x14ac:dyDescent="0.3">
      <c r="A134" s="31"/>
      <c r="B134" s="56"/>
      <c r="C134" s="11"/>
      <c r="D134" s="12" t="s">
        <v>123</v>
      </c>
      <c r="E134" s="2">
        <f t="shared" ref="E134" si="47">SUM(E135:E141)</f>
        <v>1466768.3997300002</v>
      </c>
      <c r="F134" s="2">
        <f>SUM(F135:F141)</f>
        <v>2427574.37</v>
      </c>
      <c r="G134" s="2">
        <f>SUM(G135:G141)</f>
        <v>768574.37</v>
      </c>
      <c r="H134" s="2">
        <f>H135+H141+H136+H140+H138</f>
        <v>502745</v>
      </c>
      <c r="I134" s="2">
        <f t="shared" ref="I134:K134" si="48">I135+I141+I136+I140+I138</f>
        <v>384285</v>
      </c>
      <c r="J134" s="2">
        <f t="shared" si="48"/>
        <v>385985</v>
      </c>
      <c r="K134" s="2">
        <f t="shared" si="48"/>
        <v>385985</v>
      </c>
      <c r="L134" s="2"/>
      <c r="M134" s="34"/>
    </row>
    <row r="135" spans="1:13" ht="37.15" customHeight="1" x14ac:dyDescent="0.3">
      <c r="A135" s="31"/>
      <c r="B135" s="56"/>
      <c r="C135" s="13"/>
      <c r="D135" s="12" t="s">
        <v>0</v>
      </c>
      <c r="E135" s="2">
        <f>E97+E26</f>
        <v>125393.88935000001</v>
      </c>
      <c r="F135" s="2">
        <f t="shared" ref="F135:F138" si="49">SUM(G135:K135)</f>
        <v>0</v>
      </c>
      <c r="G135" s="2">
        <f t="shared" ref="G135:K135" si="50">G97</f>
        <v>0</v>
      </c>
      <c r="H135" s="2">
        <f t="shared" si="50"/>
        <v>0</v>
      </c>
      <c r="I135" s="2">
        <f t="shared" si="50"/>
        <v>0</v>
      </c>
      <c r="J135" s="2">
        <f t="shared" si="50"/>
        <v>0</v>
      </c>
      <c r="K135" s="2">
        <f t="shared" si="50"/>
        <v>0</v>
      </c>
      <c r="L135" s="2"/>
      <c r="M135" s="34"/>
    </row>
    <row r="136" spans="1:13" ht="75" customHeight="1" x14ac:dyDescent="0.3">
      <c r="A136" s="31"/>
      <c r="B136" s="56"/>
      <c r="C136" s="13"/>
      <c r="D136" s="1" t="s">
        <v>28</v>
      </c>
      <c r="E136" s="2">
        <f>E131+E98</f>
        <v>1012.56538</v>
      </c>
      <c r="F136" s="2">
        <f>SUM(G136:K136)</f>
        <v>239064.18</v>
      </c>
      <c r="G136" s="2">
        <f>G131+G98</f>
        <v>119064.18000000001</v>
      </c>
      <c r="H136" s="2">
        <f>H94</f>
        <v>120000</v>
      </c>
      <c r="I136" s="2">
        <f>I131+I98</f>
        <v>0</v>
      </c>
      <c r="J136" s="2">
        <f>J131+J98</f>
        <v>0</v>
      </c>
      <c r="K136" s="2">
        <f>K131+K98</f>
        <v>0</v>
      </c>
      <c r="L136" s="2"/>
      <c r="M136" s="34"/>
    </row>
    <row r="137" spans="1:13" ht="75" customHeight="1" x14ac:dyDescent="0.3">
      <c r="A137" s="75"/>
      <c r="B137" s="56"/>
      <c r="C137" s="13"/>
      <c r="D137" s="86" t="s">
        <v>147</v>
      </c>
      <c r="E137" s="115">
        <v>0</v>
      </c>
      <c r="F137" s="115">
        <f>G137+H137+I137+J137</f>
        <v>100000</v>
      </c>
      <c r="G137" s="115">
        <v>100000</v>
      </c>
      <c r="H137" s="115">
        <v>0</v>
      </c>
      <c r="I137" s="115">
        <v>0</v>
      </c>
      <c r="J137" s="115">
        <v>0</v>
      </c>
      <c r="K137" s="115">
        <v>0</v>
      </c>
      <c r="L137" s="2"/>
      <c r="M137" s="67"/>
    </row>
    <row r="138" spans="1:13" ht="91.15" customHeight="1" x14ac:dyDescent="0.3">
      <c r="A138" s="75"/>
      <c r="B138" s="56"/>
      <c r="C138" s="13"/>
      <c r="D138" s="1" t="s">
        <v>45</v>
      </c>
      <c r="E138" s="2">
        <f>E100+E27</f>
        <v>16349.465</v>
      </c>
      <c r="F138" s="2">
        <f t="shared" si="49"/>
        <v>925</v>
      </c>
      <c r="G138" s="2">
        <f t="shared" ref="G138:K138" si="51">G100</f>
        <v>185</v>
      </c>
      <c r="H138" s="2">
        <f t="shared" si="51"/>
        <v>185</v>
      </c>
      <c r="I138" s="2">
        <f t="shared" si="51"/>
        <v>185</v>
      </c>
      <c r="J138" s="2">
        <f t="shared" si="51"/>
        <v>185</v>
      </c>
      <c r="K138" s="2">
        <f t="shared" si="51"/>
        <v>185</v>
      </c>
      <c r="L138" s="2"/>
      <c r="M138" s="67"/>
    </row>
    <row r="139" spans="1:13" ht="103.15" customHeight="1" x14ac:dyDescent="0.3">
      <c r="A139" s="14"/>
      <c r="B139" s="57"/>
      <c r="C139" s="13"/>
      <c r="D139" s="12" t="s">
        <v>144</v>
      </c>
      <c r="E139" s="2">
        <f>E14</f>
        <v>43000</v>
      </c>
      <c r="F139" s="2">
        <f>F29+F101</f>
        <v>9263.7099999999991</v>
      </c>
      <c r="G139" s="2">
        <f>G29+G101</f>
        <v>9263.7099999999991</v>
      </c>
      <c r="H139" s="200" t="s">
        <v>30</v>
      </c>
      <c r="I139" s="201"/>
      <c r="J139" s="201"/>
      <c r="K139" s="202"/>
      <c r="L139" s="98"/>
      <c r="M139" s="34"/>
    </row>
    <row r="140" spans="1:13" ht="89.45" customHeight="1" x14ac:dyDescent="0.3">
      <c r="A140" s="14"/>
      <c r="B140" s="57"/>
      <c r="C140" s="13"/>
      <c r="D140" s="1" t="s">
        <v>52</v>
      </c>
      <c r="E140" s="2">
        <f>E102+E28</f>
        <v>6119.87</v>
      </c>
      <c r="F140" s="2">
        <f t="shared" ref="F140" si="52">F102</f>
        <v>0</v>
      </c>
      <c r="G140" s="2">
        <f>G102</f>
        <v>0</v>
      </c>
      <c r="H140" s="2">
        <f t="shared" ref="H140:K140" si="53">H102</f>
        <v>0</v>
      </c>
      <c r="I140" s="2">
        <f t="shared" si="53"/>
        <v>0</v>
      </c>
      <c r="J140" s="2">
        <f t="shared" si="53"/>
        <v>0</v>
      </c>
      <c r="K140" s="2">
        <f t="shared" si="53"/>
        <v>0</v>
      </c>
      <c r="L140" s="2"/>
      <c r="M140" s="34"/>
    </row>
    <row r="141" spans="1:13" ht="37.15" customHeight="1" x14ac:dyDescent="0.3">
      <c r="A141" s="14"/>
      <c r="B141" s="57"/>
      <c r="C141" s="15"/>
      <c r="D141" s="12" t="s">
        <v>2</v>
      </c>
      <c r="E141" s="2">
        <f t="shared" ref="E141:K141" si="54">E34+E103</f>
        <v>1274892.6100000001</v>
      </c>
      <c r="F141" s="2">
        <f t="shared" si="54"/>
        <v>2078321.48</v>
      </c>
      <c r="G141" s="2">
        <f t="shared" si="54"/>
        <v>540061.48</v>
      </c>
      <c r="H141" s="2">
        <f t="shared" si="54"/>
        <v>382560</v>
      </c>
      <c r="I141" s="2">
        <f t="shared" si="54"/>
        <v>384100</v>
      </c>
      <c r="J141" s="2">
        <f t="shared" si="54"/>
        <v>385800</v>
      </c>
      <c r="K141" s="2">
        <f t="shared" si="54"/>
        <v>385800</v>
      </c>
      <c r="L141" s="2"/>
      <c r="M141" s="34"/>
    </row>
    <row r="142" spans="1:13" ht="21" customHeight="1" x14ac:dyDescent="0.3">
      <c r="B142" s="58"/>
      <c r="C142" s="16"/>
      <c r="D142" s="5"/>
      <c r="E142" s="17"/>
      <c r="F142" s="18"/>
      <c r="G142" s="18"/>
      <c r="H142" s="17"/>
      <c r="I142" s="5"/>
      <c r="J142" s="5"/>
      <c r="K142" s="5"/>
    </row>
    <row r="143" spans="1:13" ht="21" customHeight="1" x14ac:dyDescent="0.3">
      <c r="B143" s="58" t="s">
        <v>39</v>
      </c>
      <c r="C143" s="5"/>
      <c r="D143" s="5"/>
      <c r="E143" s="18"/>
      <c r="F143" s="5"/>
      <c r="G143" s="18"/>
      <c r="H143" s="17"/>
      <c r="I143" s="5"/>
      <c r="J143" s="5"/>
      <c r="K143" s="5"/>
      <c r="L143" s="5" t="s">
        <v>40</v>
      </c>
    </row>
    <row r="144" spans="1:13" ht="21" customHeight="1" x14ac:dyDescent="0.3">
      <c r="B144" s="58"/>
      <c r="C144" s="5"/>
      <c r="D144" s="5"/>
      <c r="E144" s="18"/>
      <c r="F144" s="5"/>
      <c r="G144" s="18"/>
      <c r="H144" s="5"/>
      <c r="I144" s="5"/>
      <c r="J144" s="5"/>
      <c r="K144" s="5"/>
      <c r="L144" s="5"/>
    </row>
    <row r="145" spans="2:12" ht="21" customHeight="1" x14ac:dyDescent="0.3">
      <c r="B145" s="58" t="s">
        <v>17</v>
      </c>
      <c r="C145" s="5"/>
      <c r="D145" s="5"/>
      <c r="E145" s="18"/>
      <c r="F145" s="5"/>
      <c r="G145" s="18"/>
      <c r="H145" s="5"/>
      <c r="I145" s="5"/>
      <c r="J145" s="5"/>
      <c r="K145" s="5"/>
      <c r="L145" s="5" t="s">
        <v>16</v>
      </c>
    </row>
    <row r="146" spans="2:12" ht="21" customHeight="1" x14ac:dyDescent="0.3">
      <c r="C146" s="5"/>
    </row>
    <row r="147" spans="2:12" ht="21" customHeight="1" x14ac:dyDescent="0.3"/>
  </sheetData>
  <autoFilter ref="A7:M141">
    <filterColumn colId="6" showButton="0"/>
    <filterColumn colId="7" showButton="0"/>
    <filterColumn colId="8" showButton="0"/>
    <filterColumn colId="9" showButton="0"/>
  </autoFilter>
  <mergeCells count="165">
    <mergeCell ref="E33:K33"/>
    <mergeCell ref="L35:L40"/>
    <mergeCell ref="B30:M30"/>
    <mergeCell ref="A31:A34"/>
    <mergeCell ref="B32:B34"/>
    <mergeCell ref="A89:A90"/>
    <mergeCell ref="A83:A84"/>
    <mergeCell ref="A69:A70"/>
    <mergeCell ref="L69:L70"/>
    <mergeCell ref="A85:A86"/>
    <mergeCell ref="E84:K84"/>
    <mergeCell ref="M31:M34"/>
    <mergeCell ref="A62:A64"/>
    <mergeCell ref="B62:B64"/>
    <mergeCell ref="C62:C64"/>
    <mergeCell ref="L62:L64"/>
    <mergeCell ref="C89:C90"/>
    <mergeCell ref="A87:A88"/>
    <mergeCell ref="B87:B88"/>
    <mergeCell ref="C87:C88"/>
    <mergeCell ref="B45:M45"/>
    <mergeCell ref="B83:B84"/>
    <mergeCell ref="B85:B86"/>
    <mergeCell ref="M71:M72"/>
    <mergeCell ref="L16:L20"/>
    <mergeCell ref="M16:M20"/>
    <mergeCell ref="L21:L24"/>
    <mergeCell ref="M21:M24"/>
    <mergeCell ref="A16:A20"/>
    <mergeCell ref="B16:B20"/>
    <mergeCell ref="C16:C20"/>
    <mergeCell ref="A22:A24"/>
    <mergeCell ref="B22:B24"/>
    <mergeCell ref="C22:C24"/>
    <mergeCell ref="E132:K132"/>
    <mergeCell ref="M121:M129"/>
    <mergeCell ref="H139:K139"/>
    <mergeCell ref="M112:M115"/>
    <mergeCell ref="E114:K114"/>
    <mergeCell ref="E115:K115"/>
    <mergeCell ref="E120:K120"/>
    <mergeCell ref="E121:K121"/>
    <mergeCell ref="E122:K122"/>
    <mergeCell ref="E123:K123"/>
    <mergeCell ref="E124:K124"/>
    <mergeCell ref="E125:K125"/>
    <mergeCell ref="E128:K128"/>
    <mergeCell ref="E129:K129"/>
    <mergeCell ref="E126:K126"/>
    <mergeCell ref="E127:K127"/>
    <mergeCell ref="M105:M108"/>
    <mergeCell ref="M116:M117"/>
    <mergeCell ref="C119:C120"/>
    <mergeCell ref="B119:B120"/>
    <mergeCell ref="A109:A111"/>
    <mergeCell ref="B109:B111"/>
    <mergeCell ref="C109:C111"/>
    <mergeCell ref="L105:L108"/>
    <mergeCell ref="A105:A108"/>
    <mergeCell ref="C105:C108"/>
    <mergeCell ref="B106:B108"/>
    <mergeCell ref="L116:L117"/>
    <mergeCell ref="C116:C117"/>
    <mergeCell ref="E107:K107"/>
    <mergeCell ref="M77:M79"/>
    <mergeCell ref="L77:L79"/>
    <mergeCell ref="B104:M104"/>
    <mergeCell ref="C57:C61"/>
    <mergeCell ref="B77:B79"/>
    <mergeCell ref="B57:B61"/>
    <mergeCell ref="M65:M66"/>
    <mergeCell ref="C65:C66"/>
    <mergeCell ref="M46:M53"/>
    <mergeCell ref="M57:M61"/>
    <mergeCell ref="L57:L61"/>
    <mergeCell ref="C83:C84"/>
    <mergeCell ref="B73:B76"/>
    <mergeCell ref="M67:M68"/>
    <mergeCell ref="L83:L90"/>
    <mergeCell ref="M83:M90"/>
    <mergeCell ref="E86:K86"/>
    <mergeCell ref="C85:C86"/>
    <mergeCell ref="E79:K79"/>
    <mergeCell ref="E78:K78"/>
    <mergeCell ref="C77:C79"/>
    <mergeCell ref="E74:K74"/>
    <mergeCell ref="E75:K75"/>
    <mergeCell ref="L65:L66"/>
    <mergeCell ref="A1:B1"/>
    <mergeCell ref="A6:M6"/>
    <mergeCell ref="A2:M2"/>
    <mergeCell ref="A7:A8"/>
    <mergeCell ref="B7:B8"/>
    <mergeCell ref="D7:D8"/>
    <mergeCell ref="A4:M4"/>
    <mergeCell ref="A5:M5"/>
    <mergeCell ref="F7:F8"/>
    <mergeCell ref="G7:K7"/>
    <mergeCell ref="E7:E8"/>
    <mergeCell ref="C7:C8"/>
    <mergeCell ref="L7:L8"/>
    <mergeCell ref="M7:M8"/>
    <mergeCell ref="M69:M70"/>
    <mergeCell ref="C69:C70"/>
    <mergeCell ref="B69:B70"/>
    <mergeCell ref="M73:M76"/>
    <mergeCell ref="A11:A15"/>
    <mergeCell ref="C11:C15"/>
    <mergeCell ref="B10:M10"/>
    <mergeCell ref="A57:A61"/>
    <mergeCell ref="C31:C34"/>
    <mergeCell ref="L31:L34"/>
    <mergeCell ref="B12:B15"/>
    <mergeCell ref="M11:M15"/>
    <mergeCell ref="L11:L15"/>
    <mergeCell ref="A46:A53"/>
    <mergeCell ref="C46:C53"/>
    <mergeCell ref="L46:L53"/>
    <mergeCell ref="B47:B53"/>
    <mergeCell ref="E51:K51"/>
    <mergeCell ref="M54:M55"/>
    <mergeCell ref="C35:C37"/>
    <mergeCell ref="B35:B37"/>
    <mergeCell ref="A35:A37"/>
    <mergeCell ref="M35:M40"/>
    <mergeCell ref="B38:B40"/>
    <mergeCell ref="E36:K36"/>
    <mergeCell ref="A119:A120"/>
    <mergeCell ref="L119:L120"/>
    <mergeCell ref="M119:M120"/>
    <mergeCell ref="E111:K111"/>
    <mergeCell ref="L109:L111"/>
    <mergeCell ref="M109:M111"/>
    <mergeCell ref="B81:B82"/>
    <mergeCell ref="A77:A79"/>
    <mergeCell ref="A73:A76"/>
    <mergeCell ref="A116:A117"/>
    <mergeCell ref="L91:L93"/>
    <mergeCell ref="M91:M93"/>
    <mergeCell ref="M94:M95"/>
    <mergeCell ref="L94:L95"/>
    <mergeCell ref="B116:B117"/>
    <mergeCell ref="E101:K101"/>
    <mergeCell ref="A94:A95"/>
    <mergeCell ref="B94:B95"/>
    <mergeCell ref="C94:C95"/>
    <mergeCell ref="C81:C82"/>
    <mergeCell ref="M62:M64"/>
    <mergeCell ref="A65:A66"/>
    <mergeCell ref="B65:B66"/>
    <mergeCell ref="A91:A93"/>
    <mergeCell ref="A81:A82"/>
    <mergeCell ref="E82:K82"/>
    <mergeCell ref="B91:B93"/>
    <mergeCell ref="B89:B90"/>
    <mergeCell ref="A54:A55"/>
    <mergeCell ref="L54:L55"/>
    <mergeCell ref="E43:K43"/>
    <mergeCell ref="E39:K39"/>
    <mergeCell ref="L73:L76"/>
    <mergeCell ref="C73:C76"/>
    <mergeCell ref="A38:A40"/>
    <mergeCell ref="C38:C40"/>
    <mergeCell ref="C54:C55"/>
    <mergeCell ref="B54:B55"/>
  </mergeCells>
  <printOptions horizontalCentered="1"/>
  <pageMargins left="0.23622047244094491" right="0.35433070866141736" top="0.59055118110236227" bottom="0.15748031496062992" header="0.31496062992125984" footer="0.31496062992125984"/>
  <pageSetup paperSize="9" scale="54"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8:K24"/>
  <sheetViews>
    <sheetView workbookViewId="0">
      <selection activeCell="J24" sqref="J24"/>
    </sheetView>
  </sheetViews>
  <sheetFormatPr defaultRowHeight="15" x14ac:dyDescent="0.25"/>
  <cols>
    <col min="11" max="11" width="11.85546875" customWidth="1"/>
  </cols>
  <sheetData>
    <row r="18" spans="6:11" x14ac:dyDescent="0.3">
      <c r="F18">
        <f>3836.84+2246.82+15043.5+13500.29</f>
        <v>34627.449999999997</v>
      </c>
      <c r="G18">
        <v>34119.089350000002</v>
      </c>
      <c r="K18">
        <f>1851+4180+2176.5+1736</f>
        <v>9943.5</v>
      </c>
    </row>
    <row r="19" spans="6:11" x14ac:dyDescent="0.3">
      <c r="F19">
        <f>249.65+1671.5+1500.04</f>
        <v>3421.19</v>
      </c>
      <c r="G19">
        <v>205.94499999999999</v>
      </c>
      <c r="K19">
        <f>649836.11-K18</f>
        <v>639892.61</v>
      </c>
    </row>
    <row r="20" spans="6:11" x14ac:dyDescent="0.3">
      <c r="G20">
        <v>426.32</v>
      </c>
    </row>
    <row r="23" spans="6:11" x14ac:dyDescent="0.3">
      <c r="J23">
        <f>326473.83862-320430.50862</f>
        <v>6043.3300000000163</v>
      </c>
    </row>
    <row r="24" spans="6:11" x14ac:dyDescent="0.3">
      <c r="J24">
        <f>J23-2843.33</f>
        <v>3200.0000000000164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Лист1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2018-02-19T13:52:07Z</cp:lastPrinted>
  <dcterms:created xsi:type="dcterms:W3CDTF">2014-09-12T06:18:21Z</dcterms:created>
  <dcterms:modified xsi:type="dcterms:W3CDTF">2018-02-26T12:03:32Z</dcterms:modified>
</cp:coreProperties>
</file>