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0190411\Постановления\"/>
    </mc:Choice>
  </mc:AlternateContent>
  <bookViews>
    <workbookView xWindow="0" yWindow="240" windowWidth="23250" windowHeight="12195" activeTab="1"/>
  </bookViews>
  <sheets>
    <sheet name="прил.1 на 2019 год" sheetId="1" r:id="rId1"/>
    <sheet name="прил 2" sheetId="4" r:id="rId2"/>
  </sheets>
  <definedNames>
    <definedName name="_xlnm.Print_Titles" localSheetId="1">'прил 2'!$3:$5</definedName>
    <definedName name="_xlnm.Print_Titles" localSheetId="0">'прил.1 на 2019 год'!$4:$6</definedName>
    <definedName name="_xlnm.Print_Area" localSheetId="1">'прил 2'!$A$1:$O$44</definedName>
    <definedName name="_xlnm.Print_Area" localSheetId="0">'прил.1 на 2019 год'!$A$1:$M$79</definedName>
  </definedNames>
  <calcPr calcId="162913"/>
</workbook>
</file>

<file path=xl/calcChain.xml><?xml version="1.0" encoding="utf-8"?>
<calcChain xmlns="http://schemas.openxmlformats.org/spreadsheetml/2006/main">
  <c r="H44" i="1" l="1"/>
  <c r="H27" i="1"/>
  <c r="I55" i="1" l="1"/>
  <c r="I27" i="1"/>
  <c r="I63" i="1" l="1"/>
  <c r="K27" i="1"/>
  <c r="J27" i="1"/>
  <c r="I11" i="1" l="1"/>
  <c r="H48" i="1" l="1"/>
  <c r="H63" i="1"/>
  <c r="I69" i="1" l="1"/>
  <c r="H69" i="1"/>
  <c r="G69" i="1"/>
  <c r="G11" i="1"/>
  <c r="H11" i="1"/>
  <c r="J11" i="1"/>
  <c r="J69" i="1" s="1"/>
  <c r="K11" i="1"/>
  <c r="K69" i="1" s="1"/>
  <c r="F20" i="1"/>
  <c r="F11" i="1" s="1"/>
  <c r="D7" i="4" s="1"/>
  <c r="D39" i="4" s="1"/>
  <c r="F69" i="1" l="1"/>
  <c r="H33" i="1"/>
  <c r="I42" i="1"/>
  <c r="I33" i="1" l="1"/>
  <c r="I41" i="1"/>
  <c r="I32" i="1" s="1"/>
  <c r="I23" i="1" s="1"/>
  <c r="I68" i="1"/>
  <c r="F68" i="1" s="1"/>
  <c r="F42" i="1"/>
  <c r="I10" i="1" l="1"/>
  <c r="I54" i="1" l="1"/>
  <c r="F57" i="1" l="1"/>
  <c r="E8" i="1" l="1"/>
  <c r="E70" i="1" s="1"/>
  <c r="I53" i="1" l="1"/>
  <c r="J49" i="1"/>
  <c r="J47" i="1" s="1"/>
  <c r="K49" i="1"/>
  <c r="I36" i="1"/>
  <c r="J36" i="1"/>
  <c r="K36" i="1"/>
  <c r="H32" i="1" l="1"/>
  <c r="H23" i="1" s="1"/>
  <c r="F14" i="1"/>
  <c r="F33" i="1" l="1"/>
  <c r="H51" i="1" l="1"/>
  <c r="H45" i="1"/>
  <c r="H15" i="1" l="1"/>
  <c r="H13" i="1"/>
  <c r="H12" i="1"/>
  <c r="I12" i="1"/>
  <c r="I7" i="1" s="1"/>
  <c r="J12" i="1"/>
  <c r="K12" i="1"/>
  <c r="F37" i="1"/>
  <c r="H43" i="1"/>
  <c r="H35" i="1" s="1"/>
  <c r="H34" i="1"/>
  <c r="F34" i="1" s="1"/>
  <c r="F39" i="1"/>
  <c r="H25" i="1" l="1"/>
  <c r="F25" i="1" s="1"/>
  <c r="E25" i="4" s="1"/>
  <c r="H10" i="1"/>
  <c r="H50" i="1"/>
  <c r="H7" i="1" l="1"/>
  <c r="H70" i="1"/>
  <c r="F38" i="1"/>
  <c r="F41" i="1" l="1"/>
  <c r="F43" i="1"/>
  <c r="E39" i="4" l="1"/>
  <c r="F45" i="1" l="1"/>
  <c r="F44" i="1"/>
  <c r="G12" i="1" l="1"/>
  <c r="F40" i="1" l="1"/>
  <c r="H52" i="1" l="1"/>
  <c r="F21" i="1"/>
  <c r="F19" i="1"/>
  <c r="F18" i="1"/>
  <c r="F16" i="1"/>
  <c r="F15" i="1"/>
  <c r="F12" i="1"/>
  <c r="F7" i="4" s="1"/>
  <c r="F8" i="1"/>
  <c r="H28" i="1" l="1"/>
  <c r="G28" i="1" l="1"/>
  <c r="F70" i="1" l="1"/>
  <c r="E47" i="1"/>
  <c r="F52" i="1"/>
  <c r="F13" i="1" l="1"/>
  <c r="G32" i="1" l="1"/>
  <c r="J32" i="1" l="1"/>
  <c r="J23" i="1" s="1"/>
  <c r="K32" i="1"/>
  <c r="E32" i="1"/>
  <c r="I35" i="1"/>
  <c r="J35" i="1"/>
  <c r="K35" i="1"/>
  <c r="G35" i="1"/>
  <c r="E35" i="1"/>
  <c r="H36" i="1"/>
  <c r="H31" i="1" s="1"/>
  <c r="G36" i="1"/>
  <c r="E36" i="1"/>
  <c r="I31" i="1" l="1"/>
  <c r="F32" i="1"/>
  <c r="F35" i="1"/>
  <c r="H24" i="1"/>
  <c r="H71" i="1" s="1"/>
  <c r="G31" i="1"/>
  <c r="E31" i="1"/>
  <c r="J31" i="1"/>
  <c r="K31" i="1"/>
  <c r="K23" i="1"/>
  <c r="F65" i="1"/>
  <c r="F64" i="1"/>
  <c r="F63" i="1"/>
  <c r="K62" i="1"/>
  <c r="J62" i="1"/>
  <c r="I62" i="1"/>
  <c r="I61" i="1" s="1"/>
  <c r="H62" i="1"/>
  <c r="H61" i="1" s="1"/>
  <c r="G62" i="1"/>
  <c r="G61" i="1" s="1"/>
  <c r="E62" i="1"/>
  <c r="E61" i="1" s="1"/>
  <c r="F31" i="1" l="1"/>
  <c r="F71" i="1"/>
  <c r="F24" i="1"/>
  <c r="F25" i="4" s="1"/>
  <c r="F39" i="4" s="1"/>
  <c r="J61" i="1"/>
  <c r="F62" i="1"/>
  <c r="C38" i="4" s="1"/>
  <c r="K61" i="1"/>
  <c r="F61" i="1" l="1"/>
  <c r="F28" i="1"/>
  <c r="G29" i="1"/>
  <c r="F29" i="1" s="1"/>
  <c r="G26" i="1"/>
  <c r="H26" i="1"/>
  <c r="H22" i="1" s="1"/>
  <c r="I26" i="1"/>
  <c r="J26" i="1"/>
  <c r="G23" i="1" l="1"/>
  <c r="F23" i="1" s="1"/>
  <c r="J22" i="1"/>
  <c r="I22" i="1"/>
  <c r="F36" i="1"/>
  <c r="F27" i="1"/>
  <c r="E72" i="1"/>
  <c r="G22" i="1" l="1"/>
  <c r="C25" i="4"/>
  <c r="E24" i="1"/>
  <c r="E9" i="1"/>
  <c r="E71" i="1" l="1"/>
  <c r="G54" i="1" l="1"/>
  <c r="H54" i="1"/>
  <c r="G49" i="1"/>
  <c r="G47" i="1" s="1"/>
  <c r="H49" i="1"/>
  <c r="H47" i="1" s="1"/>
  <c r="I49" i="1"/>
  <c r="I47" i="1" s="1"/>
  <c r="I67" i="1" s="1"/>
  <c r="K47" i="1"/>
  <c r="E55" i="1" l="1"/>
  <c r="E54" i="1" s="1"/>
  <c r="E23" i="1"/>
  <c r="E10" i="1"/>
  <c r="G10" i="1"/>
  <c r="G7" i="1" s="1"/>
  <c r="E7" i="1" l="1"/>
  <c r="G59" i="1"/>
  <c r="G58" i="1" s="1"/>
  <c r="H59" i="1"/>
  <c r="H67" i="1" s="1"/>
  <c r="I59" i="1"/>
  <c r="I58" i="1" s="1"/>
  <c r="J59" i="1"/>
  <c r="K59" i="1"/>
  <c r="K58" i="1" s="1"/>
  <c r="E59" i="1"/>
  <c r="E58" i="1" s="1"/>
  <c r="F60" i="1"/>
  <c r="J58" i="1"/>
  <c r="H53" i="1"/>
  <c r="G53" i="1"/>
  <c r="E53" i="1"/>
  <c r="E26" i="1"/>
  <c r="E73" i="1" s="1"/>
  <c r="E67" i="1" l="1"/>
  <c r="F59" i="1"/>
  <c r="F58" i="1" s="1"/>
  <c r="E22" i="1"/>
  <c r="H58" i="1"/>
  <c r="G67" i="1"/>
  <c r="G73" i="1"/>
  <c r="H73" i="1" l="1"/>
  <c r="H66" i="1" s="1"/>
  <c r="F51" i="1" l="1"/>
  <c r="K10" i="1" l="1"/>
  <c r="K7" i="1" s="1"/>
  <c r="J10" i="1"/>
  <c r="J7" i="1" s="1"/>
  <c r="F7" i="1" s="1"/>
  <c r="J54" i="1" l="1"/>
  <c r="J67" i="1" s="1"/>
  <c r="K54" i="1" l="1"/>
  <c r="F55" i="1"/>
  <c r="K53" i="1" l="1"/>
  <c r="K67" i="1"/>
  <c r="F67" i="1" s="1"/>
  <c r="J53" i="1"/>
  <c r="F54" i="1"/>
  <c r="C33" i="4" s="1"/>
  <c r="J73" i="1"/>
  <c r="J66" i="1" s="1"/>
  <c r="K26" i="1"/>
  <c r="I73" i="1"/>
  <c r="I66" i="1" s="1"/>
  <c r="F10" i="1" l="1"/>
  <c r="C7" i="4" s="1"/>
  <c r="K73" i="1"/>
  <c r="F73" i="1" s="1"/>
  <c r="F66" i="1" s="1"/>
  <c r="F26" i="1"/>
  <c r="F53" i="1"/>
  <c r="K66" i="1" l="1"/>
  <c r="F22" i="1"/>
  <c r="G25" i="4"/>
  <c r="G39" i="4" s="1"/>
  <c r="F50" i="1"/>
  <c r="K46" i="1" l="1"/>
  <c r="J46" i="1"/>
  <c r="E46" i="1"/>
  <c r="I46" i="1"/>
  <c r="F49" i="1"/>
  <c r="F48" i="1"/>
  <c r="H46" i="1" l="1"/>
  <c r="E66" i="1"/>
  <c r="F47" i="1"/>
  <c r="C29" i="4" s="1"/>
  <c r="C39" i="4" s="1"/>
  <c r="K22" i="1"/>
  <c r="G46" i="1" l="1"/>
  <c r="F46" i="1" l="1"/>
  <c r="G66" i="1"/>
</calcChain>
</file>

<file path=xl/sharedStrings.xml><?xml version="1.0" encoding="utf-8"?>
<sst xmlns="http://schemas.openxmlformats.org/spreadsheetml/2006/main" count="338" uniqueCount="171">
  <si>
    <t>Приложение №1 к муниципальной программе</t>
  </si>
  <si>
    <t>№ п.п</t>
  </si>
  <si>
    <t>Источники финансирования</t>
  </si>
  <si>
    <t>Ответственный за выполнение мероприятия</t>
  </si>
  <si>
    <t>1.</t>
  </si>
  <si>
    <t>ИТОГО</t>
  </si>
  <si>
    <t>1.1.</t>
  </si>
  <si>
    <t>1.2.</t>
  </si>
  <si>
    <t>1.3.</t>
  </si>
  <si>
    <t>Организация пропаганды физической культуры и занятий спортом.</t>
  </si>
  <si>
    <t>1.4.</t>
  </si>
  <si>
    <t>2.</t>
  </si>
  <si>
    <t>ИТОГО:</t>
  </si>
  <si>
    <t>2.1.</t>
  </si>
  <si>
    <t>2.2.</t>
  </si>
  <si>
    <t>2.3.</t>
  </si>
  <si>
    <t>ИТОГО:</t>
  </si>
  <si>
    <t>Улучшение условий   проведения учебно-тренировочных занятий</t>
  </si>
  <si>
    <t>Приобретение инвентаря, мебели, оргтехники</t>
  </si>
  <si>
    <t>внебюджетные средства</t>
  </si>
  <si>
    <t>внебюджетные средства</t>
  </si>
  <si>
    <t>3.</t>
  </si>
  <si>
    <t>ИТОГО :</t>
  </si>
  <si>
    <t>3.1.</t>
  </si>
  <si>
    <t>Содержание,   обеспечение деятельности МКУС ФОКСИ "Одинец"</t>
  </si>
  <si>
    <t>3.2.</t>
  </si>
  <si>
    <t>Укрепление материально-технической базы   МКУС ФОКСИ "Одинец":</t>
  </si>
  <si>
    <t>3.3.</t>
  </si>
  <si>
    <t>Итого по Программе:</t>
  </si>
  <si>
    <t>№
п/п</t>
  </si>
  <si>
    <t>Бюджет Московской области</t>
  </si>
  <si>
    <t>Внебюджетные средства</t>
  </si>
  <si>
    <t>1.2.Количество спортсменов - членов сборных команд Московской области</t>
  </si>
  <si>
    <t>чел.</t>
  </si>
  <si>
    <t>1.3.Количество проводимых спортивно-массовых и физкультурно-оздоровительных мероприятий (ежегодно)</t>
  </si>
  <si>
    <t>ед.</t>
  </si>
  <si>
    <t>1.4.Количество спортсменов массовых разрядов</t>
  </si>
  <si>
    <t>%</t>
  </si>
  <si>
    <t>руб.</t>
  </si>
  <si>
    <t>2.1. Доля детей и молодежи в возрасте до 30 лет, регулярно занимающихся в спортивных секциях, клубах и иных объединениях спортивной направленности</t>
  </si>
  <si>
    <t>3.1. Доля лиц с ограниченными возможностями здоровья, занимающихся физической культурой и спортом, в общей численности инвалидов в районе</t>
  </si>
  <si>
    <t>3.2. Количество спортсменов-инвалидов, являющихся  членами сборной команды Московской области по видам спорта</t>
  </si>
  <si>
    <t>Количество занимающихся - в соответствии с муниципальным заказом.</t>
  </si>
  <si>
    <t>4.1.</t>
  </si>
  <si>
    <t>5.</t>
  </si>
  <si>
    <t>5.1</t>
  </si>
  <si>
    <t>-</t>
  </si>
  <si>
    <t>Приобретение спортивного оборудования, инвентаря, экипировки, мебели, оргтехники</t>
  </si>
  <si>
    <t>тыс. чел.</t>
  </si>
  <si>
    <t>1.6.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t>
  </si>
  <si>
    <t>1.5. Число введенных в эксплуатацию физкультурно-оздоровительных комплексов и плоскостных спортивных сооружений</t>
  </si>
  <si>
    <t>Обеспечение питанием детей, находящихся в спортивно-оздоровительных лагерях дневного пребывания</t>
  </si>
  <si>
    <t>Создание условий для реализации ВФСК ГТО на территории Одинцовского муниципального района</t>
  </si>
  <si>
    <t>1.1.Количество жителей, систематически занимающихся физической культурой и спортом.</t>
  </si>
  <si>
    <r>
      <rPr>
        <sz val="12"/>
        <color rgb="FF000000"/>
        <rFont val="Times New Roman"/>
        <family val="1"/>
        <charset val="204"/>
      </rPr>
      <t xml:space="preserve"> ПЕРЕЧЕНЬ МЕРОПРИЯТИЙ МУНИЦИПАЛЬНОЙ ПРОГРАММЫ </t>
    </r>
    <r>
      <rPr>
        <b/>
        <sz val="12"/>
        <color rgb="FF000000"/>
        <rFont val="Times New Roman"/>
        <family val="1"/>
        <charset val="204"/>
      </rPr>
      <t xml:space="preserve">
</t>
    </r>
    <r>
      <rPr>
        <sz val="12"/>
        <color rgb="FF000000"/>
        <rFont val="Times New Roman"/>
        <family val="1"/>
        <charset val="204"/>
      </rPr>
      <t>ОДИНЦОВСКОГО МУНИЦИПАЛЬНОГО РАЙОНА МОСКОВСКОЙ ОБЛАСТИ</t>
    </r>
    <r>
      <rPr>
        <b/>
        <sz val="12"/>
        <color rgb="FF000000"/>
        <rFont val="Times New Roman"/>
        <family val="1"/>
        <charset val="204"/>
      </rPr>
      <t xml:space="preserve">
"ФИЗИЧЕСКАЯ КУЛЬТУРА И СПОРТ В ОДИНЦОВСКОМ МУНИЦИПАЛЬНОМ РАЙОНЕ МОСКОВСКОЙ ОБЛАСТИ"</t>
    </r>
  </si>
  <si>
    <t>Средства       бюджета ОМР МО</t>
  </si>
  <si>
    <t>Средства       бюджетов       городских/  сельских поселений ОМР МО</t>
  </si>
  <si>
    <t>Внебюджетные источники</t>
  </si>
  <si>
    <t>Средства бюджета ОМР МО</t>
  </si>
  <si>
    <t>Мероприятия по реализации программы (подпрограммы)</t>
  </si>
  <si>
    <t>Срок исполнения мероприятий</t>
  </si>
  <si>
    <t>Всего (тыс. руб.)</t>
  </si>
  <si>
    <t>Объем финансирования по годам (тыс. руб.)</t>
  </si>
  <si>
    <t>Результаты выполнения мероприятия</t>
  </si>
  <si>
    <r>
      <t xml:space="preserve">ПЛАНИРУЕМЫЕ РЕЗУЛЬТАТЫ РЕАЛИЗАЦИИ МУНИЦИПАЛЬНОЙ ПРОГРАММЫ 
ОДИНЦОВСКОГО МУНИЦИПАЛЬНОГО РАЙОНА МОСКОВСКОЙ ОБЛАСТИ 
</t>
    </r>
    <r>
      <rPr>
        <b/>
        <sz val="12"/>
        <color rgb="FF000000"/>
        <rFont val="Times New Roman"/>
        <family val="1"/>
        <charset val="204"/>
      </rPr>
      <t>"ФИЗИЧЕСКАЯ КУЛЬТУРА И СПОРТ В ОДИНЦОВСКОМ МУНИЦИПАЛЬНОМ РАЙОНЕ МОСКОВСКОЙ ОБЛАСТИ"</t>
    </r>
  </si>
  <si>
    <t xml:space="preserve">Задачи, направленные на достижение цели         </t>
  </si>
  <si>
    <t>Показатель реализации мероприятий муниципальной программы (подпрограммы)</t>
  </si>
  <si>
    <t>Единица измерения</t>
  </si>
  <si>
    <t xml:space="preserve">Планируемое значение показателя по годам реализации                                         </t>
  </si>
  <si>
    <t xml:space="preserve">Бюджет Одинцовского муниципального района Московской области    </t>
  </si>
  <si>
    <t>Доведение доли  детей и подростков, охваченных летней спортивно-оздоровительной компанией (от общего числа обучающихся в учреждениях дополнительного образования) до 15%</t>
  </si>
  <si>
    <t>2017-2021 гг</t>
  </si>
  <si>
    <t>Ежегодно
не менее 115 мероприятий</t>
  </si>
  <si>
    <t>Довести долю лиц, систематически занимающихся физической культурой и спортом, в общей численности населения - 40%</t>
  </si>
  <si>
    <t>Организация участия команд (отдельных спортсменов), тренеров и представителей Одинцовского муниципального района в муниципальных, межмуниципальных, региональных, межрегиональных, всероссийских, международных спортивных мероприятиях</t>
  </si>
  <si>
    <t>Проведение  текущего  ремонта в подведомственных учреждениях спорта в целях обеспечения доступности занятий инвалидов и других маломобильных групп населения</t>
  </si>
  <si>
    <t>Обеспечение содержания имущества в муниципальных учреждениях спорта</t>
  </si>
  <si>
    <t>Довести долю лиц с ограниченными возможностями здоровья, занимающихся физической культурой и спортом до 6,5%</t>
  </si>
  <si>
    <t>3.2.1.</t>
  </si>
  <si>
    <t>Проведение текущего ремонта в Муниципальных бюджетных  учреждениях спорта с целью создания условий доступа для инвалидов и маломобильных групп населения</t>
  </si>
  <si>
    <t>Задача5.
Увеличение числа детей и подростков, охваченных летней оздоровительной кампанией в муниципальных учреждениях спорта</t>
  </si>
  <si>
    <t>2.4.</t>
  </si>
  <si>
    <t xml:space="preserve">Проведение текущего ремонта  </t>
  </si>
  <si>
    <t xml:space="preserve">Проведение капитального ремонта </t>
  </si>
  <si>
    <t>Учебно-тренировочные сборы</t>
  </si>
  <si>
    <t>Средства бюджетов городских/сельских поселений, передаваемые в бюджет ОМР МО</t>
  </si>
  <si>
    <t>2.4.1.</t>
  </si>
  <si>
    <t>2.4.2.</t>
  </si>
  <si>
    <t>2.4.3.</t>
  </si>
  <si>
    <t>4.2.</t>
  </si>
  <si>
    <t>Доведение доли жителей Одинцовского муниципального района Московской области, выполнивших нормативы Всероссийского физкультурно-спортивного комплекса ГТО, в общей численности населения, принявших участие в сдаче нормативов  ГТО до 30%</t>
  </si>
  <si>
    <t xml:space="preserve">Реализация ВФСК "Готов к труду и обороне"(ГТО) на территории Одинцовского муниципального района  </t>
  </si>
  <si>
    <t>Средства бюджета МО</t>
  </si>
  <si>
    <t>В пределах средств, предусмотренных в бюджетах городских и сельских поселений ОМР МО</t>
  </si>
  <si>
    <t>Средства бюджетов городских и сельских поселений, передаваемые в бюджет ОМР МО</t>
  </si>
  <si>
    <t>спортивными залами</t>
  </si>
  <si>
    <t>плоскостными спортивными сооружениями</t>
  </si>
  <si>
    <t>плавательными бассейнами</t>
  </si>
  <si>
    <t>4.2. Доля учащихся и студентов - жителей Одинцовского муниципального района Московской области выполнивших нормативы ВФСК "Готов к труду и обороне" (ГТО), в общей численности населения, принявшего участие в сдаче нормативов ВФСК</t>
  </si>
  <si>
    <t>4.1. Доля жителей Одинцовского муниципального района Московской области, выполнивших нормативы ВФСК "Готов у труду и обороне" (ГТО), в общей численности населения, принявших участие в сдаче нормативов ВФСК "Готов к труду и обороне" (ГТО)</t>
  </si>
  <si>
    <t>Объем финансирования мероприятия в году, предшедствующему начала реализации программы (2016) (тыс. руб.)</t>
  </si>
  <si>
    <t>1.7. Среднемесячная номинальная начисленная заработная плата работников муниципальных учреждений спорта.</t>
  </si>
  <si>
    <t>1.8. Уровень загруженности спортивных сооружений</t>
  </si>
  <si>
    <t>2.2. Количество обучающихся в муниципальных учреждениях спорта олимпийского резерва</t>
  </si>
  <si>
    <t>Задача 1. Увеличение доли жителей Одинцовского муниципального района, вовлеченных в систематические занятия физической культурой и спортом</t>
  </si>
  <si>
    <t>Отчётный базовый период/Базовое значение показателя (на начало  реализации программы на 31.12.2016)</t>
  </si>
  <si>
    <t xml:space="preserve">5.1.Доля детей и подростков, охваченных летней спортивно-оздоровительной компанией (от общего числа занимающихся в муниципальных учреждениях спорта) </t>
  </si>
  <si>
    <t>Организация занятий детей и подростков спортом в муниципальных учреждениях спорта для оказания муниципальных услуг и работ по спортивной подготовке</t>
  </si>
  <si>
    <t>Задача 4.
Увеличение количества проведенных мероприятий по пропаганде и реализации ВФСК «Готов к труду и обороне» (ГТО)</t>
  </si>
  <si>
    <t>Содержание "Центра тестирования ГТО"</t>
  </si>
  <si>
    <t>Задача 2.  Увеличение доли детей и молодежи  обучающихся в муниципальных учреждениях спротивной направленнисти.</t>
  </si>
  <si>
    <t>1.5.</t>
  </si>
  <si>
    <t>Оплата кредиторской задолженности за строительство Физкультурно-оздоровительного комплекса с универсальным спортивным залом в г.Одинцово за 2016 год</t>
  </si>
  <si>
    <t>2017-2021 гг.</t>
  </si>
  <si>
    <t xml:space="preserve">Итого:         </t>
  </si>
  <si>
    <t>6.</t>
  </si>
  <si>
    <t>6.1.</t>
  </si>
  <si>
    <t>6.2.</t>
  </si>
  <si>
    <t>6.3.</t>
  </si>
  <si>
    <t>х</t>
  </si>
  <si>
    <t>3.4.</t>
  </si>
  <si>
    <t>Приобретение оборудования муниципальными бюджетными  учреждениями спорта с целью создания условий доступности спортивных занятий  для инвалидов и маломобильных групп населения</t>
  </si>
  <si>
    <t>Приобретение оборудования подведомственными учреждениями спорта в целях обеспечения доступности занятий инвалидов и других маломобильных групп населения</t>
  </si>
  <si>
    <t xml:space="preserve">                                                                         КФКиС</t>
  </si>
  <si>
    <t>КФКиС Администрации городских и сельских поселений Одинцовского муниципального района</t>
  </si>
  <si>
    <t>КФКиС</t>
  </si>
  <si>
    <t>КФКиС,
Администрации городских/сельских поселений ОМР МО</t>
  </si>
  <si>
    <t>3.3. Доля доступных для инвалидов и других маломобильных групп населения муниципальных  объектов спорта  в общем количестве муниципальных  объектов спорта в Одинцовском муниципальном районе</t>
  </si>
  <si>
    <t>Проведение капитального ремонта стадиона МБУС СШ Старый городок</t>
  </si>
  <si>
    <t>Средства бюджета городских/сельских поселений, передаваемых в бюджет ОМР МО</t>
  </si>
  <si>
    <t>В том числе за счет иных МБТ в форме дотаций предоставляемых из бюджета МО</t>
  </si>
  <si>
    <t>Средства бюджета ОМР МО:</t>
  </si>
  <si>
    <t>1.9. Доля граждан Одинцовского района, занимающихся физической культурой и спортом по месту работы, в общей численности населения, занятого в экономике</t>
  </si>
  <si>
    <t>Увеличение численности спортсменов массовых разрядов -2650 чел., спортсменов - членов сборных команд Московской области - 88 чел. Участие в спортивных мероприятиях занимающихся МБУС СШ "Одинцово", МБУС СШ "Старый городок"</t>
  </si>
  <si>
    <t>Оплата кредиторской задолженности за строительство физкультурно-оздоровительного комплекса с универсальным спортивным залом в г.Одинцово за 2016 год за счет перечисления ИМБТ из средств с.п. Жаворонковское</t>
  </si>
  <si>
    <t>1.10. Доля жителей Одинцовского муниципального района, систематически занимающихся физической культурой и спортом, в общей численности населения Одинцовского муниципального района</t>
  </si>
  <si>
    <t>Средства бюджета  МО</t>
  </si>
  <si>
    <t xml:space="preserve">Укрепление материально-технической базы МАУС СШ "Горки-10", в том числе за счет перечисления ИМБТ из бюджета с.п. Успенское, аппаратно-программные комплексы со средствами криптографической защиты для СШ </t>
  </si>
  <si>
    <t>2.3.Доля муниципальных организаций в сфере физической культуры и спорта в Московской области, обеспеченных современными аппаратно-программными комплексами со средствами криптографической защиты информации</t>
  </si>
  <si>
    <t>Задача 6.  Обеспечение деятельности Комитета физической культуры и спорта</t>
  </si>
  <si>
    <t>Обеспечение деятельности КФКиС</t>
  </si>
  <si>
    <t>Проведение текущего ремонта в КФКиС</t>
  </si>
  <si>
    <t>Приобретение основных средств  для КФКиС</t>
  </si>
  <si>
    <t>В том числе за счет иных МБТ в форме дотаций, предоставляемых из бюджета МО</t>
  </si>
  <si>
    <t xml:space="preserve">Участие в спортивных мероприятиях занимающихся МБУС СШ Ершово
</t>
  </si>
  <si>
    <t>4.3.</t>
  </si>
  <si>
    <t xml:space="preserve">Проведение массовых, официальных физкультурных и спортивных мероприятий среди различных групп населения Одинцовского муниципального района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
</t>
  </si>
  <si>
    <t>Задача 4. Увеличение количества проведенных мероприятий по пропаганде и реализации ВФСК «Готов к труду и обороне» (ГТО)</t>
  </si>
  <si>
    <r>
      <t>Задача 3. Увеличение числа лиц с ограниченными возможностями здоровья, вовлеченных в систематические занятия физической культурой и спортом</t>
    </r>
    <r>
      <rPr>
        <sz val="12"/>
        <rFont val="Times New Roman"/>
        <family val="1"/>
        <charset val="204"/>
      </rPr>
      <t xml:space="preserve">
</t>
    </r>
  </si>
  <si>
    <t>Задача 2. Увеличение доли детей и молодежи  обучающихся в муниципальных учреждениях спортивной направленности.</t>
  </si>
  <si>
    <t>Приобретение спортивного оборудования, инвентаря, мебели, оргтехники</t>
  </si>
  <si>
    <t xml:space="preserve"> Комитет по строительству и развитию дорожно-транспортной инфраструктуры</t>
  </si>
  <si>
    <t xml:space="preserve">Создание условий для реализации ВФСК "Готов к труду и обороне"(ГТО) на территории Одинцовского муниципального района  </t>
  </si>
  <si>
    <t>Задача 5. Увеличение числа детей и подростков, охваченных летней оздоровительной кампанией в муниципальных учреждениях спорта</t>
  </si>
  <si>
    <t>Администрации городских и сельских поселений Одинцовского муниципального района</t>
  </si>
  <si>
    <t xml:space="preserve">(Реконструкция центрального стадиона) городское поселение Одинцово </t>
  </si>
  <si>
    <r>
      <t>Строительство и</t>
    </r>
    <r>
      <rPr>
        <sz val="12"/>
        <rFont val="Times New Roman"/>
        <family val="1"/>
        <charset val="204"/>
      </rPr>
      <t xml:space="preserve"> реконструкция</t>
    </r>
    <r>
      <rPr>
        <sz val="12"/>
        <color rgb="FF000000"/>
        <rFont val="Times New Roman"/>
        <family val="1"/>
        <charset val="204"/>
      </rPr>
      <t xml:space="preserve"> спортивных комплексов, плоскостных спортивных сооружений на территории городских и сельских поселений Одинцовского муниципального района.</t>
    </r>
  </si>
  <si>
    <t>Число введенных в эксплуатацию физкультурно-оздоровительных комплексов и плоскостных спортивных сооружений.</t>
  </si>
  <si>
    <t xml:space="preserve">1.11. Количество реконструированных муниципальных объектов физической культуры и спорта </t>
  </si>
  <si>
    <t xml:space="preserve"> Укрепление материально-технической базы  муниципальных учреждений спорта</t>
  </si>
  <si>
    <t>Приложение №1 к постановлению Администрации
Одинцовского муниципального района 
Московской области
от____._______._______ № ________</t>
  </si>
  <si>
    <t xml:space="preserve">Планируемый объем финансирования на решение данной задачи 
(тыс. руб.)   </t>
  </si>
  <si>
    <t>Задача 3.  Увеличение числа лиц с ограниченными возможностями здоровья вовлеченных в систематические занятия физической культурой и спортом</t>
  </si>
  <si>
    <t>Средства бюджета ОМР МО, передаваемые в городские/сельские поселения ОМР МО</t>
  </si>
  <si>
    <t>Укрепление материально-технической базы МАУС СШ "Горки-10", в том числе за счет перечисления ИМБТ из бюджета с.п. Успенское, МБУС СШ "Ершово"в том числе за счет перечисления ИМБТ из бюджета с.п. Ершовское, текущий ремонт МБУС СШ "Арион", МБУС ОСШОР, МБУС СШ "Старый городок"</t>
  </si>
  <si>
    <t xml:space="preserve">  Председатель Комитета                                                                                              А.Ю. Олянич</t>
  </si>
  <si>
    <t xml:space="preserve">           Председатель Комитета                                                                                             А.Ю. Олянич</t>
  </si>
  <si>
    <t xml:space="preserve">1.13. Количество установленных скейт-парков </t>
  </si>
  <si>
    <t>1.14.Количество установленных плоскостных спортивных сооружений</t>
  </si>
  <si>
    <t>1.12. Количество плоскостных спортивных сооружений, на которых проведен капитальный ремонт и приобретено оборудование для их оснащения</t>
  </si>
  <si>
    <t>Приложение №2 к постановлению Администрации
Одинцовского муниципального района 
Московской области
от  28.03.2019 № 1515
Приложение №2 к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</si>
</sst>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15" x14ac:knownFonts="1">
    <font>
      <sz val="11"/>
      <color rgb="FF000000"/>
      <name val="Arial"/>
    </font>
    <font>
      <sz val="11"/>
      <color theme="1"/>
      <name val="Calibri"/>
      <family val="2"/>
      <charset val="204"/>
      <scheme val="minor"/>
    </font>
    <font>
      <b/>
      <sz val="11"/>
      <color rgb="FF000000"/>
      <name val="Arial"/>
      <family val="2"/>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0"/>
      <name val="Times New Roman"/>
      <family val="1"/>
      <charset val="204"/>
    </font>
    <font>
      <sz val="9"/>
      <name val="Times New Roman"/>
      <family val="1"/>
      <charset val="204"/>
    </font>
    <font>
      <sz val="9"/>
      <color theme="1"/>
      <name val="Calibri"/>
      <family val="2"/>
      <charset val="204"/>
      <scheme val="minor"/>
    </font>
    <font>
      <sz val="10"/>
      <name val="Times New Roman"/>
      <family val="1"/>
      <charset val="204"/>
    </font>
    <font>
      <sz val="12"/>
      <color rgb="FFFF0000"/>
      <name val="Times New Roman"/>
      <family val="1"/>
      <charset val="204"/>
    </font>
    <font>
      <sz val="10"/>
      <color rgb="FF000000"/>
      <name val="Times New Roman"/>
      <family val="1"/>
      <charset val="204"/>
    </font>
    <font>
      <b/>
      <sz val="11"/>
      <color rgb="FFFF0000"/>
      <name val="Arial"/>
      <family val="2"/>
      <charset val="204"/>
    </font>
  </fonts>
  <fills count="4">
    <fill>
      <patternFill patternType="none"/>
    </fill>
    <fill>
      <patternFill patternType="gray125"/>
    </fill>
    <fill>
      <patternFill patternType="solid">
        <fgColor rgb="FFFFFFFF"/>
      </patternFill>
    </fill>
    <fill>
      <patternFill patternType="solid">
        <fgColor theme="0"/>
        <bgColor indexed="64"/>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top/>
      <bottom style="thin">
        <color indexed="64"/>
      </bottom>
      <diagonal/>
    </border>
    <border>
      <left/>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n">
        <color indexed="64"/>
      </bottom>
      <diagonal/>
    </border>
    <border>
      <left style="thin">
        <color rgb="FF000000"/>
      </left>
      <right style="thin">
        <color indexed="64"/>
      </right>
      <top style="thin">
        <color rgb="FF000000"/>
      </top>
      <bottom/>
      <diagonal/>
    </border>
    <border>
      <left style="thin">
        <color indexed="64"/>
      </left>
      <right/>
      <top style="thin">
        <color indexed="64"/>
      </top>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 fillId="0" borderId="0"/>
  </cellStyleXfs>
  <cellXfs count="415">
    <xf numFmtId="0" fontId="0" fillId="0" borderId="0" xfId="0"/>
    <xf numFmtId="0" fontId="4" fillId="3" borderId="0" xfId="0" applyFont="1" applyFill="1" applyAlignment="1" applyProtection="1">
      <protection locked="0"/>
    </xf>
    <xf numFmtId="165" fontId="4" fillId="0" borderId="14" xfId="0" applyNumberFormat="1" applyFont="1" applyFill="1" applyBorder="1" applyAlignment="1" applyProtection="1">
      <alignment horizontal="left" vertical="top"/>
      <protection locked="0"/>
    </xf>
    <xf numFmtId="165" fontId="3" fillId="0" borderId="3" xfId="0" applyNumberFormat="1" applyFont="1" applyFill="1" applyBorder="1" applyAlignment="1" applyProtection="1">
      <alignment horizontal="left" vertical="center"/>
      <protection locked="0"/>
    </xf>
    <xf numFmtId="165" fontId="3" fillId="0" borderId="1" xfId="0" applyNumberFormat="1" applyFont="1" applyFill="1" applyBorder="1" applyAlignment="1" applyProtection="1">
      <alignment horizontal="left" vertical="center"/>
      <protection locked="0"/>
    </xf>
    <xf numFmtId="165" fontId="5" fillId="0" borderId="1" xfId="0" applyNumberFormat="1" applyFont="1" applyFill="1" applyBorder="1" applyAlignment="1" applyProtection="1">
      <alignment horizontal="left" vertical="center" wrapText="1"/>
      <protection locked="0"/>
    </xf>
    <xf numFmtId="165" fontId="3" fillId="0" borderId="1" xfId="0" applyNumberFormat="1" applyFont="1" applyFill="1" applyBorder="1" applyAlignment="1" applyProtection="1">
      <alignment horizontal="left" vertical="center" wrapText="1"/>
      <protection locked="0"/>
    </xf>
    <xf numFmtId="165" fontId="4" fillId="0" borderId="4" xfId="0" applyNumberFormat="1" applyFont="1" applyFill="1" applyBorder="1" applyAlignment="1" applyProtection="1">
      <alignment horizontal="left" vertical="top"/>
      <protection locked="0"/>
    </xf>
    <xf numFmtId="165" fontId="3" fillId="0" borderId="14" xfId="0" applyNumberFormat="1" applyFont="1" applyFill="1" applyBorder="1" applyAlignment="1" applyProtection="1">
      <alignment horizontal="left" vertical="top"/>
      <protection locked="0"/>
    </xf>
    <xf numFmtId="165" fontId="3" fillId="0" borderId="4" xfId="0" applyNumberFormat="1" applyFont="1" applyFill="1" applyBorder="1" applyAlignment="1" applyProtection="1">
      <alignment horizontal="left" vertical="top"/>
      <protection locked="0"/>
    </xf>
    <xf numFmtId="165" fontId="3" fillId="0" borderId="4" xfId="0" applyNumberFormat="1" applyFont="1" applyFill="1" applyBorder="1" applyAlignment="1" applyProtection="1">
      <alignment horizontal="left" vertical="center"/>
      <protection locked="0"/>
    </xf>
    <xf numFmtId="165" fontId="3" fillId="0" borderId="14" xfId="0" applyNumberFormat="1" applyFont="1" applyFill="1" applyBorder="1" applyAlignment="1" applyProtection="1">
      <alignment horizontal="left" vertical="center"/>
      <protection locked="0"/>
    </xf>
    <xf numFmtId="0" fontId="4" fillId="0" borderId="0" xfId="0" applyFont="1" applyFill="1" applyAlignment="1" applyProtection="1">
      <protection locked="0"/>
    </xf>
    <xf numFmtId="165" fontId="3" fillId="0" borderId="10" xfId="0" applyNumberFormat="1" applyFont="1" applyFill="1" applyBorder="1" applyAlignment="1" applyProtection="1">
      <alignment horizontal="left" vertical="center"/>
      <protection locked="0"/>
    </xf>
    <xf numFmtId="165" fontId="4" fillId="0" borderId="1" xfId="0" applyNumberFormat="1" applyFont="1" applyFill="1" applyBorder="1" applyAlignment="1" applyProtection="1">
      <alignment horizontal="left" vertical="center" wrapText="1"/>
      <protection locked="0"/>
    </xf>
    <xf numFmtId="165" fontId="4" fillId="0" borderId="3" xfId="0" applyNumberFormat="1" applyFont="1" applyFill="1" applyBorder="1" applyAlignment="1" applyProtection="1">
      <alignment horizontal="left" vertical="top" wrapText="1"/>
      <protection locked="0"/>
    </xf>
    <xf numFmtId="165" fontId="4" fillId="0" borderId="20" xfId="0" applyNumberFormat="1" applyFont="1" applyFill="1" applyBorder="1" applyAlignment="1" applyProtection="1">
      <alignment horizontal="left" vertical="top"/>
      <protection locked="0"/>
    </xf>
    <xf numFmtId="165" fontId="6" fillId="0" borderId="14" xfId="0" applyNumberFormat="1" applyFont="1" applyFill="1" applyBorder="1" applyAlignment="1" applyProtection="1">
      <alignment horizontal="left" vertical="top"/>
      <protection locked="0"/>
    </xf>
    <xf numFmtId="0" fontId="4" fillId="0" borderId="0"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protection locked="0"/>
    </xf>
    <xf numFmtId="0" fontId="5" fillId="3" borderId="0" xfId="0" applyFont="1" applyFill="1" applyBorder="1" applyAlignment="1">
      <alignment horizontal="right" vertical="center" wrapText="1"/>
    </xf>
    <xf numFmtId="165" fontId="3" fillId="0" borderId="3" xfId="0" applyNumberFormat="1"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6" fillId="0" borderId="14" xfId="0" applyFont="1" applyFill="1" applyBorder="1" applyAlignment="1">
      <alignment horizontal="center" vertical="top" wrapText="1"/>
    </xf>
    <xf numFmtId="165" fontId="4" fillId="0" borderId="8" xfId="0" applyNumberFormat="1" applyFont="1" applyFill="1" applyBorder="1" applyAlignment="1" applyProtection="1">
      <alignment horizontal="left" vertical="top" wrapText="1"/>
      <protection locked="0"/>
    </xf>
    <xf numFmtId="0" fontId="4" fillId="0" borderId="0" xfId="0" applyFont="1" applyFill="1" applyAlignment="1" applyProtection="1">
      <alignment horizontal="right" vertical="top"/>
      <protection locked="0"/>
    </xf>
    <xf numFmtId="0" fontId="4" fillId="0" borderId="0" xfId="0" applyFont="1" applyFill="1" applyAlignment="1" applyProtection="1">
      <alignment horizontal="righ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protection locked="0"/>
    </xf>
    <xf numFmtId="0" fontId="4" fillId="0" borderId="0" xfId="0" applyFont="1" applyFill="1" applyBorder="1" applyAlignment="1" applyProtection="1">
      <protection locked="0"/>
    </xf>
    <xf numFmtId="0" fontId="4" fillId="0" borderId="2"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4" fillId="0" borderId="21"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4" fillId="2" borderId="0" xfId="0" applyFont="1" applyFill="1" applyAlignment="1" applyProtection="1">
      <protection locked="0"/>
    </xf>
    <xf numFmtId="165" fontId="3" fillId="0" borderId="1" xfId="0" applyNumberFormat="1" applyFont="1" applyFill="1" applyBorder="1" applyAlignment="1" applyProtection="1">
      <alignment horizontal="left" vertical="top"/>
      <protection locked="0"/>
    </xf>
    <xf numFmtId="165" fontId="4" fillId="0" borderId="1" xfId="0" applyNumberFormat="1" applyFont="1" applyFill="1" applyBorder="1" applyAlignment="1" applyProtection="1">
      <alignment horizontal="left" vertical="top"/>
      <protection locked="0"/>
    </xf>
    <xf numFmtId="0" fontId="4" fillId="0" borderId="30"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protection locked="0"/>
    </xf>
    <xf numFmtId="2" fontId="4" fillId="0" borderId="4" xfId="0" applyNumberFormat="1" applyFont="1" applyFill="1" applyBorder="1" applyAlignment="1" applyProtection="1">
      <alignment horizontal="center" vertical="center"/>
      <protection locked="0"/>
    </xf>
    <xf numFmtId="2" fontId="4" fillId="0" borderId="4" xfId="0" applyNumberFormat="1" applyFont="1" applyFill="1" applyBorder="1" applyAlignment="1" applyProtection="1">
      <alignment horizontal="center" vertical="center" wrapText="1"/>
      <protection locked="0"/>
    </xf>
    <xf numFmtId="2" fontId="4" fillId="0" borderId="14" xfId="0" applyNumberFormat="1" applyFont="1" applyFill="1" applyBorder="1" applyAlignment="1" applyProtection="1">
      <alignment horizontal="center" vertical="center"/>
      <protection locked="0"/>
    </xf>
    <xf numFmtId="2" fontId="4" fillId="0" borderId="14" xfId="0" applyNumberFormat="1" applyFont="1" applyFill="1" applyBorder="1" applyAlignment="1" applyProtection="1">
      <alignment horizontal="center" vertical="center" wrapText="1"/>
      <protection locked="0"/>
    </xf>
    <xf numFmtId="166" fontId="4" fillId="0" borderId="3" xfId="0" applyNumberFormat="1" applyFont="1" applyFill="1" applyBorder="1" applyAlignment="1" applyProtection="1">
      <alignment horizontal="center" vertical="center"/>
      <protection locked="0"/>
    </xf>
    <xf numFmtId="166" fontId="4" fillId="0" borderId="3"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locked="0"/>
    </xf>
    <xf numFmtId="165" fontId="4" fillId="0" borderId="10" xfId="0" applyNumberFormat="1" applyFont="1" applyFill="1" applyBorder="1" applyAlignment="1" applyProtection="1">
      <alignment horizontal="left" vertical="top"/>
      <protection locked="0"/>
    </xf>
    <xf numFmtId="165" fontId="4" fillId="0" borderId="3" xfId="0" applyNumberFormat="1" applyFont="1" applyFill="1" applyBorder="1" applyAlignment="1" applyProtection="1">
      <alignment horizontal="left" vertical="top"/>
      <protection locked="0"/>
    </xf>
    <xf numFmtId="0" fontId="3" fillId="0" borderId="22"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165" fontId="3" fillId="0" borderId="34" xfId="0" applyNumberFormat="1" applyFont="1" applyFill="1" applyBorder="1" applyAlignment="1" applyProtection="1">
      <alignment horizontal="left" vertical="top" wrapText="1"/>
      <protection locked="0"/>
    </xf>
    <xf numFmtId="165" fontId="4" fillId="0" borderId="34" xfId="0" applyNumberFormat="1" applyFont="1" applyFill="1" applyBorder="1" applyAlignment="1" applyProtection="1">
      <alignment horizontal="left" vertical="top"/>
      <protection locked="0"/>
    </xf>
    <xf numFmtId="165" fontId="3" fillId="0" borderId="3" xfId="0" applyNumberFormat="1" applyFont="1" applyFill="1" applyBorder="1" applyAlignment="1" applyProtection="1">
      <alignment horizontal="left" vertical="top"/>
      <protection locked="0"/>
    </xf>
    <xf numFmtId="165" fontId="3" fillId="0" borderId="34" xfId="0" applyNumberFormat="1" applyFont="1" applyFill="1" applyBorder="1" applyAlignment="1" applyProtection="1">
      <alignment horizontal="left" vertical="center"/>
      <protection locked="0"/>
    </xf>
    <xf numFmtId="165" fontId="3" fillId="0" borderId="34" xfId="0" applyNumberFormat="1" applyFont="1" applyFill="1" applyBorder="1" applyAlignment="1" applyProtection="1">
      <alignment horizontal="left" vertical="center" wrapText="1"/>
      <protection locked="0"/>
    </xf>
    <xf numFmtId="165" fontId="4" fillId="0" borderId="17" xfId="0" applyNumberFormat="1" applyFont="1" applyFill="1" applyBorder="1" applyAlignment="1" applyProtection="1">
      <alignment horizontal="left" vertical="top"/>
      <protection locked="0"/>
    </xf>
    <xf numFmtId="165" fontId="4" fillId="0" borderId="44" xfId="0" applyNumberFormat="1" applyFont="1" applyFill="1" applyBorder="1" applyAlignment="1" applyProtection="1">
      <alignment horizontal="left" vertical="top"/>
      <protection locked="0"/>
    </xf>
    <xf numFmtId="165" fontId="6" fillId="0" borderId="17" xfId="0" applyNumberFormat="1" applyFont="1" applyFill="1" applyBorder="1" applyAlignment="1" applyProtection="1">
      <alignment horizontal="left" vertical="top"/>
      <protection locked="0"/>
    </xf>
    <xf numFmtId="0" fontId="4" fillId="0" borderId="45"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165" fontId="4" fillId="0" borderId="0" xfId="0" applyNumberFormat="1" applyFont="1" applyFill="1" applyBorder="1" applyAlignment="1" applyProtection="1">
      <alignment horizontal="left" vertical="top" wrapText="1"/>
      <protection locked="0"/>
    </xf>
    <xf numFmtId="165" fontId="3" fillId="0" borderId="4" xfId="0" applyNumberFormat="1" applyFont="1" applyFill="1" applyBorder="1" applyAlignment="1" applyProtection="1">
      <alignment horizontal="left" vertical="center" wrapText="1"/>
      <protection locked="0"/>
    </xf>
    <xf numFmtId="165" fontId="4" fillId="0" borderId="4" xfId="0" applyNumberFormat="1" applyFont="1" applyFill="1" applyBorder="1" applyAlignment="1" applyProtection="1">
      <alignment horizontal="left" vertical="center" wrapText="1"/>
      <protection locked="0"/>
    </xf>
    <xf numFmtId="165" fontId="5" fillId="0" borderId="4" xfId="0" applyNumberFormat="1" applyFont="1" applyFill="1" applyBorder="1" applyAlignment="1" applyProtection="1">
      <alignment horizontal="left" vertical="center" wrapText="1"/>
      <protection locked="0"/>
    </xf>
    <xf numFmtId="2" fontId="4" fillId="0" borderId="14" xfId="0" applyNumberFormat="1" applyFont="1" applyFill="1" applyBorder="1" applyAlignment="1" applyProtection="1">
      <alignment horizontal="left" vertical="top" wrapText="1"/>
      <protection locked="0"/>
    </xf>
    <xf numFmtId="165" fontId="4" fillId="0" borderId="14" xfId="0" applyNumberFormat="1" applyFont="1" applyFill="1" applyBorder="1" applyAlignment="1" applyProtection="1">
      <alignment horizontal="left" vertical="top" wrapText="1"/>
      <protection locked="0"/>
    </xf>
    <xf numFmtId="165" fontId="5" fillId="0" borderId="14" xfId="0" applyNumberFormat="1" applyFont="1" applyFill="1" applyBorder="1" applyAlignment="1" applyProtection="1">
      <alignment horizontal="left" vertical="top" wrapText="1"/>
      <protection locked="0"/>
    </xf>
    <xf numFmtId="165" fontId="3" fillId="0" borderId="20" xfId="0" applyNumberFormat="1" applyFont="1" applyFill="1" applyBorder="1" applyAlignment="1" applyProtection="1">
      <alignment horizontal="left" vertical="center"/>
      <protection locked="0"/>
    </xf>
    <xf numFmtId="0" fontId="3" fillId="0" borderId="4"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wrapText="1"/>
      <protection locked="0"/>
    </xf>
    <xf numFmtId="165" fontId="3" fillId="0" borderId="11" xfId="0" applyNumberFormat="1" applyFont="1" applyFill="1" applyBorder="1" applyAlignment="1" applyProtection="1">
      <alignment horizontal="left" vertical="center"/>
      <protection locked="0"/>
    </xf>
    <xf numFmtId="165" fontId="4" fillId="0" borderId="12" xfId="0" applyNumberFormat="1" applyFont="1" applyFill="1" applyBorder="1" applyAlignment="1" applyProtection="1">
      <alignment horizontal="left" vertical="top" wrapText="1"/>
      <protection locked="0"/>
    </xf>
    <xf numFmtId="165" fontId="3" fillId="0" borderId="3" xfId="0" applyNumberFormat="1" applyFont="1" applyFill="1" applyBorder="1" applyAlignment="1" applyProtection="1">
      <alignment horizontal="left" vertical="top" wrapText="1"/>
      <protection locked="0"/>
    </xf>
    <xf numFmtId="165" fontId="4" fillId="0" borderId="1" xfId="0" applyNumberFormat="1" applyFont="1" applyFill="1" applyBorder="1" applyAlignment="1" applyProtection="1">
      <alignment horizontal="left" vertical="top" wrapText="1"/>
      <protection locked="0"/>
    </xf>
    <xf numFmtId="165" fontId="3" fillId="0" borderId="1" xfId="0" applyNumberFormat="1" applyFont="1" applyFill="1" applyBorder="1" applyAlignment="1" applyProtection="1">
      <alignment horizontal="left" vertical="top" wrapText="1"/>
      <protection locked="0"/>
    </xf>
    <xf numFmtId="165" fontId="5" fillId="0" borderId="1" xfId="0" applyNumberFormat="1" applyFont="1" applyFill="1" applyBorder="1" applyAlignment="1" applyProtection="1">
      <alignment horizontal="left" vertical="top" wrapText="1"/>
      <protection locked="0"/>
    </xf>
    <xf numFmtId="165" fontId="5" fillId="0" borderId="16" xfId="0" applyNumberFormat="1" applyFont="1" applyFill="1" applyBorder="1" applyAlignment="1" applyProtection="1">
      <alignment horizontal="left" vertical="top"/>
      <protection locked="0"/>
    </xf>
    <xf numFmtId="165" fontId="6" fillId="0" borderId="16" xfId="0" applyNumberFormat="1" applyFont="1" applyFill="1" applyBorder="1" applyAlignment="1" applyProtection="1">
      <alignment horizontal="left" vertical="top"/>
      <protection locked="0"/>
    </xf>
    <xf numFmtId="165" fontId="4" fillId="0" borderId="29" xfId="0" applyNumberFormat="1" applyFont="1" applyFill="1" applyBorder="1" applyAlignment="1" applyProtection="1">
      <alignment horizontal="left" vertical="top"/>
      <protection locked="0"/>
    </xf>
    <xf numFmtId="165" fontId="4" fillId="0" borderId="7" xfId="0" applyNumberFormat="1"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wrapText="1"/>
      <protection locked="0"/>
    </xf>
    <xf numFmtId="165" fontId="3" fillId="0" borderId="6" xfId="0" applyNumberFormat="1" applyFont="1" applyFill="1" applyBorder="1" applyAlignment="1" applyProtection="1">
      <alignment horizontal="left" vertical="center"/>
      <protection locked="0"/>
    </xf>
    <xf numFmtId="165" fontId="3" fillId="0" borderId="17" xfId="0" applyNumberFormat="1" applyFont="1" applyFill="1" applyBorder="1" applyAlignment="1" applyProtection="1">
      <alignment horizontal="left" vertical="center"/>
      <protection locked="0"/>
    </xf>
    <xf numFmtId="0" fontId="4" fillId="0" borderId="11"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vertical="top" wrapText="1"/>
      <protection locked="0"/>
    </xf>
    <xf numFmtId="164" fontId="4"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6" fillId="0" borderId="14" xfId="0" applyFont="1" applyFill="1" applyBorder="1" applyAlignment="1">
      <alignment horizontal="center" vertical="top" wrapText="1"/>
    </xf>
    <xf numFmtId="165" fontId="4" fillId="0" borderId="4" xfId="0" applyNumberFormat="1" applyFont="1" applyFill="1" applyBorder="1" applyAlignment="1" applyProtection="1">
      <alignment horizontal="left" vertical="top" wrapText="1"/>
      <protection locked="0"/>
    </xf>
    <xf numFmtId="0" fontId="0" fillId="0" borderId="0" xfId="0" applyFill="1"/>
    <xf numFmtId="0" fontId="4" fillId="0" borderId="6"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165" fontId="4" fillId="0" borderId="46" xfId="0" applyNumberFormat="1" applyFont="1" applyFill="1" applyBorder="1" applyAlignment="1" applyProtection="1">
      <alignment horizontal="left" vertical="top"/>
      <protection locked="0"/>
    </xf>
    <xf numFmtId="0" fontId="4" fillId="0" borderId="0" xfId="0" applyFont="1" applyFill="1" applyAlignment="1" applyProtection="1">
      <alignment horizontal="left"/>
      <protection locked="0"/>
    </xf>
    <xf numFmtId="0" fontId="6" fillId="0" borderId="32" xfId="0" applyFont="1" applyFill="1" applyBorder="1" applyAlignment="1">
      <alignment horizontal="left" vertical="top" wrapText="1"/>
    </xf>
    <xf numFmtId="0" fontId="6" fillId="0" borderId="14"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6" xfId="0" applyFont="1" applyFill="1" applyBorder="1" applyAlignment="1">
      <alignment horizontal="left" vertical="top" wrapText="1"/>
    </xf>
    <xf numFmtId="0" fontId="3" fillId="0" borderId="17" xfId="0" applyFont="1" applyFill="1" applyBorder="1" applyAlignment="1" applyProtection="1">
      <alignment horizontal="left" vertical="center" wrapText="1"/>
      <protection locked="0"/>
    </xf>
    <xf numFmtId="0" fontId="6" fillId="0" borderId="22" xfId="0" applyFont="1" applyFill="1" applyBorder="1" applyAlignment="1">
      <alignment horizontal="left" vertical="top" wrapText="1"/>
    </xf>
    <xf numFmtId="0" fontId="4" fillId="0" borderId="7"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protection locked="0"/>
    </xf>
    <xf numFmtId="0" fontId="4" fillId="0" borderId="14"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top"/>
      <protection locked="0"/>
    </xf>
    <xf numFmtId="0" fontId="12" fillId="0" borderId="0" xfId="0" applyFont="1" applyFill="1" applyAlignment="1" applyProtection="1">
      <alignment horizontal="left"/>
      <protection locked="0"/>
    </xf>
    <xf numFmtId="0" fontId="3" fillId="0" borderId="0" xfId="0" applyFont="1" applyFill="1" applyAlignment="1" applyProtection="1">
      <alignment horizontal="left"/>
      <protection locked="0"/>
    </xf>
    <xf numFmtId="0" fontId="4" fillId="0" borderId="6" xfId="0" applyFont="1" applyFill="1" applyBorder="1" applyAlignment="1" applyProtection="1">
      <alignment horizontal="left" vertical="top"/>
      <protection locked="0"/>
    </xf>
    <xf numFmtId="0" fontId="4" fillId="0" borderId="4"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protection locked="0"/>
    </xf>
    <xf numFmtId="0" fontId="4" fillId="0" borderId="14"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wrapText="1"/>
      <protection locked="0"/>
    </xf>
    <xf numFmtId="16" fontId="5" fillId="0" borderId="14" xfId="0" applyNumberFormat="1" applyFont="1" applyFill="1" applyBorder="1" applyAlignment="1" applyProtection="1">
      <alignment horizontal="left" vertical="top"/>
      <protection locked="0"/>
    </xf>
    <xf numFmtId="16" fontId="5" fillId="0" borderId="16" xfId="0" applyNumberFormat="1" applyFont="1" applyFill="1" applyBorder="1" applyAlignment="1" applyProtection="1">
      <alignment horizontal="left" vertical="top"/>
      <protection locked="0"/>
    </xf>
    <xf numFmtId="49" fontId="5" fillId="0" borderId="14" xfId="0" applyNumberFormat="1" applyFont="1" applyFill="1" applyBorder="1" applyAlignment="1" applyProtection="1">
      <alignment horizontal="left" vertical="top"/>
      <protection locked="0"/>
    </xf>
    <xf numFmtId="165" fontId="5" fillId="0" borderId="14" xfId="0" applyNumberFormat="1" applyFont="1" applyFill="1" applyBorder="1" applyAlignment="1" applyProtection="1">
      <alignment horizontal="left" vertical="top"/>
      <protection locked="0"/>
    </xf>
    <xf numFmtId="0" fontId="8" fillId="3" borderId="14" xfId="0" applyFont="1" applyFill="1" applyBorder="1" applyAlignment="1">
      <alignment horizontal="left" vertical="top" wrapText="1"/>
    </xf>
    <xf numFmtId="165" fontId="6" fillId="3" borderId="14" xfId="0" applyNumberFormat="1" applyFont="1" applyFill="1" applyBorder="1" applyAlignment="1">
      <alignment horizontal="left" vertical="top" wrapText="1"/>
    </xf>
    <xf numFmtId="165" fontId="6" fillId="3" borderId="14" xfId="1" applyNumberFormat="1" applyFont="1" applyFill="1" applyBorder="1" applyAlignment="1">
      <alignment horizontal="left" vertical="top" wrapText="1"/>
    </xf>
    <xf numFmtId="165" fontId="6" fillId="0" borderId="14" xfId="0" applyNumberFormat="1" applyFont="1" applyFill="1" applyBorder="1" applyAlignment="1">
      <alignment horizontal="left" vertical="top" wrapText="1"/>
    </xf>
    <xf numFmtId="164" fontId="5" fillId="3" borderId="14" xfId="0" applyNumberFormat="1" applyFont="1" applyFill="1" applyBorder="1" applyAlignment="1">
      <alignment horizontal="left" vertical="top" wrapText="1"/>
    </xf>
    <xf numFmtId="16" fontId="5" fillId="3" borderId="14" xfId="0" applyNumberFormat="1" applyFont="1" applyFill="1" applyBorder="1" applyAlignment="1">
      <alignment horizontal="left" vertical="top" wrapText="1"/>
    </xf>
    <xf numFmtId="0" fontId="11" fillId="3" borderId="14" xfId="0" applyFont="1" applyFill="1" applyBorder="1" applyAlignment="1">
      <alignment horizontal="left" vertical="top" wrapText="1"/>
    </xf>
    <xf numFmtId="0" fontId="5" fillId="3" borderId="14" xfId="0" applyFont="1" applyFill="1" applyBorder="1" applyAlignment="1">
      <alignment horizontal="left" vertical="top" wrapText="1"/>
    </xf>
    <xf numFmtId="165" fontId="5" fillId="3" borderId="14" xfId="0" applyNumberFormat="1" applyFont="1" applyFill="1" applyBorder="1" applyAlignment="1">
      <alignment horizontal="left" vertical="top" wrapText="1"/>
    </xf>
    <xf numFmtId="165" fontId="5" fillId="0" borderId="14" xfId="0" applyNumberFormat="1" applyFont="1" applyFill="1" applyBorder="1" applyAlignment="1">
      <alignment horizontal="left" vertical="top" wrapText="1"/>
    </xf>
    <xf numFmtId="0" fontId="3" fillId="0" borderId="14" xfId="0" applyFont="1" applyFill="1" applyBorder="1" applyAlignment="1" applyProtection="1">
      <alignment horizontal="left" vertical="top"/>
      <protection locked="0"/>
    </xf>
    <xf numFmtId="0" fontId="13" fillId="0" borderId="0" xfId="0" applyFont="1" applyBorder="1" applyAlignment="1">
      <alignment horizontal="left" vertical="center" wrapText="1"/>
    </xf>
    <xf numFmtId="0" fontId="4" fillId="0" borderId="0" xfId="0" applyFont="1" applyFill="1" applyBorder="1" applyAlignment="1" applyProtection="1">
      <alignment horizontal="left"/>
      <protection locked="0"/>
    </xf>
    <xf numFmtId="2" fontId="4" fillId="0" borderId="0" xfId="0" applyNumberFormat="1" applyFont="1" applyFill="1" applyBorder="1" applyAlignment="1" applyProtection="1">
      <alignment horizontal="left"/>
      <protection locked="0"/>
    </xf>
    <xf numFmtId="0" fontId="6" fillId="0" borderId="16" xfId="0" applyFont="1" applyFill="1" applyBorder="1" applyAlignment="1">
      <alignment horizontal="left" vertical="top" wrapText="1"/>
    </xf>
    <xf numFmtId="0" fontId="3" fillId="0" borderId="17" xfId="0" applyFont="1" applyFill="1" applyBorder="1" applyAlignment="1" applyProtection="1">
      <alignment horizontal="left" vertical="top"/>
      <protection locked="0"/>
    </xf>
    <xf numFmtId="0" fontId="5" fillId="0" borderId="30" xfId="0" applyFont="1" applyFill="1" applyBorder="1" applyAlignment="1" applyProtection="1">
      <alignment horizontal="left" vertical="top" wrapText="1"/>
      <protection locked="0"/>
    </xf>
    <xf numFmtId="0" fontId="4"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0" fillId="3" borderId="0" xfId="0" applyFill="1"/>
    <xf numFmtId="0" fontId="5" fillId="3" borderId="22" xfId="0" applyFont="1" applyFill="1" applyBorder="1" applyAlignment="1" applyProtection="1">
      <alignment horizontal="left" vertical="top" wrapText="1"/>
      <protection locked="0"/>
    </xf>
    <xf numFmtId="0" fontId="4" fillId="0" borderId="47"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165" fontId="4" fillId="0" borderId="0" xfId="0" applyNumberFormat="1" applyFont="1" applyFill="1" applyAlignment="1" applyProtection="1">
      <alignment horizontal="left"/>
      <protection locked="0"/>
    </xf>
    <xf numFmtId="165" fontId="5" fillId="0" borderId="3" xfId="0" applyNumberFormat="1" applyFont="1" applyFill="1" applyBorder="1" applyAlignment="1" applyProtection="1">
      <alignment horizontal="left" vertical="top"/>
      <protection locked="0"/>
    </xf>
    <xf numFmtId="0" fontId="5" fillId="0" borderId="14" xfId="0" applyFont="1" applyBorder="1" applyAlignment="1" applyProtection="1">
      <alignment horizontal="left" vertical="top" wrapText="1"/>
      <protection locked="0"/>
    </xf>
    <xf numFmtId="0" fontId="5" fillId="0" borderId="14"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14" xfId="0" applyFont="1" applyBorder="1" applyAlignment="1">
      <alignment horizontal="center" vertical="center" wrapText="1"/>
    </xf>
    <xf numFmtId="165" fontId="6" fillId="0" borderId="14" xfId="0" applyNumberFormat="1" applyFont="1" applyFill="1" applyBorder="1" applyAlignment="1" applyProtection="1">
      <alignment horizontal="left" vertical="top" wrapText="1"/>
      <protection locked="0"/>
    </xf>
    <xf numFmtId="165" fontId="4" fillId="0" borderId="50" xfId="0" applyNumberFormat="1" applyFont="1" applyFill="1" applyBorder="1" applyAlignment="1" applyProtection="1">
      <alignment horizontal="left" vertical="top"/>
      <protection locked="0"/>
    </xf>
    <xf numFmtId="0" fontId="4" fillId="0" borderId="4" xfId="0" applyFont="1" applyFill="1" applyBorder="1" applyAlignment="1" applyProtection="1">
      <alignment horizontal="left" vertical="top" wrapText="1"/>
      <protection locked="0"/>
    </xf>
    <xf numFmtId="0" fontId="4" fillId="0" borderId="14" xfId="0" applyFont="1" applyFill="1" applyBorder="1" applyAlignment="1" applyProtection="1">
      <alignment horizontal="center" vertical="top" wrapText="1"/>
      <protection locked="0"/>
    </xf>
    <xf numFmtId="0" fontId="3" fillId="0" borderId="16" xfId="0" applyFont="1" applyFill="1" applyBorder="1" applyAlignment="1">
      <alignment horizontal="left" vertical="top" wrapText="1"/>
    </xf>
    <xf numFmtId="0" fontId="6" fillId="0" borderId="14" xfId="0" applyFont="1" applyFill="1" applyBorder="1" applyAlignment="1">
      <alignment horizontal="center" vertical="top" wrapText="1"/>
    </xf>
    <xf numFmtId="0" fontId="4" fillId="0" borderId="3"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left" vertical="top" wrapText="1"/>
      <protection locked="0"/>
    </xf>
    <xf numFmtId="0" fontId="6" fillId="0" borderId="14" xfId="0" applyFont="1" applyFill="1" applyBorder="1" applyAlignment="1">
      <alignment horizontal="left" vertical="top" wrapText="1"/>
    </xf>
    <xf numFmtId="0" fontId="4" fillId="0" borderId="14"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protection locked="0"/>
    </xf>
    <xf numFmtId="0" fontId="4" fillId="0" borderId="16"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protection locked="0"/>
    </xf>
    <xf numFmtId="0" fontId="5" fillId="0" borderId="16" xfId="0" applyFont="1" applyFill="1" applyBorder="1" applyAlignment="1" applyProtection="1">
      <alignment horizontal="center" vertical="top" wrapText="1"/>
      <protection locked="0"/>
    </xf>
    <xf numFmtId="0" fontId="5" fillId="0" borderId="14" xfId="0" applyFont="1" applyFill="1" applyBorder="1" applyAlignment="1">
      <alignment horizontal="left" vertical="top" wrapText="1"/>
    </xf>
    <xf numFmtId="0" fontId="9" fillId="3" borderId="14"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48" xfId="0" applyFont="1" applyFill="1" applyBorder="1" applyAlignment="1">
      <alignment horizontal="left" vertical="top" wrapText="1"/>
    </xf>
    <xf numFmtId="165" fontId="3" fillId="0" borderId="14" xfId="0" applyNumberFormat="1" applyFont="1" applyFill="1" applyBorder="1" applyAlignment="1" applyProtection="1">
      <alignment horizontal="left" vertical="top" wrapText="1"/>
      <protection locked="0"/>
    </xf>
    <xf numFmtId="0" fontId="5" fillId="0" borderId="17" xfId="0" applyFont="1" applyFill="1" applyBorder="1" applyAlignment="1" applyProtection="1">
      <alignment horizontal="center" vertical="center" wrapText="1"/>
      <protection locked="0"/>
    </xf>
    <xf numFmtId="16" fontId="5" fillId="0" borderId="16" xfId="0" applyNumberFormat="1" applyFont="1" applyFill="1" applyBorder="1" applyAlignment="1" applyProtection="1">
      <alignment horizontal="center" vertical="top"/>
      <protection locked="0"/>
    </xf>
    <xf numFmtId="0" fontId="5" fillId="3" borderId="16" xfId="0" applyFont="1" applyFill="1" applyBorder="1" applyAlignment="1" applyProtection="1">
      <alignment horizontal="left" vertical="top" wrapText="1"/>
      <protection locked="0"/>
    </xf>
    <xf numFmtId="0" fontId="5" fillId="0" borderId="0" xfId="0" applyFont="1" applyFill="1" applyAlignment="1" applyProtection="1">
      <alignment horizontal="left"/>
      <protection locked="0"/>
    </xf>
    <xf numFmtId="0" fontId="5" fillId="3" borderId="14" xfId="0" applyNumberFormat="1" applyFont="1" applyFill="1" applyBorder="1" applyAlignment="1" applyProtection="1">
      <alignment horizontal="left" vertical="top" wrapText="1"/>
      <protection locked="0"/>
    </xf>
    <xf numFmtId="16" fontId="5" fillId="0" borderId="14" xfId="0" applyNumberFormat="1" applyFont="1" applyFill="1" applyBorder="1" applyAlignment="1" applyProtection="1">
      <alignment horizontal="left" vertical="top" wrapText="1"/>
      <protection locked="0"/>
    </xf>
    <xf numFmtId="165" fontId="6" fillId="0" borderId="14" xfId="0" applyNumberFormat="1" applyFont="1" applyFill="1" applyBorder="1" applyAlignment="1" applyProtection="1">
      <alignment horizontal="center" vertical="top" wrapText="1"/>
      <protection locked="0"/>
    </xf>
    <xf numFmtId="165" fontId="6" fillId="0" borderId="14" xfId="0" applyNumberFormat="1" applyFont="1" applyFill="1" applyBorder="1" applyAlignment="1">
      <alignment horizontal="center" vertical="top" wrapText="1"/>
    </xf>
    <xf numFmtId="0" fontId="6" fillId="0" borderId="14" xfId="0" applyFont="1" applyFill="1" applyBorder="1" applyAlignment="1" applyProtection="1">
      <alignment horizontal="center" vertical="top" wrapText="1"/>
      <protection locked="0"/>
    </xf>
    <xf numFmtId="0" fontId="5" fillId="0" borderId="14" xfId="0" applyFont="1" applyFill="1" applyBorder="1" applyAlignment="1" applyProtection="1">
      <alignment horizontal="center" vertical="top" wrapText="1"/>
      <protection locked="0"/>
    </xf>
    <xf numFmtId="2" fontId="6" fillId="0" borderId="14" xfId="0" applyNumberFormat="1" applyFont="1" applyFill="1" applyBorder="1" applyAlignment="1">
      <alignment horizontal="center" vertical="top" wrapText="1"/>
    </xf>
    <xf numFmtId="0" fontId="5" fillId="0" borderId="5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165" fontId="4" fillId="0" borderId="12" xfId="0" applyNumberFormat="1" applyFont="1" applyFill="1" applyBorder="1" applyAlignment="1" applyProtection="1">
      <alignment horizontal="left" vertical="top"/>
      <protection locked="0"/>
    </xf>
    <xf numFmtId="165" fontId="4" fillId="0" borderId="6" xfId="0" applyNumberFormat="1" applyFont="1" applyFill="1" applyBorder="1" applyAlignment="1" applyProtection="1">
      <alignment horizontal="left" vertical="top"/>
      <protection locked="0"/>
    </xf>
    <xf numFmtId="0" fontId="4" fillId="0" borderId="6"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left" vertical="center"/>
      <protection locked="0"/>
    </xf>
    <xf numFmtId="165" fontId="3" fillId="0" borderId="56" xfId="0" applyNumberFormat="1" applyFont="1" applyFill="1" applyBorder="1" applyAlignment="1" applyProtection="1">
      <alignment horizontal="left" vertical="center"/>
      <protection locked="0"/>
    </xf>
    <xf numFmtId="165" fontId="3" fillId="0" borderId="34" xfId="0" applyNumberFormat="1" applyFont="1" applyFill="1" applyBorder="1" applyAlignment="1" applyProtection="1">
      <alignment horizontal="left" vertical="top"/>
      <protection locked="0"/>
    </xf>
    <xf numFmtId="0" fontId="4" fillId="0" borderId="52" xfId="0" applyFont="1" applyFill="1" applyBorder="1" applyAlignment="1" applyProtection="1">
      <alignment horizontal="left" vertical="top"/>
      <protection locked="0"/>
    </xf>
    <xf numFmtId="0" fontId="4" fillId="0" borderId="39" xfId="0" applyFont="1" applyFill="1" applyBorder="1" applyAlignment="1" applyProtection="1">
      <alignment horizontal="left" vertical="top" wrapText="1"/>
      <protection locked="0"/>
    </xf>
    <xf numFmtId="165" fontId="5" fillId="3" borderId="1" xfId="0" applyNumberFormat="1"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top" wrapText="1"/>
      <protection locked="0"/>
    </xf>
    <xf numFmtId="165" fontId="4" fillId="3" borderId="6" xfId="0" applyNumberFormat="1" applyFont="1" applyFill="1" applyBorder="1" applyAlignment="1" applyProtection="1">
      <alignment horizontal="left" vertical="top"/>
      <protection locked="0"/>
    </xf>
    <xf numFmtId="165" fontId="5" fillId="3" borderId="14" xfId="0" applyNumberFormat="1" applyFont="1" applyFill="1" applyBorder="1" applyAlignment="1" applyProtection="1">
      <alignment horizontal="left" vertical="top"/>
      <protection locked="0"/>
    </xf>
    <xf numFmtId="165" fontId="5" fillId="3" borderId="4" xfId="0" applyNumberFormat="1" applyFont="1" applyFill="1" applyBorder="1" applyAlignment="1" applyProtection="1">
      <alignment horizontal="left" vertical="center" wrapText="1"/>
      <protection locked="0"/>
    </xf>
    <xf numFmtId="165" fontId="4" fillId="3" borderId="14" xfId="0" applyNumberFormat="1" applyFont="1" applyFill="1" applyBorder="1" applyAlignment="1" applyProtection="1">
      <alignment horizontal="left" vertical="top"/>
      <protection locked="0"/>
    </xf>
    <xf numFmtId="0" fontId="4" fillId="0" borderId="17" xfId="0" applyFont="1" applyFill="1" applyBorder="1" applyAlignment="1" applyProtection="1">
      <alignment horizontal="left" vertical="top"/>
      <protection locked="0"/>
    </xf>
    <xf numFmtId="0" fontId="5" fillId="0" borderId="16" xfId="0" applyFont="1" applyFill="1" applyBorder="1" applyAlignment="1">
      <alignment horizontal="left" vertical="top" wrapText="1"/>
    </xf>
    <xf numFmtId="0" fontId="4" fillId="0" borderId="14" xfId="0" applyNumberFormat="1" applyFont="1" applyFill="1" applyBorder="1" applyAlignment="1" applyProtection="1">
      <alignment horizontal="left" vertical="top" wrapText="1"/>
      <protection locked="0"/>
    </xf>
    <xf numFmtId="0" fontId="6" fillId="0" borderId="16" xfId="0" applyFont="1" applyFill="1" applyBorder="1" applyAlignment="1">
      <alignment horizontal="left" vertical="top" wrapText="1"/>
    </xf>
    <xf numFmtId="165" fontId="4" fillId="0" borderId="14" xfId="0" applyNumberFormat="1" applyFont="1" applyFill="1" applyBorder="1" applyAlignment="1" applyProtection="1">
      <alignment horizontal="left" vertical="center" wrapText="1"/>
      <protection locked="0"/>
    </xf>
    <xf numFmtId="165" fontId="5" fillId="3" borderId="14" xfId="0" applyNumberFormat="1" applyFont="1" applyFill="1" applyBorder="1" applyAlignment="1" applyProtection="1">
      <alignment horizontal="left" vertical="center" wrapText="1"/>
      <protection locked="0"/>
    </xf>
    <xf numFmtId="165" fontId="5" fillId="0" borderId="14" xfId="0" applyNumberFormat="1" applyFont="1" applyFill="1" applyBorder="1" applyAlignment="1" applyProtection="1">
      <alignment horizontal="left" vertical="center" wrapText="1"/>
      <protection locked="0"/>
    </xf>
    <xf numFmtId="165" fontId="6" fillId="0" borderId="14" xfId="0" applyNumberFormat="1" applyFont="1" applyFill="1" applyBorder="1" applyAlignment="1" applyProtection="1">
      <alignment horizontal="left" vertical="center"/>
      <protection locked="0"/>
    </xf>
    <xf numFmtId="0" fontId="4" fillId="0" borderId="14" xfId="0" applyFont="1" applyBorder="1" applyAlignment="1">
      <alignment horizontal="center" vertical="center"/>
    </xf>
    <xf numFmtId="0" fontId="3" fillId="0" borderId="14" xfId="0" applyFont="1" applyFill="1" applyBorder="1" applyAlignment="1" applyProtection="1">
      <alignment horizontal="left" vertical="top" wrapText="1"/>
      <protection locked="0"/>
    </xf>
    <xf numFmtId="0" fontId="4" fillId="0" borderId="14" xfId="0" applyFont="1" applyFill="1" applyBorder="1" applyAlignment="1" applyProtection="1">
      <alignment horizontal="center" vertical="top" wrapText="1"/>
      <protection locked="0"/>
    </xf>
    <xf numFmtId="0" fontId="6" fillId="0" borderId="14" xfId="0" applyFont="1" applyFill="1" applyBorder="1" applyAlignment="1">
      <alignment horizontal="center" vertical="top" wrapText="1"/>
    </xf>
    <xf numFmtId="0" fontId="14" fillId="0" borderId="0" xfId="0" applyFont="1"/>
    <xf numFmtId="165" fontId="6" fillId="0" borderId="57" xfId="0" applyNumberFormat="1" applyFont="1" applyFill="1" applyBorder="1" applyAlignment="1" applyProtection="1">
      <alignment horizontal="center" vertical="center"/>
      <protection locked="0"/>
    </xf>
    <xf numFmtId="165" fontId="5" fillId="3" borderId="3" xfId="0" applyNumberFormat="1" applyFont="1" applyFill="1" applyBorder="1" applyAlignment="1" applyProtection="1">
      <alignment horizontal="left" vertical="top"/>
      <protection locked="0"/>
    </xf>
    <xf numFmtId="165" fontId="4" fillId="3" borderId="1" xfId="0" applyNumberFormat="1" applyFont="1" applyFill="1" applyBorder="1" applyAlignment="1" applyProtection="1">
      <alignment horizontal="left" vertical="top"/>
      <protection locked="0"/>
    </xf>
    <xf numFmtId="165" fontId="4" fillId="3" borderId="4" xfId="0" applyNumberFormat="1" applyFont="1" applyFill="1" applyBorder="1" applyAlignment="1" applyProtection="1">
      <alignment horizontal="left" vertical="top"/>
      <protection locked="0"/>
    </xf>
    <xf numFmtId="165" fontId="4" fillId="3" borderId="10" xfId="0" applyNumberFormat="1" applyFont="1" applyFill="1" applyBorder="1" applyAlignment="1" applyProtection="1">
      <alignment horizontal="left" vertical="top"/>
      <protection locked="0"/>
    </xf>
    <xf numFmtId="165" fontId="4" fillId="3" borderId="17" xfId="0" applyNumberFormat="1" applyFont="1" applyFill="1" applyBorder="1" applyAlignment="1" applyProtection="1">
      <alignment horizontal="left" vertical="top"/>
      <protection locked="0"/>
    </xf>
    <xf numFmtId="0" fontId="6" fillId="0" borderId="0" xfId="0" applyFont="1" applyFill="1" applyBorder="1" applyAlignment="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top" wrapText="1"/>
    </xf>
    <xf numFmtId="0" fontId="5" fillId="0" borderId="22" xfId="0" applyFont="1" applyFill="1" applyBorder="1" applyAlignment="1" applyProtection="1">
      <alignment horizontal="left" vertical="top" wrapText="1"/>
      <protection locked="0"/>
    </xf>
    <xf numFmtId="0" fontId="3" fillId="0" borderId="31" xfId="0" applyFont="1" applyFill="1" applyBorder="1" applyAlignment="1">
      <alignment horizontal="center" vertical="top" wrapText="1"/>
    </xf>
    <xf numFmtId="0" fontId="4" fillId="0" borderId="44" xfId="0" applyFont="1" applyFill="1" applyBorder="1" applyAlignment="1" applyProtection="1">
      <alignment horizontal="left" vertical="center" wrapText="1"/>
      <protection locked="0"/>
    </xf>
    <xf numFmtId="0" fontId="5" fillId="0" borderId="22" xfId="0" applyFont="1" applyBorder="1" applyAlignment="1" applyProtection="1">
      <alignment horizontal="left" vertical="top" wrapText="1"/>
      <protection locked="0"/>
    </xf>
    <xf numFmtId="0" fontId="4" fillId="0" borderId="22" xfId="0" applyFont="1" applyBorder="1" applyAlignment="1">
      <alignment horizontal="left" vertical="top" wrapText="1"/>
    </xf>
    <xf numFmtId="165" fontId="4" fillId="0" borderId="21" xfId="0" applyNumberFormat="1" applyFont="1" applyFill="1" applyBorder="1" applyAlignment="1" applyProtection="1">
      <alignment horizontal="left" vertical="center" wrapText="1"/>
      <protection locked="0"/>
    </xf>
    <xf numFmtId="165" fontId="4" fillId="0" borderId="36" xfId="0" applyNumberFormat="1" applyFont="1" applyFill="1" applyBorder="1" applyAlignment="1" applyProtection="1">
      <alignment horizontal="left" vertical="center" wrapText="1"/>
      <protection locked="0"/>
    </xf>
    <xf numFmtId="165" fontId="4" fillId="0" borderId="37" xfId="0" applyNumberFormat="1"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protection locked="0"/>
    </xf>
    <xf numFmtId="0" fontId="4" fillId="0" borderId="43" xfId="0" applyFont="1" applyFill="1" applyBorder="1" applyAlignment="1" applyProtection="1">
      <alignment horizontal="left"/>
      <protection locked="0"/>
    </xf>
    <xf numFmtId="0" fontId="4" fillId="0" borderId="31" xfId="0" applyFont="1" applyFill="1" applyBorder="1" applyAlignment="1" applyProtection="1">
      <alignment horizontal="left" vertical="top"/>
      <protection locked="0"/>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top" wrapText="1"/>
      <protection locked="0"/>
    </xf>
    <xf numFmtId="0" fontId="5" fillId="0" borderId="19"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43"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protection locked="0"/>
    </xf>
    <xf numFmtId="0" fontId="4" fillId="0" borderId="17" xfId="0" applyFont="1" applyFill="1" applyBorder="1" applyAlignment="1" applyProtection="1">
      <alignment horizontal="left" vertical="top"/>
      <protection locked="0"/>
    </xf>
    <xf numFmtId="0" fontId="4" fillId="0" borderId="16"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4" xfId="0" applyNumberFormat="1" applyFont="1" applyFill="1" applyBorder="1" applyAlignment="1" applyProtection="1">
      <alignment horizontal="left" vertical="top" wrapText="1"/>
      <protection locked="0"/>
    </xf>
    <xf numFmtId="0" fontId="4" fillId="0" borderId="16" xfId="0" applyNumberFormat="1" applyFont="1" applyFill="1" applyBorder="1" applyAlignment="1" applyProtection="1">
      <alignment horizontal="left" vertical="top" wrapText="1"/>
      <protection locked="0"/>
    </xf>
    <xf numFmtId="0" fontId="4" fillId="3" borderId="0" xfId="0" applyFont="1" applyFill="1" applyAlignment="1"/>
    <xf numFmtId="0" fontId="6" fillId="0" borderId="14" xfId="0" applyFont="1" applyFill="1" applyBorder="1" applyAlignment="1">
      <alignment horizontal="left" vertical="top" wrapText="1"/>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47"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165" fontId="3" fillId="0" borderId="21" xfId="0" applyNumberFormat="1" applyFont="1" applyFill="1" applyBorder="1" applyAlignment="1" applyProtection="1">
      <alignment horizontal="left" vertical="center" wrapText="1"/>
      <protection locked="0"/>
    </xf>
    <xf numFmtId="165" fontId="3" fillId="0" borderId="30" xfId="0" applyNumberFormat="1" applyFont="1" applyFill="1" applyBorder="1" applyAlignment="1" applyProtection="1">
      <alignment horizontal="left" vertical="center" wrapText="1"/>
      <protection locked="0"/>
    </xf>
    <xf numFmtId="165" fontId="3" fillId="0" borderId="5" xfId="0" applyNumberFormat="1"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6" fillId="0" borderId="6"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3" fillId="0" borderId="1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5"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4" fillId="0" borderId="0" xfId="0" applyFont="1" applyFill="1" applyAlignment="1" applyProtection="1">
      <alignment horizontal="right" wrapText="1"/>
      <protection locked="0"/>
    </xf>
    <xf numFmtId="0" fontId="3" fillId="0" borderId="8"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6" fillId="0" borderId="23"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24"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28" xfId="0" applyFont="1" applyFill="1" applyBorder="1" applyAlignment="1">
      <alignment horizontal="center" vertical="top" wrapText="1"/>
    </xf>
    <xf numFmtId="0" fontId="3" fillId="0" borderId="4" xfId="0" applyFont="1" applyFill="1" applyBorder="1" applyAlignment="1" applyProtection="1">
      <alignment horizontal="center" vertical="top"/>
      <protection locked="0"/>
    </xf>
    <xf numFmtId="0" fontId="3" fillId="0" borderId="6" xfId="0" applyFont="1" applyFill="1" applyBorder="1" applyAlignment="1" applyProtection="1">
      <alignment horizontal="center" vertical="top"/>
      <protection locked="0"/>
    </xf>
    <xf numFmtId="0" fontId="3" fillId="0" borderId="3" xfId="0" applyFont="1" applyFill="1" applyBorder="1" applyAlignment="1" applyProtection="1">
      <alignment horizontal="center" vertical="top"/>
      <protection locked="0"/>
    </xf>
    <xf numFmtId="0" fontId="3" fillId="0" borderId="21"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6" fillId="0" borderId="16" xfId="0" applyFont="1" applyFill="1" applyBorder="1" applyAlignment="1">
      <alignment horizontal="center" vertical="top" wrapText="1"/>
    </xf>
    <xf numFmtId="0" fontId="6" fillId="0" borderId="19" xfId="0" applyFont="1" applyFill="1" applyBorder="1" applyAlignment="1">
      <alignment horizontal="center" vertical="top" wrapText="1"/>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11" xfId="0" applyFont="1" applyFill="1" applyBorder="1" applyAlignment="1">
      <alignment horizontal="center"/>
    </xf>
    <xf numFmtId="0" fontId="4" fillId="0" borderId="3" xfId="0" applyFont="1" applyFill="1" applyBorder="1" applyAlignment="1">
      <alignment horizontal="center"/>
    </xf>
    <xf numFmtId="0" fontId="4" fillId="0" borderId="47" xfId="0" applyFont="1" applyFill="1" applyBorder="1" applyAlignment="1">
      <alignment horizontal="center"/>
    </xf>
    <xf numFmtId="0" fontId="4" fillId="0" borderId="15" xfId="0" applyFont="1" applyFill="1" applyBorder="1" applyAlignment="1">
      <alignment horizontal="center"/>
    </xf>
    <xf numFmtId="0" fontId="4" fillId="0" borderId="53" xfId="0" applyFont="1" applyFill="1" applyBorder="1" applyAlignment="1">
      <alignment horizontal="center"/>
    </xf>
    <xf numFmtId="165" fontId="3" fillId="0" borderId="2" xfId="0" applyNumberFormat="1" applyFont="1" applyFill="1" applyBorder="1" applyAlignment="1" applyProtection="1">
      <alignment horizontal="left" vertical="center" wrapText="1"/>
      <protection locked="0"/>
    </xf>
    <xf numFmtId="0" fontId="4" fillId="0" borderId="0" xfId="0" applyFont="1" applyFill="1" applyAlignment="1"/>
    <xf numFmtId="0" fontId="3" fillId="0" borderId="41"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top" wrapText="1"/>
      <protection locked="0"/>
    </xf>
    <xf numFmtId="0" fontId="6" fillId="0" borderId="32"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9" xfId="0" applyFont="1" applyFill="1" applyBorder="1" applyAlignment="1" applyProtection="1">
      <alignment horizontal="left" vertical="top" wrapText="1"/>
      <protection locked="0"/>
    </xf>
    <xf numFmtId="16" fontId="6" fillId="0" borderId="16" xfId="0" applyNumberFormat="1" applyFont="1" applyFill="1" applyBorder="1" applyAlignment="1" applyProtection="1">
      <alignment horizontal="left" vertical="top"/>
      <protection locked="0"/>
    </xf>
    <xf numFmtId="16" fontId="6" fillId="0" borderId="17" xfId="0" applyNumberFormat="1" applyFont="1" applyFill="1" applyBorder="1" applyAlignment="1" applyProtection="1">
      <alignment horizontal="left" vertical="top"/>
      <protection locked="0"/>
    </xf>
    <xf numFmtId="0" fontId="6" fillId="0" borderId="16"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protection locked="0"/>
    </xf>
    <xf numFmtId="164" fontId="6" fillId="3" borderId="16" xfId="0" applyNumberFormat="1" applyFont="1" applyFill="1" applyBorder="1" applyAlignment="1">
      <alignment horizontal="center" vertical="top" wrapText="1"/>
    </xf>
    <xf numFmtId="164" fontId="6" fillId="3" borderId="17" xfId="0" applyNumberFormat="1" applyFont="1" applyFill="1" applyBorder="1" applyAlignment="1">
      <alignment horizontal="center" vertical="top" wrapText="1"/>
    </xf>
    <xf numFmtId="0" fontId="4" fillId="0" borderId="16" xfId="0" applyFont="1" applyFill="1" applyBorder="1" applyAlignment="1" applyProtection="1">
      <alignment horizontal="center" vertical="top" wrapText="1"/>
      <protection locked="0"/>
    </xf>
    <xf numFmtId="0" fontId="4" fillId="0" borderId="17" xfId="0" applyFont="1" applyFill="1" applyBorder="1" applyAlignment="1" applyProtection="1">
      <alignment horizontal="center" vertical="top" wrapText="1"/>
      <protection locked="0"/>
    </xf>
    <xf numFmtId="0" fontId="5" fillId="0" borderId="16"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center" vertical="top" wrapText="1"/>
      <protection locked="0"/>
    </xf>
    <xf numFmtId="0" fontId="9" fillId="3" borderId="14" xfId="0" applyFont="1" applyFill="1" applyBorder="1" applyAlignment="1">
      <alignment horizontal="left" vertical="top" wrapText="1"/>
    </xf>
    <xf numFmtId="0" fontId="10" fillId="3" borderId="14" xfId="0" applyFont="1" applyFill="1" applyBorder="1" applyAlignment="1">
      <alignment horizontal="left" vertical="top" wrapText="1"/>
    </xf>
    <xf numFmtId="0" fontId="3" fillId="0" borderId="16" xfId="0" applyFont="1" applyFill="1" applyBorder="1" applyAlignment="1" applyProtection="1">
      <alignment horizontal="center" vertical="top" wrapText="1"/>
      <protection locked="0"/>
    </xf>
    <xf numFmtId="0" fontId="3" fillId="0" borderId="17" xfId="0" applyFont="1" applyFill="1" applyBorder="1" applyAlignment="1" applyProtection="1">
      <alignment horizontal="center" vertical="top" wrapText="1"/>
      <protection locked="0"/>
    </xf>
    <xf numFmtId="0" fontId="3" fillId="0" borderId="6" xfId="0" applyFont="1" applyFill="1" applyBorder="1" applyAlignment="1" applyProtection="1">
      <alignment horizontal="left" vertical="top"/>
      <protection locked="0"/>
    </xf>
    <xf numFmtId="0" fontId="3" fillId="0" borderId="12" xfId="0" applyFont="1" applyFill="1" applyBorder="1" applyAlignment="1" applyProtection="1">
      <alignment horizontal="left" vertical="top"/>
      <protection locked="0"/>
    </xf>
    <xf numFmtId="0" fontId="3" fillId="0" borderId="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6" fillId="0" borderId="15" xfId="0" applyFont="1" applyFill="1" applyBorder="1" applyAlignment="1">
      <alignment horizontal="left" vertical="top" wrapText="1"/>
    </xf>
    <xf numFmtId="0" fontId="6" fillId="0" borderId="43" xfId="0" applyFont="1" applyFill="1" applyBorder="1" applyAlignment="1">
      <alignment horizontal="left" vertical="top" wrapText="1"/>
    </xf>
    <xf numFmtId="16" fontId="4" fillId="0" borderId="4" xfId="0" applyNumberFormat="1" applyFont="1" applyFill="1" applyBorder="1" applyAlignment="1" applyProtection="1">
      <alignment horizontal="left" vertical="top"/>
      <protection locked="0"/>
    </xf>
    <xf numFmtId="16" fontId="4" fillId="0" borderId="6" xfId="0" applyNumberFormat="1" applyFont="1" applyFill="1" applyBorder="1" applyAlignment="1" applyProtection="1">
      <alignment horizontal="left" vertical="top"/>
      <protection locked="0"/>
    </xf>
    <xf numFmtId="16" fontId="4" fillId="0" borderId="12" xfId="0" applyNumberFormat="1" applyFont="1" applyFill="1" applyBorder="1" applyAlignment="1" applyProtection="1">
      <alignment horizontal="left" vertical="top"/>
      <protection locked="0"/>
    </xf>
    <xf numFmtId="0" fontId="5" fillId="3" borderId="9"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5" fillId="0" borderId="35"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17" xfId="0" applyFont="1" applyFill="1" applyBorder="1" applyAlignment="1">
      <alignment horizontal="left" vertical="top" wrapText="1"/>
    </xf>
    <xf numFmtId="0" fontId="4" fillId="0" borderId="14" xfId="0" applyFont="1" applyFill="1" applyBorder="1" applyAlignment="1" applyProtection="1">
      <alignment horizontal="center" vertical="top" wrapText="1"/>
      <protection locked="0"/>
    </xf>
    <xf numFmtId="2" fontId="4" fillId="0" borderId="16" xfId="0" applyNumberFormat="1" applyFont="1" applyFill="1" applyBorder="1" applyAlignment="1" applyProtection="1">
      <alignment horizontal="left" vertical="top" wrapText="1"/>
      <protection locked="0"/>
    </xf>
    <xf numFmtId="2" fontId="4" fillId="0" borderId="19" xfId="0" applyNumberFormat="1" applyFont="1" applyFill="1" applyBorder="1" applyAlignment="1" applyProtection="1">
      <alignment horizontal="left" vertical="top" wrapText="1"/>
      <protection locked="0"/>
    </xf>
    <xf numFmtId="2" fontId="4" fillId="0" borderId="17" xfId="0" applyNumberFormat="1" applyFont="1" applyFill="1" applyBorder="1" applyAlignment="1" applyProtection="1">
      <alignment horizontal="left" vertical="top" wrapText="1"/>
      <protection locked="0"/>
    </xf>
    <xf numFmtId="0" fontId="5" fillId="0" borderId="16" xfId="0" applyFont="1" applyFill="1" applyBorder="1" applyAlignment="1">
      <alignment horizontal="left" vertical="top" wrapText="1"/>
    </xf>
    <xf numFmtId="0" fontId="4" fillId="0" borderId="14" xfId="0" applyFont="1" applyFill="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0" fillId="3" borderId="14" xfId="0" applyFill="1" applyBorder="1" applyAlignment="1">
      <alignment horizontal="left" vertical="top" wrapText="1"/>
    </xf>
    <xf numFmtId="0" fontId="4" fillId="0" borderId="13"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protection locked="0"/>
    </xf>
    <xf numFmtId="14" fontId="4" fillId="0" borderId="19" xfId="0" applyNumberFormat="1" applyFont="1" applyFill="1" applyBorder="1" applyAlignment="1" applyProtection="1">
      <alignment horizontal="left" vertical="top"/>
      <protection locked="0"/>
    </xf>
    <xf numFmtId="14" fontId="4" fillId="0" borderId="17" xfId="0" applyNumberFormat="1" applyFont="1" applyFill="1" applyBorder="1" applyAlignment="1" applyProtection="1">
      <alignment horizontal="left" vertical="top"/>
      <protection locked="0"/>
    </xf>
    <xf numFmtId="0" fontId="3" fillId="0" borderId="15" xfId="0" applyFont="1" applyFill="1" applyBorder="1" applyAlignment="1">
      <alignment horizontal="center" vertical="top" wrapText="1"/>
    </xf>
    <xf numFmtId="0" fontId="6" fillId="0" borderId="29" xfId="0" applyFont="1" applyFill="1" applyBorder="1" applyAlignment="1" applyProtection="1">
      <alignment horizontal="left" vertical="top" wrapText="1"/>
      <protection locked="0"/>
    </xf>
    <xf numFmtId="0" fontId="5" fillId="0" borderId="33"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6" fillId="0" borderId="48"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1" xfId="0" applyFont="1" applyFill="1" applyBorder="1" applyAlignment="1">
      <alignment horizontal="left" vertical="top" wrapText="1"/>
    </xf>
    <xf numFmtId="165" fontId="3" fillId="0" borderId="14" xfId="0" applyNumberFormat="1" applyFont="1" applyFill="1" applyBorder="1" applyAlignment="1">
      <alignment horizontal="center" vertical="top" wrapText="1"/>
    </xf>
    <xf numFmtId="0" fontId="3" fillId="0" borderId="14" xfId="0" applyFont="1" applyFill="1" applyBorder="1" applyAlignment="1">
      <alignment horizontal="center" vertical="top" wrapText="1"/>
    </xf>
    <xf numFmtId="165" fontId="3" fillId="0" borderId="14" xfId="0" applyNumberFormat="1" applyFont="1" applyFill="1" applyBorder="1" applyAlignment="1" applyProtection="1">
      <alignment horizontal="left" vertical="top" wrapText="1"/>
      <protection locked="0"/>
    </xf>
    <xf numFmtId="165" fontId="3" fillId="3" borderId="14" xfId="0" applyNumberFormat="1" applyFont="1" applyFill="1" applyBorder="1" applyAlignment="1">
      <alignment horizontal="left" vertical="top" wrapText="1"/>
    </xf>
    <xf numFmtId="165" fontId="3" fillId="0" borderId="14" xfId="0" applyNumberFormat="1" applyFont="1" applyFill="1" applyBorder="1" applyAlignment="1" applyProtection="1">
      <alignment horizontal="center" vertical="top" wrapText="1"/>
      <protection locked="0"/>
    </xf>
    <xf numFmtId="165" fontId="3" fillId="0" borderId="16" xfId="0" applyNumberFormat="1" applyFont="1" applyFill="1" applyBorder="1" applyAlignment="1" applyProtection="1">
      <alignment horizontal="center" vertical="top" wrapText="1"/>
      <protection locked="0"/>
    </xf>
    <xf numFmtId="165" fontId="3" fillId="0" borderId="19" xfId="0" applyNumberFormat="1" applyFont="1" applyFill="1" applyBorder="1" applyAlignment="1" applyProtection="1">
      <alignment horizontal="center" vertical="top" wrapText="1"/>
      <protection locked="0"/>
    </xf>
    <xf numFmtId="165" fontId="3" fillId="0" borderId="17" xfId="0" applyNumberFormat="1" applyFont="1" applyFill="1" applyBorder="1" applyAlignment="1" applyProtection="1">
      <alignment horizontal="center" vertical="top" wrapText="1"/>
      <protection locked="0"/>
    </xf>
    <xf numFmtId="0" fontId="5" fillId="0" borderId="48" xfId="0" applyFont="1" applyFill="1" applyBorder="1" applyAlignment="1" applyProtection="1">
      <alignment horizontal="center" vertical="center" wrapText="1"/>
      <protection locked="0"/>
    </xf>
    <xf numFmtId="0" fontId="5" fillId="0" borderId="59" xfId="0" applyFont="1" applyFill="1" applyBorder="1" applyAlignment="1" applyProtection="1">
      <alignment horizontal="center" vertical="center" wrapText="1"/>
      <protection locked="0"/>
    </xf>
    <xf numFmtId="0" fontId="5" fillId="0" borderId="60" xfId="0" applyFont="1" applyFill="1" applyBorder="1" applyAlignment="1" applyProtection="1">
      <alignment horizontal="center" vertical="center" wrapText="1"/>
      <protection locked="0"/>
    </xf>
    <xf numFmtId="0" fontId="5" fillId="0" borderId="0" xfId="0" applyFont="1" applyFill="1" applyBorder="1" applyAlignment="1">
      <alignment horizontal="right" vertical="top" wrapText="1"/>
    </xf>
    <xf numFmtId="0" fontId="4" fillId="0" borderId="0" xfId="0" applyFont="1" applyFill="1" applyBorder="1" applyAlignment="1">
      <alignment horizontal="center" wrapText="1"/>
    </xf>
    <xf numFmtId="0" fontId="6"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6" fillId="0" borderId="4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6" xfId="0" applyFont="1" applyFill="1" applyBorder="1" applyAlignment="1">
      <alignment horizontal="left" vertical="top" wrapText="1"/>
    </xf>
    <xf numFmtId="165" fontId="3" fillId="0" borderId="4" xfId="0" applyNumberFormat="1" applyFont="1" applyFill="1" applyBorder="1" applyAlignment="1" applyProtection="1">
      <alignment horizontal="center" vertical="top" wrapText="1"/>
      <protection locked="0"/>
    </xf>
    <xf numFmtId="165" fontId="3" fillId="0" borderId="6" xfId="0" applyNumberFormat="1" applyFont="1" applyFill="1" applyBorder="1" applyAlignment="1" applyProtection="1">
      <alignment horizontal="center" vertical="top" wrapText="1"/>
      <protection locked="0"/>
    </xf>
    <xf numFmtId="165" fontId="3" fillId="0" borderId="12" xfId="0" applyNumberFormat="1" applyFont="1" applyFill="1" applyBorder="1" applyAlignment="1" applyProtection="1">
      <alignment horizontal="center" vertical="top" wrapText="1"/>
      <protection locked="0"/>
    </xf>
    <xf numFmtId="165" fontId="3" fillId="0" borderId="4" xfId="0" applyNumberFormat="1" applyFont="1" applyFill="1" applyBorder="1" applyAlignment="1">
      <alignment horizontal="center" vertical="top" wrapText="1"/>
    </xf>
    <xf numFmtId="165" fontId="3" fillId="0" borderId="6" xfId="0" applyNumberFormat="1" applyFont="1" applyFill="1" applyBorder="1" applyAlignment="1">
      <alignment horizontal="center" vertical="top" wrapText="1"/>
    </xf>
    <xf numFmtId="165" fontId="3" fillId="0" borderId="12" xfId="0" applyNumberFormat="1" applyFont="1" applyFill="1" applyBorder="1" applyAlignment="1">
      <alignment horizontal="center" vertical="top" wrapText="1"/>
    </xf>
    <xf numFmtId="165" fontId="3" fillId="0" borderId="39" xfId="0" applyNumberFormat="1" applyFont="1" applyFill="1" applyBorder="1" applyAlignment="1" applyProtection="1">
      <alignment horizontal="center" vertical="top" wrapText="1"/>
      <protection locked="0"/>
    </xf>
    <xf numFmtId="165" fontId="3" fillId="0" borderId="20" xfId="0" applyNumberFormat="1" applyFont="1" applyFill="1" applyBorder="1" applyAlignment="1" applyProtection="1">
      <alignment horizontal="center" vertical="top" wrapText="1"/>
      <protection locked="0"/>
    </xf>
    <xf numFmtId="165" fontId="3" fillId="0" borderId="11" xfId="0" applyNumberFormat="1" applyFont="1" applyFill="1" applyBorder="1" applyAlignment="1" applyProtection="1">
      <alignment horizontal="center" vertical="top" wrapText="1"/>
      <protection locked="0"/>
    </xf>
    <xf numFmtId="165" fontId="3" fillId="0" borderId="51" xfId="0" applyNumberFormat="1" applyFont="1" applyFill="1" applyBorder="1" applyAlignment="1" applyProtection="1">
      <alignment horizontal="center" vertical="top" wrapText="1"/>
      <protection locked="0"/>
    </xf>
    <xf numFmtId="0" fontId="6" fillId="0" borderId="14" xfId="0" applyFont="1" applyFill="1" applyBorder="1" applyAlignment="1" applyProtection="1">
      <alignment horizontal="center" vertical="top" wrapText="1"/>
      <protection locked="0"/>
    </xf>
    <xf numFmtId="0" fontId="6" fillId="0" borderId="29"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165" fontId="6" fillId="0" borderId="14" xfId="0" applyNumberFormat="1" applyFont="1" applyFill="1" applyBorder="1" applyAlignment="1" applyProtection="1">
      <alignment horizontal="center" vertical="top" wrapText="1"/>
      <protection locked="0"/>
    </xf>
    <xf numFmtId="165" fontId="6" fillId="0" borderId="16" xfId="0" applyNumberFormat="1" applyFont="1" applyFill="1" applyBorder="1" applyAlignment="1" applyProtection="1">
      <alignment horizontal="center" vertical="top" wrapText="1"/>
      <protection locked="0"/>
    </xf>
    <xf numFmtId="165" fontId="6" fillId="0" borderId="17" xfId="0" applyNumberFormat="1" applyFont="1" applyFill="1" applyBorder="1" applyAlignment="1" applyProtection="1">
      <alignment horizontal="center" vertical="top" wrapText="1"/>
      <protection locked="0"/>
    </xf>
    <xf numFmtId="165" fontId="6" fillId="0" borderId="16" xfId="0" applyNumberFormat="1" applyFont="1" applyFill="1" applyBorder="1" applyAlignment="1">
      <alignment horizontal="center" vertical="top" wrapText="1"/>
    </xf>
    <xf numFmtId="165" fontId="6" fillId="0" borderId="17" xfId="0" applyNumberFormat="1" applyFont="1" applyFill="1" applyBorder="1" applyAlignment="1">
      <alignment horizontal="center" vertical="top" wrapText="1"/>
    </xf>
    <xf numFmtId="0" fontId="6" fillId="0" borderId="14" xfId="0" applyFont="1" applyFill="1" applyBorder="1" applyAlignment="1">
      <alignment horizontal="center" vertical="center"/>
    </xf>
    <xf numFmtId="0" fontId="5" fillId="0" borderId="58"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57" xfId="0"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topLeftCell="A64" zoomScale="80" zoomScaleNormal="80" workbookViewId="0">
      <selection activeCell="A74" sqref="A74:XFD74"/>
    </sheetView>
  </sheetViews>
  <sheetFormatPr defaultColWidth="9.125" defaultRowHeight="15.75" x14ac:dyDescent="0.25"/>
  <cols>
    <col min="1" max="1" width="5.25" style="12" customWidth="1"/>
    <col min="2" max="2" width="39.75" style="12" customWidth="1"/>
    <col min="3" max="3" width="11.875" style="12" customWidth="1"/>
    <col min="4" max="4" width="20.875" style="12" customWidth="1"/>
    <col min="5" max="5" width="19.25" style="12" customWidth="1"/>
    <col min="6" max="6" width="12.75" style="12" customWidth="1"/>
    <col min="7" max="7" width="11.5" style="12" customWidth="1"/>
    <col min="8" max="8" width="11.75" style="12" customWidth="1"/>
    <col min="9" max="9" width="11.375" style="12" customWidth="1"/>
    <col min="10" max="10" width="11.25" style="12" customWidth="1"/>
    <col min="11" max="11" width="11.875" style="12" customWidth="1"/>
    <col min="12" max="12" width="17.125" style="12" customWidth="1"/>
    <col min="13" max="13" width="28.875" style="12" customWidth="1"/>
    <col min="14" max="14" width="20.125" style="12" customWidth="1"/>
    <col min="15" max="22" width="9.125" style="12"/>
    <col min="23" max="23" width="11.375" style="12" bestFit="1" customWidth="1"/>
    <col min="24" max="16384" width="9.125" style="12"/>
  </cols>
  <sheetData>
    <row r="1" spans="1:17" ht="75.75" customHeight="1" x14ac:dyDescent="0.25">
      <c r="J1" s="282" t="s">
        <v>160</v>
      </c>
      <c r="K1" s="283"/>
      <c r="L1" s="283"/>
      <c r="M1" s="283"/>
      <c r="N1" s="22"/>
      <c r="O1" s="22"/>
      <c r="P1" s="22"/>
      <c r="Q1" s="22"/>
    </row>
    <row r="2" spans="1:17" ht="19.5" customHeight="1" x14ac:dyDescent="0.25">
      <c r="A2" s="28"/>
      <c r="B2" s="28"/>
      <c r="C2" s="28"/>
      <c r="D2" s="28"/>
      <c r="E2" s="28"/>
      <c r="F2" s="28"/>
      <c r="G2" s="28"/>
      <c r="H2" s="29"/>
      <c r="I2" s="29"/>
      <c r="J2" s="284" t="s">
        <v>0</v>
      </c>
      <c r="K2" s="284"/>
      <c r="L2" s="284"/>
      <c r="M2" s="284"/>
    </row>
    <row r="3" spans="1:17" ht="56.45" customHeight="1" thickBot="1" x14ac:dyDescent="0.3">
      <c r="A3" s="285" t="s">
        <v>54</v>
      </c>
      <c r="B3" s="285"/>
      <c r="C3" s="285"/>
      <c r="D3" s="285"/>
      <c r="E3" s="285"/>
      <c r="F3" s="285"/>
      <c r="G3" s="285"/>
      <c r="H3" s="285"/>
      <c r="I3" s="285"/>
      <c r="J3" s="285"/>
      <c r="K3" s="285"/>
      <c r="L3" s="285"/>
      <c r="M3" s="285"/>
    </row>
    <row r="4" spans="1:17" ht="29.25" customHeight="1" x14ac:dyDescent="0.25">
      <c r="A4" s="286" t="s">
        <v>1</v>
      </c>
      <c r="B4" s="288" t="s">
        <v>59</v>
      </c>
      <c r="C4" s="288" t="s">
        <v>60</v>
      </c>
      <c r="D4" s="288" t="s">
        <v>2</v>
      </c>
      <c r="E4" s="288" t="s">
        <v>100</v>
      </c>
      <c r="F4" s="288" t="s">
        <v>61</v>
      </c>
      <c r="G4" s="290" t="s">
        <v>62</v>
      </c>
      <c r="H4" s="291"/>
      <c r="I4" s="291"/>
      <c r="J4" s="291"/>
      <c r="K4" s="292"/>
      <c r="L4" s="288" t="s">
        <v>3</v>
      </c>
      <c r="M4" s="293" t="s">
        <v>63</v>
      </c>
    </row>
    <row r="5" spans="1:17" ht="101.45" customHeight="1" x14ac:dyDescent="0.25">
      <c r="A5" s="287"/>
      <c r="B5" s="289"/>
      <c r="C5" s="289"/>
      <c r="D5" s="289"/>
      <c r="E5" s="289"/>
      <c r="F5" s="289"/>
      <c r="G5" s="26">
        <v>2017</v>
      </c>
      <c r="H5" s="106">
        <v>2018</v>
      </c>
      <c r="I5" s="26">
        <v>2019</v>
      </c>
      <c r="J5" s="26">
        <v>2020</v>
      </c>
      <c r="K5" s="26">
        <v>2021</v>
      </c>
      <c r="L5" s="289"/>
      <c r="M5" s="294"/>
    </row>
    <row r="6" spans="1:17" s="32" customFormat="1" ht="16.149999999999999" customHeight="1" x14ac:dyDescent="0.25">
      <c r="A6" s="30">
        <v>1</v>
      </c>
      <c r="B6" s="30">
        <v>2</v>
      </c>
      <c r="C6" s="80">
        <v>3</v>
      </c>
      <c r="D6" s="30">
        <v>4</v>
      </c>
      <c r="E6" s="30">
        <v>5</v>
      </c>
      <c r="F6" s="30">
        <v>6</v>
      </c>
      <c r="G6" s="30">
        <v>7</v>
      </c>
      <c r="H6" s="30">
        <v>8</v>
      </c>
      <c r="I6" s="30">
        <v>9</v>
      </c>
      <c r="J6" s="30">
        <v>10</v>
      </c>
      <c r="K6" s="30">
        <v>11</v>
      </c>
      <c r="L6" s="31">
        <v>12</v>
      </c>
      <c r="M6" s="31">
        <v>13</v>
      </c>
    </row>
    <row r="7" spans="1:17" ht="30" customHeight="1" x14ac:dyDescent="0.25">
      <c r="A7" s="295" t="s">
        <v>4</v>
      </c>
      <c r="B7" s="298" t="s">
        <v>104</v>
      </c>
      <c r="C7" s="301" t="s">
        <v>71</v>
      </c>
      <c r="D7" s="81" t="s">
        <v>5</v>
      </c>
      <c r="E7" s="3">
        <f>SUM(E8:E12)</f>
        <v>71537.790000000008</v>
      </c>
      <c r="F7" s="3">
        <f>SUM(G7:K7)</f>
        <v>173527.20300000001</v>
      </c>
      <c r="G7" s="3">
        <f>G8+G10+G12+G11</f>
        <v>9274.7029999999995</v>
      </c>
      <c r="H7" s="3">
        <f t="shared" ref="H7:K7" si="0">H8+H10+H12+H11</f>
        <v>20522.5</v>
      </c>
      <c r="I7" s="3">
        <f t="shared" si="0"/>
        <v>111170</v>
      </c>
      <c r="J7" s="3">
        <f t="shared" si="0"/>
        <v>16280</v>
      </c>
      <c r="K7" s="3">
        <f t="shared" si="0"/>
        <v>16280</v>
      </c>
      <c r="L7" s="303"/>
      <c r="M7" s="307"/>
    </row>
    <row r="8" spans="1:17" s="114" customFormat="1" ht="39.6" customHeight="1" x14ac:dyDescent="0.25">
      <c r="A8" s="296"/>
      <c r="B8" s="299"/>
      <c r="C8" s="302"/>
      <c r="D8" s="82" t="s">
        <v>92</v>
      </c>
      <c r="E8" s="13">
        <f>E18</f>
        <v>48890.37</v>
      </c>
      <c r="F8" s="3">
        <f>SUM(G8:K8)</f>
        <v>0</v>
      </c>
      <c r="G8" s="3">
        <v>0</v>
      </c>
      <c r="H8" s="3">
        <v>0</v>
      </c>
      <c r="I8" s="3">
        <v>0</v>
      </c>
      <c r="J8" s="3">
        <v>0</v>
      </c>
      <c r="K8" s="3">
        <v>0</v>
      </c>
      <c r="L8" s="304"/>
      <c r="M8" s="308"/>
    </row>
    <row r="9" spans="1:17" s="114" customFormat="1" ht="70.150000000000006" customHeight="1" x14ac:dyDescent="0.25">
      <c r="A9" s="296"/>
      <c r="B9" s="299"/>
      <c r="C9" s="302"/>
      <c r="D9" s="82" t="s">
        <v>56</v>
      </c>
      <c r="E9" s="13">
        <f>E17</f>
        <v>8039</v>
      </c>
      <c r="F9" s="310" t="s">
        <v>93</v>
      </c>
      <c r="G9" s="274"/>
      <c r="H9" s="274"/>
      <c r="I9" s="274"/>
      <c r="J9" s="274"/>
      <c r="K9" s="275"/>
      <c r="L9" s="304"/>
      <c r="M9" s="308"/>
    </row>
    <row r="10" spans="1:17" s="114" customFormat="1" ht="33" customHeight="1" x14ac:dyDescent="0.25">
      <c r="A10" s="296"/>
      <c r="B10" s="299"/>
      <c r="C10" s="302"/>
      <c r="D10" s="115" t="s">
        <v>55</v>
      </c>
      <c r="E10" s="79">
        <f>E13+E15+E16+E19</f>
        <v>14608.42</v>
      </c>
      <c r="F10" s="95">
        <f t="shared" ref="F10:F16" si="1">SUM(G10:K10)</f>
        <v>80180.100000000006</v>
      </c>
      <c r="G10" s="10">
        <f>G13+G15+G16</f>
        <v>9077.6</v>
      </c>
      <c r="H10" s="10">
        <f>H13+H15+H16</f>
        <v>20272.5</v>
      </c>
      <c r="I10" s="10">
        <f>I13+I15+I16+I19</f>
        <v>18270</v>
      </c>
      <c r="J10" s="10">
        <f>J13+J15+J16</f>
        <v>16280</v>
      </c>
      <c r="K10" s="10">
        <f>K13+K15+K16</f>
        <v>16280</v>
      </c>
      <c r="L10" s="304"/>
      <c r="M10" s="308"/>
    </row>
    <row r="11" spans="1:17" s="114" customFormat="1" ht="92.25" customHeight="1" x14ac:dyDescent="0.25">
      <c r="A11" s="296"/>
      <c r="B11" s="299"/>
      <c r="C11" s="302"/>
      <c r="D11" s="218" t="s">
        <v>163</v>
      </c>
      <c r="E11" s="11">
        <v>0</v>
      </c>
      <c r="F11" s="11">
        <f>F20</f>
        <v>92900</v>
      </c>
      <c r="G11" s="11">
        <f t="shared" ref="G11:K11" si="2">G20</f>
        <v>0</v>
      </c>
      <c r="H11" s="11">
        <f t="shared" si="2"/>
        <v>0</v>
      </c>
      <c r="I11" s="11">
        <f>I20</f>
        <v>92900</v>
      </c>
      <c r="J11" s="11">
        <f t="shared" si="2"/>
        <v>0</v>
      </c>
      <c r="K11" s="11">
        <f t="shared" si="2"/>
        <v>0</v>
      </c>
      <c r="L11" s="305"/>
      <c r="M11" s="308"/>
    </row>
    <row r="12" spans="1:17" s="114" customFormat="1" ht="84.6" customHeight="1" x14ac:dyDescent="0.25">
      <c r="A12" s="297"/>
      <c r="B12" s="300"/>
      <c r="C12" s="289"/>
      <c r="D12" s="116" t="s">
        <v>85</v>
      </c>
      <c r="E12" s="96">
        <v>0</v>
      </c>
      <c r="F12" s="83">
        <f t="shared" si="1"/>
        <v>447.10300000000001</v>
      </c>
      <c r="G12" s="95">
        <f>G21+G14</f>
        <v>197.10300000000001</v>
      </c>
      <c r="H12" s="95">
        <f>H21+H14</f>
        <v>250</v>
      </c>
      <c r="I12" s="95">
        <f>I21+I14</f>
        <v>0</v>
      </c>
      <c r="J12" s="95">
        <f>J21+J14</f>
        <v>0</v>
      </c>
      <c r="K12" s="95">
        <f>K21+K14</f>
        <v>0</v>
      </c>
      <c r="L12" s="306"/>
      <c r="M12" s="309"/>
    </row>
    <row r="13" spans="1:17" s="114" customFormat="1" ht="145.15" customHeight="1" x14ac:dyDescent="0.25">
      <c r="A13" s="35" t="s">
        <v>6</v>
      </c>
      <c r="B13" s="35" t="s">
        <v>146</v>
      </c>
      <c r="C13" s="111" t="s">
        <v>71</v>
      </c>
      <c r="D13" s="111" t="s">
        <v>55</v>
      </c>
      <c r="E13" s="84">
        <v>9078</v>
      </c>
      <c r="F13" s="62">
        <f t="shared" si="1"/>
        <v>66944.600000000006</v>
      </c>
      <c r="G13" s="63">
        <v>7677.6</v>
      </c>
      <c r="H13" s="63">
        <f>9270-1410+4010+3000-213</f>
        <v>14657</v>
      </c>
      <c r="I13" s="63">
        <v>14870</v>
      </c>
      <c r="J13" s="63">
        <v>14870</v>
      </c>
      <c r="K13" s="63">
        <v>14870</v>
      </c>
      <c r="L13" s="35" t="s">
        <v>123</v>
      </c>
      <c r="M13" s="70" t="s">
        <v>72</v>
      </c>
    </row>
    <row r="14" spans="1:17" s="114" customFormat="1" ht="50.45" customHeight="1" x14ac:dyDescent="0.25">
      <c r="A14" s="356" t="s">
        <v>7</v>
      </c>
      <c r="B14" s="356" t="s">
        <v>74</v>
      </c>
      <c r="C14" s="357" t="s">
        <v>71</v>
      </c>
      <c r="D14" s="37" t="s">
        <v>129</v>
      </c>
      <c r="E14" s="77">
        <v>0</v>
      </c>
      <c r="F14" s="166">
        <f t="shared" si="1"/>
        <v>350</v>
      </c>
      <c r="G14" s="2">
        <v>100</v>
      </c>
      <c r="H14" s="2">
        <v>250</v>
      </c>
      <c r="I14" s="2">
        <v>0</v>
      </c>
      <c r="J14" s="2">
        <v>0</v>
      </c>
      <c r="K14" s="91">
        <v>0</v>
      </c>
      <c r="L14" s="353" t="s">
        <v>123</v>
      </c>
      <c r="M14" s="43" t="s">
        <v>144</v>
      </c>
    </row>
    <row r="15" spans="1:17" s="114" customFormat="1" ht="148.15" customHeight="1" x14ac:dyDescent="0.25">
      <c r="A15" s="267"/>
      <c r="B15" s="267"/>
      <c r="C15" s="256"/>
      <c r="D15" s="61" t="s">
        <v>58</v>
      </c>
      <c r="E15" s="15">
        <v>4200</v>
      </c>
      <c r="F15" s="85">
        <f t="shared" si="1"/>
        <v>11245.5</v>
      </c>
      <c r="G15" s="15">
        <v>1400</v>
      </c>
      <c r="H15" s="15">
        <f>1410+4216-10.5</f>
        <v>5615.5</v>
      </c>
      <c r="I15" s="15">
        <v>1410</v>
      </c>
      <c r="J15" s="15">
        <v>1410</v>
      </c>
      <c r="K15" s="92">
        <v>1410</v>
      </c>
      <c r="L15" s="353"/>
      <c r="M15" s="199" t="s">
        <v>133</v>
      </c>
    </row>
    <row r="16" spans="1:17" s="114" customFormat="1" ht="81" customHeight="1" x14ac:dyDescent="0.25">
      <c r="A16" s="35" t="s">
        <v>8</v>
      </c>
      <c r="B16" s="35" t="s">
        <v>9</v>
      </c>
      <c r="C16" s="111" t="s">
        <v>71</v>
      </c>
      <c r="D16" s="36" t="s">
        <v>58</v>
      </c>
      <c r="E16" s="86">
        <v>2</v>
      </c>
      <c r="F16" s="87">
        <f t="shared" si="1"/>
        <v>0</v>
      </c>
      <c r="G16" s="86">
        <v>0</v>
      </c>
      <c r="H16" s="86">
        <v>0</v>
      </c>
      <c r="I16" s="88">
        <v>0</v>
      </c>
      <c r="J16" s="88">
        <v>0</v>
      </c>
      <c r="K16" s="88">
        <v>0</v>
      </c>
      <c r="L16" s="111" t="s">
        <v>125</v>
      </c>
      <c r="M16" s="70" t="s">
        <v>73</v>
      </c>
    </row>
    <row r="17" spans="1:14" s="114" customFormat="1" ht="71.25" customHeight="1" x14ac:dyDescent="0.25">
      <c r="A17" s="348" t="s">
        <v>10</v>
      </c>
      <c r="B17" s="349" t="s">
        <v>156</v>
      </c>
      <c r="C17" s="352" t="s">
        <v>71</v>
      </c>
      <c r="D17" s="117" t="s">
        <v>56</v>
      </c>
      <c r="E17" s="15">
        <v>8039</v>
      </c>
      <c r="F17" s="242" t="s">
        <v>93</v>
      </c>
      <c r="G17" s="243"/>
      <c r="H17" s="243"/>
      <c r="I17" s="243"/>
      <c r="J17" s="243"/>
      <c r="K17" s="244"/>
      <c r="L17" s="263" t="s">
        <v>124</v>
      </c>
      <c r="M17" s="253" t="s">
        <v>157</v>
      </c>
    </row>
    <row r="18" spans="1:14" s="114" customFormat="1" ht="36" customHeight="1" x14ac:dyDescent="0.25">
      <c r="A18" s="348"/>
      <c r="B18" s="350"/>
      <c r="C18" s="346"/>
      <c r="D18" s="118" t="s">
        <v>92</v>
      </c>
      <c r="E18" s="27">
        <v>48890.37</v>
      </c>
      <c r="F18" s="6">
        <f>SUM(G18:K18)</f>
        <v>0</v>
      </c>
      <c r="G18" s="14">
        <v>0</v>
      </c>
      <c r="H18" s="14">
        <v>0</v>
      </c>
      <c r="I18" s="209">
        <v>0</v>
      </c>
      <c r="J18" s="5">
        <v>0</v>
      </c>
      <c r="K18" s="5">
        <v>0</v>
      </c>
      <c r="L18" s="263"/>
      <c r="M18" s="254"/>
    </row>
    <row r="19" spans="1:14" s="114" customFormat="1" ht="32.450000000000003" customHeight="1" x14ac:dyDescent="0.25">
      <c r="A19" s="348"/>
      <c r="B19" s="350"/>
      <c r="C19" s="346"/>
      <c r="D19" s="119" t="s">
        <v>58</v>
      </c>
      <c r="E19" s="72">
        <v>1328.42</v>
      </c>
      <c r="F19" s="73">
        <f>SUM(G19:K19)</f>
        <v>1990</v>
      </c>
      <c r="G19" s="74">
        <v>0</v>
      </c>
      <c r="H19" s="74">
        <v>0</v>
      </c>
      <c r="I19" s="213">
        <v>1990</v>
      </c>
      <c r="J19" s="75">
        <v>0</v>
      </c>
      <c r="K19" s="75">
        <v>0</v>
      </c>
      <c r="L19" s="264"/>
      <c r="M19" s="254"/>
    </row>
    <row r="20" spans="1:14" s="114" customFormat="1" ht="119.25" customHeight="1" x14ac:dyDescent="0.25">
      <c r="A20" s="348"/>
      <c r="B20" s="351"/>
      <c r="C20" s="347"/>
      <c r="D20" s="216" t="s">
        <v>163</v>
      </c>
      <c r="E20" s="219">
        <v>0</v>
      </c>
      <c r="F20" s="73">
        <f>SUM(G20:K20)</f>
        <v>92900</v>
      </c>
      <c r="G20" s="219">
        <v>0</v>
      </c>
      <c r="H20" s="219">
        <v>0</v>
      </c>
      <c r="I20" s="220">
        <v>92900</v>
      </c>
      <c r="J20" s="221">
        <v>0</v>
      </c>
      <c r="K20" s="221">
        <v>0</v>
      </c>
      <c r="L20" s="217" t="s">
        <v>154</v>
      </c>
      <c r="M20" s="43" t="s">
        <v>155</v>
      </c>
    </row>
    <row r="21" spans="1:14" s="114" customFormat="1" ht="127.15" customHeight="1" x14ac:dyDescent="0.25">
      <c r="A21" s="208" t="s">
        <v>111</v>
      </c>
      <c r="B21" s="76" t="s">
        <v>112</v>
      </c>
      <c r="C21" s="182" t="s">
        <v>71</v>
      </c>
      <c r="D21" s="182" t="s">
        <v>85</v>
      </c>
      <c r="E21" s="77">
        <v>0</v>
      </c>
      <c r="F21" s="187">
        <f>SUM(G21:K21)</f>
        <v>97.102999999999994</v>
      </c>
      <c r="G21" s="77">
        <v>97.102999999999994</v>
      </c>
      <c r="H21" s="77">
        <v>0</v>
      </c>
      <c r="I21" s="78">
        <v>0</v>
      </c>
      <c r="J21" s="78">
        <v>0</v>
      </c>
      <c r="K21" s="78">
        <v>0</v>
      </c>
      <c r="L21" s="192" t="s">
        <v>151</v>
      </c>
      <c r="M21" s="43" t="s">
        <v>134</v>
      </c>
    </row>
    <row r="22" spans="1:14" s="114" customFormat="1" ht="30.75" customHeight="1" x14ac:dyDescent="0.25">
      <c r="A22" s="334" t="s">
        <v>11</v>
      </c>
      <c r="B22" s="336" t="s">
        <v>110</v>
      </c>
      <c r="C22" s="338" t="s">
        <v>71</v>
      </c>
      <c r="D22" s="120" t="s">
        <v>12</v>
      </c>
      <c r="E22" s="23">
        <f t="shared" ref="E22:K22" si="3">SUM(E23:E26)</f>
        <v>491607.58000000007</v>
      </c>
      <c r="F22" s="23">
        <f t="shared" si="3"/>
        <v>2492665.2870000005</v>
      </c>
      <c r="G22" s="23">
        <f t="shared" si="3"/>
        <v>499955.61</v>
      </c>
      <c r="H22" s="23">
        <f t="shared" si="3"/>
        <v>521806.86599999998</v>
      </c>
      <c r="I22" s="23">
        <f t="shared" si="3"/>
        <v>511860.81099999999</v>
      </c>
      <c r="J22" s="23">
        <f t="shared" si="3"/>
        <v>479521</v>
      </c>
      <c r="K22" s="23">
        <f t="shared" si="3"/>
        <v>479521</v>
      </c>
      <c r="L22" s="255"/>
      <c r="M22" s="257"/>
    </row>
    <row r="23" spans="1:14" s="114" customFormat="1" ht="36" customHeight="1" x14ac:dyDescent="0.25">
      <c r="A23" s="334"/>
      <c r="B23" s="336"/>
      <c r="C23" s="338"/>
      <c r="D23" s="121" t="s">
        <v>55</v>
      </c>
      <c r="E23" s="4">
        <f>E27+E29+E32</f>
        <v>466986.93000000005</v>
      </c>
      <c r="F23" s="6">
        <f>SUM(G23:K23)</f>
        <v>2351154.6410000003</v>
      </c>
      <c r="G23" s="4">
        <f>G27+G29+G32</f>
        <v>478820.3</v>
      </c>
      <c r="H23" s="4">
        <f>H27+H29+H32</f>
        <v>487631.73</v>
      </c>
      <c r="I23" s="4">
        <f>I27+I29+I32</f>
        <v>483127.41099999996</v>
      </c>
      <c r="J23" s="4">
        <f>J27+J29+J32</f>
        <v>450787.6</v>
      </c>
      <c r="K23" s="4">
        <f>K27+K29+K32</f>
        <v>450787.6</v>
      </c>
      <c r="L23" s="255"/>
      <c r="M23" s="257"/>
    </row>
    <row r="24" spans="1:14" s="114" customFormat="1" ht="83.45" customHeight="1" x14ac:dyDescent="0.25">
      <c r="A24" s="334"/>
      <c r="B24" s="336"/>
      <c r="C24" s="338"/>
      <c r="D24" s="121" t="s">
        <v>85</v>
      </c>
      <c r="E24" s="4">
        <f>E30+E35</f>
        <v>9870.630000000001</v>
      </c>
      <c r="F24" s="6">
        <f>SUM(G24:K24)</f>
        <v>5723</v>
      </c>
      <c r="G24" s="6">
        <v>0</v>
      </c>
      <c r="H24" s="6">
        <f>H35</f>
        <v>5723</v>
      </c>
      <c r="I24" s="6">
        <v>0</v>
      </c>
      <c r="J24" s="6">
        <v>0</v>
      </c>
      <c r="K24" s="6">
        <v>0</v>
      </c>
      <c r="L24" s="255"/>
      <c r="M24" s="257"/>
    </row>
    <row r="25" spans="1:14" s="114" customFormat="1" ht="36.75" customHeight="1" x14ac:dyDescent="0.25">
      <c r="A25" s="334"/>
      <c r="B25" s="336"/>
      <c r="C25" s="338"/>
      <c r="D25" s="39" t="s">
        <v>136</v>
      </c>
      <c r="E25" s="8">
        <v>0</v>
      </c>
      <c r="F25" s="9">
        <f>SUM(G25:K25)</f>
        <v>631</v>
      </c>
      <c r="G25" s="8">
        <v>0</v>
      </c>
      <c r="H25" s="8">
        <f>H34</f>
        <v>631</v>
      </c>
      <c r="I25" s="8">
        <v>0</v>
      </c>
      <c r="J25" s="8">
        <v>0</v>
      </c>
      <c r="K25" s="8">
        <v>0</v>
      </c>
      <c r="L25" s="255"/>
      <c r="M25" s="257"/>
    </row>
    <row r="26" spans="1:14" s="114" customFormat="1" ht="35.450000000000003" customHeight="1" x14ac:dyDescent="0.25">
      <c r="A26" s="335"/>
      <c r="B26" s="337"/>
      <c r="C26" s="339"/>
      <c r="D26" s="116" t="s">
        <v>19</v>
      </c>
      <c r="E26" s="65">
        <f>E28+E36</f>
        <v>14750.02</v>
      </c>
      <c r="F26" s="66">
        <f>SUM(G26:K26)</f>
        <v>135156.64599999998</v>
      </c>
      <c r="G26" s="65">
        <f>G28+G36</f>
        <v>21135.31</v>
      </c>
      <c r="H26" s="65">
        <f>H28+H36</f>
        <v>27821.135999999999</v>
      </c>
      <c r="I26" s="65">
        <f>I28+I36</f>
        <v>28733.4</v>
      </c>
      <c r="J26" s="65">
        <f>J28+J36</f>
        <v>28733.4</v>
      </c>
      <c r="K26" s="65">
        <f>K28+K36</f>
        <v>28733.4</v>
      </c>
      <c r="L26" s="256"/>
      <c r="M26" s="258"/>
    </row>
    <row r="27" spans="1:14" s="114" customFormat="1" ht="50.45" customHeight="1" x14ac:dyDescent="0.25">
      <c r="A27" s="255" t="s">
        <v>13</v>
      </c>
      <c r="B27" s="255" t="s">
        <v>107</v>
      </c>
      <c r="C27" s="122" t="s">
        <v>71</v>
      </c>
      <c r="D27" s="112" t="s">
        <v>58</v>
      </c>
      <c r="E27" s="47">
        <v>454461.03</v>
      </c>
      <c r="F27" s="64">
        <f>G27+H27+I27+J27+K27</f>
        <v>2278092.9300000002</v>
      </c>
      <c r="G27" s="47">
        <v>471272.2</v>
      </c>
      <c r="H27" s="47">
        <f>455923.3-3000-386-291.57</f>
        <v>452245.73</v>
      </c>
      <c r="I27" s="230">
        <f>455653.3-1107.9-867.6-678</f>
        <v>452999.8</v>
      </c>
      <c r="J27" s="230">
        <f>451895.5-1107.9</f>
        <v>450787.6</v>
      </c>
      <c r="K27" s="230">
        <f>451895.5-1107.9</f>
        <v>450787.6</v>
      </c>
      <c r="L27" s="251" t="s">
        <v>125</v>
      </c>
      <c r="M27" s="200" t="s">
        <v>42</v>
      </c>
    </row>
    <row r="28" spans="1:14" s="114" customFormat="1" ht="36" customHeight="1" x14ac:dyDescent="0.25">
      <c r="A28" s="267"/>
      <c r="B28" s="267"/>
      <c r="C28" s="122" t="s">
        <v>71</v>
      </c>
      <c r="D28" s="110" t="s">
        <v>20</v>
      </c>
      <c r="E28" s="47">
        <v>13390.588</v>
      </c>
      <c r="F28" s="46">
        <f>G28+H28+I28+J28+K28</f>
        <v>129181.242</v>
      </c>
      <c r="G28" s="47">
        <f>21135.31-1161.81</f>
        <v>19973.5</v>
      </c>
      <c r="H28" s="47">
        <f>27821.136-1909.894</f>
        <v>25911.241999999998</v>
      </c>
      <c r="I28" s="47">
        <v>27765.5</v>
      </c>
      <c r="J28" s="47">
        <v>27765.5</v>
      </c>
      <c r="K28" s="47">
        <v>27765.5</v>
      </c>
      <c r="L28" s="252"/>
      <c r="M28" s="176"/>
    </row>
    <row r="29" spans="1:14" s="114" customFormat="1" ht="43.9" customHeight="1" x14ac:dyDescent="0.25">
      <c r="A29" s="123" t="s">
        <v>14</v>
      </c>
      <c r="B29" s="110" t="s">
        <v>76</v>
      </c>
      <c r="C29" s="122" t="s">
        <v>71</v>
      </c>
      <c r="D29" s="37" t="s">
        <v>58</v>
      </c>
      <c r="E29" s="16">
        <v>6606</v>
      </c>
      <c r="F29" s="9">
        <f>G29+H29+I29+J29+K29</f>
        <v>7262</v>
      </c>
      <c r="G29" s="7">
        <f>6857.8+404.2</f>
        <v>7262</v>
      </c>
      <c r="H29" s="7">
        <v>0</v>
      </c>
      <c r="I29" s="231">
        <v>0</v>
      </c>
      <c r="J29" s="231">
        <v>0</v>
      </c>
      <c r="K29" s="231">
        <v>0</v>
      </c>
      <c r="L29" s="124" t="s">
        <v>125</v>
      </c>
      <c r="M29" s="178"/>
    </row>
    <row r="30" spans="1:14" s="114" customFormat="1" ht="90.6" customHeight="1" x14ac:dyDescent="0.25">
      <c r="A30" s="125" t="s">
        <v>15</v>
      </c>
      <c r="B30" s="37" t="s">
        <v>84</v>
      </c>
      <c r="C30" s="122" t="s">
        <v>71</v>
      </c>
      <c r="D30" s="37" t="s">
        <v>85</v>
      </c>
      <c r="E30" s="2">
        <v>700</v>
      </c>
      <c r="F30" s="8">
        <v>0</v>
      </c>
      <c r="G30" s="2">
        <v>0</v>
      </c>
      <c r="H30" s="2">
        <v>0</v>
      </c>
      <c r="I30" s="214">
        <v>0</v>
      </c>
      <c r="J30" s="214">
        <v>0</v>
      </c>
      <c r="K30" s="214">
        <v>0</v>
      </c>
      <c r="L30" s="124" t="s">
        <v>126</v>
      </c>
      <c r="M30" s="176"/>
    </row>
    <row r="31" spans="1:14" s="114" customFormat="1" ht="22.15" customHeight="1" x14ac:dyDescent="0.25">
      <c r="A31" s="340" t="s">
        <v>81</v>
      </c>
      <c r="B31" s="343" t="s">
        <v>159</v>
      </c>
      <c r="C31" s="345" t="s">
        <v>71</v>
      </c>
      <c r="D31" s="176" t="s">
        <v>16</v>
      </c>
      <c r="E31" s="58">
        <f>SUM(E32:E36)</f>
        <v>16449.962</v>
      </c>
      <c r="F31" s="161">
        <f>G31+H31+I31+J31+K31</f>
        <v>78129.114999999991</v>
      </c>
      <c r="G31" s="161">
        <f>SUM(G32:G36)</f>
        <v>1447.9099999999999</v>
      </c>
      <c r="H31" s="161">
        <f>SUM(H32:H36)-35000</f>
        <v>43649.894</v>
      </c>
      <c r="I31" s="229">
        <f>I32+I36</f>
        <v>31095.511000000002</v>
      </c>
      <c r="J31" s="229">
        <f>SUM(J32:J36)</f>
        <v>967.9</v>
      </c>
      <c r="K31" s="229">
        <f>SUM(K32:K36)</f>
        <v>967.9</v>
      </c>
      <c r="L31" s="271" t="s">
        <v>125</v>
      </c>
      <c r="M31" s="257" t="s">
        <v>17</v>
      </c>
      <c r="N31" s="160"/>
    </row>
    <row r="32" spans="1:14" s="114" customFormat="1" ht="37.9" customHeight="1" x14ac:dyDescent="0.25">
      <c r="A32" s="341"/>
      <c r="B32" s="343"/>
      <c r="C32" s="346"/>
      <c r="D32" s="176" t="s">
        <v>58</v>
      </c>
      <c r="E32" s="58">
        <f>E37+E41+E44</f>
        <v>5919.9</v>
      </c>
      <c r="F32" s="59">
        <f>SUM(G32:K32)</f>
        <v>65799.710999999996</v>
      </c>
      <c r="G32" s="58">
        <f>G37+G41+G44</f>
        <v>286.10000000000002</v>
      </c>
      <c r="H32" s="58">
        <f>H37+H41+H44</f>
        <v>35386</v>
      </c>
      <c r="I32" s="232">
        <f>I37+I41+I44</f>
        <v>30127.611000000001</v>
      </c>
      <c r="J32" s="232">
        <f>J37+J41+J44</f>
        <v>0</v>
      </c>
      <c r="K32" s="232">
        <f>K37+K41+K44</f>
        <v>0</v>
      </c>
      <c r="L32" s="271"/>
      <c r="M32" s="257"/>
      <c r="N32" s="160"/>
    </row>
    <row r="33" spans="1:15" s="114" customFormat="1" ht="84.6" customHeight="1" x14ac:dyDescent="0.25">
      <c r="A33" s="341"/>
      <c r="B33" s="343"/>
      <c r="C33" s="346"/>
      <c r="D33" s="176" t="s">
        <v>143</v>
      </c>
      <c r="E33" s="2">
        <v>0</v>
      </c>
      <c r="F33" s="136">
        <f>SUM(G33:K33)</f>
        <v>47661.4</v>
      </c>
      <c r="G33" s="136">
        <v>0</v>
      </c>
      <c r="H33" s="136">
        <f>35000</f>
        <v>35000</v>
      </c>
      <c r="I33" s="136">
        <f>I42</f>
        <v>12661.4</v>
      </c>
      <c r="J33" s="136">
        <v>0</v>
      </c>
      <c r="K33" s="136">
        <v>0</v>
      </c>
      <c r="L33" s="271"/>
      <c r="M33" s="257"/>
    </row>
    <row r="34" spans="1:15" s="114" customFormat="1" ht="25.9" customHeight="1" x14ac:dyDescent="0.25">
      <c r="A34" s="341"/>
      <c r="B34" s="343"/>
      <c r="C34" s="346"/>
      <c r="D34" s="176" t="s">
        <v>136</v>
      </c>
      <c r="E34" s="2">
        <v>0</v>
      </c>
      <c r="F34" s="7">
        <f>SUM(G34:K34)</f>
        <v>631</v>
      </c>
      <c r="G34" s="2">
        <v>0</v>
      </c>
      <c r="H34" s="2">
        <f>H39</f>
        <v>631</v>
      </c>
      <c r="I34" s="2">
        <v>0</v>
      </c>
      <c r="J34" s="2">
        <v>0</v>
      </c>
      <c r="K34" s="2">
        <v>0</v>
      </c>
      <c r="L34" s="271"/>
      <c r="M34" s="257"/>
    </row>
    <row r="35" spans="1:15" s="114" customFormat="1" ht="82.15" customHeight="1" x14ac:dyDescent="0.25">
      <c r="A35" s="341"/>
      <c r="B35" s="343"/>
      <c r="C35" s="346"/>
      <c r="D35" s="176" t="s">
        <v>85</v>
      </c>
      <c r="E35" s="58">
        <f>E38+E43</f>
        <v>9170.630000000001</v>
      </c>
      <c r="F35" s="2">
        <f>SUM(G35:K35)</f>
        <v>5723</v>
      </c>
      <c r="G35" s="58">
        <f>G38+G43</f>
        <v>0</v>
      </c>
      <c r="H35" s="58">
        <f>H38+H43</f>
        <v>5723</v>
      </c>
      <c r="I35" s="58">
        <f>I38+I43</f>
        <v>0</v>
      </c>
      <c r="J35" s="58">
        <f>J38+J43</f>
        <v>0</v>
      </c>
      <c r="K35" s="58">
        <f>K38+K43</f>
        <v>0</v>
      </c>
      <c r="L35" s="271"/>
      <c r="M35" s="257"/>
    </row>
    <row r="36" spans="1:15" s="114" customFormat="1" ht="31.15" customHeight="1" x14ac:dyDescent="0.25">
      <c r="A36" s="342"/>
      <c r="B36" s="344"/>
      <c r="C36" s="347"/>
      <c r="D36" s="182" t="s">
        <v>31</v>
      </c>
      <c r="E36" s="63">
        <f>E40</f>
        <v>1359.432</v>
      </c>
      <c r="F36" s="63">
        <f>SUM(G36:K36)</f>
        <v>5975.4039999999995</v>
      </c>
      <c r="G36" s="63">
        <f>G40</f>
        <v>1161.81</v>
      </c>
      <c r="H36" s="63">
        <f>H40</f>
        <v>1909.894</v>
      </c>
      <c r="I36" s="63">
        <f t="shared" ref="I36:K36" si="4">I40</f>
        <v>967.9</v>
      </c>
      <c r="J36" s="63">
        <f t="shared" si="4"/>
        <v>967.9</v>
      </c>
      <c r="K36" s="63">
        <f t="shared" si="4"/>
        <v>967.9</v>
      </c>
      <c r="L36" s="272"/>
      <c r="M36" s="258"/>
      <c r="O36" s="126"/>
    </row>
    <row r="37" spans="1:15" s="114" customFormat="1" ht="33" customHeight="1" x14ac:dyDescent="0.25">
      <c r="A37" s="260" t="s">
        <v>86</v>
      </c>
      <c r="B37" s="250" t="s">
        <v>18</v>
      </c>
      <c r="C37" s="250" t="s">
        <v>71</v>
      </c>
      <c r="D37" s="179" t="s">
        <v>58</v>
      </c>
      <c r="E37" s="67">
        <v>1454.78</v>
      </c>
      <c r="F37" s="201">
        <f>G37+H37+I37+J37+K37</f>
        <v>1178.0999999999999</v>
      </c>
      <c r="G37" s="67">
        <v>286.10000000000002</v>
      </c>
      <c r="H37" s="67">
        <v>386</v>
      </c>
      <c r="I37" s="214">
        <v>506</v>
      </c>
      <c r="J37" s="67">
        <v>0</v>
      </c>
      <c r="K37" s="67">
        <v>0</v>
      </c>
      <c r="L37" s="247" t="s">
        <v>125</v>
      </c>
      <c r="M37" s="250" t="s">
        <v>137</v>
      </c>
    </row>
    <row r="38" spans="1:15" s="114" customFormat="1" ht="85.5" customHeight="1" x14ac:dyDescent="0.25">
      <c r="A38" s="358"/>
      <c r="B38" s="250"/>
      <c r="C38" s="250"/>
      <c r="D38" s="37" t="s">
        <v>85</v>
      </c>
      <c r="E38" s="2">
        <v>1242</v>
      </c>
      <c r="F38" s="63">
        <f>G38+H38+I38+J38+K38</f>
        <v>600</v>
      </c>
      <c r="G38" s="2">
        <v>0</v>
      </c>
      <c r="H38" s="2">
        <v>600</v>
      </c>
      <c r="I38" s="2">
        <v>0</v>
      </c>
      <c r="J38" s="2">
        <v>0</v>
      </c>
      <c r="K38" s="2">
        <v>0</v>
      </c>
      <c r="L38" s="247"/>
      <c r="M38" s="250"/>
    </row>
    <row r="39" spans="1:15" s="114" customFormat="1" ht="33" customHeight="1" x14ac:dyDescent="0.25">
      <c r="A39" s="358"/>
      <c r="B39" s="250"/>
      <c r="C39" s="250"/>
      <c r="D39" s="37" t="s">
        <v>136</v>
      </c>
      <c r="E39" s="2">
        <v>0</v>
      </c>
      <c r="F39" s="7">
        <f>SUM(G39:K39)</f>
        <v>631</v>
      </c>
      <c r="G39" s="2">
        <v>0</v>
      </c>
      <c r="H39" s="2">
        <v>631</v>
      </c>
      <c r="I39" s="2">
        <v>0</v>
      </c>
      <c r="J39" s="2">
        <v>0</v>
      </c>
      <c r="K39" s="2">
        <v>0</v>
      </c>
      <c r="L39" s="247"/>
      <c r="M39" s="250"/>
    </row>
    <row r="40" spans="1:15" s="114" customFormat="1" ht="33" customHeight="1" x14ac:dyDescent="0.25">
      <c r="A40" s="358"/>
      <c r="B40" s="262"/>
      <c r="C40" s="262"/>
      <c r="D40" s="37" t="s">
        <v>19</v>
      </c>
      <c r="E40" s="68">
        <v>1359.432</v>
      </c>
      <c r="F40" s="63">
        <f>G40+H40+I40+J40+K40</f>
        <v>5975.4039999999995</v>
      </c>
      <c r="G40" s="63">
        <v>1161.81</v>
      </c>
      <c r="H40" s="167">
        <v>1909.894</v>
      </c>
      <c r="I40" s="2">
        <v>967.9</v>
      </c>
      <c r="J40" s="2">
        <v>967.9</v>
      </c>
      <c r="K40" s="2">
        <v>967.9</v>
      </c>
      <c r="L40" s="248"/>
      <c r="M40" s="262"/>
    </row>
    <row r="41" spans="1:15" s="114" customFormat="1" ht="33" customHeight="1" x14ac:dyDescent="0.25">
      <c r="A41" s="359" t="s">
        <v>87</v>
      </c>
      <c r="B41" s="250" t="s">
        <v>82</v>
      </c>
      <c r="C41" s="250" t="s">
        <v>71</v>
      </c>
      <c r="D41" s="112" t="s">
        <v>58</v>
      </c>
      <c r="E41" s="67">
        <v>1216.82</v>
      </c>
      <c r="F41" s="63">
        <f>G41+H41+I41+J41+K41</f>
        <v>29621.611000000001</v>
      </c>
      <c r="G41" s="67">
        <v>0</v>
      </c>
      <c r="H41" s="67">
        <v>0</v>
      </c>
      <c r="I41" s="233">
        <f>600.7+I42+9588.313+678+6093.198</f>
        <v>29621.611000000001</v>
      </c>
      <c r="J41" s="67">
        <v>0</v>
      </c>
      <c r="K41" s="67">
        <v>0</v>
      </c>
      <c r="L41" s="249" t="s">
        <v>125</v>
      </c>
      <c r="M41" s="250" t="s">
        <v>164</v>
      </c>
    </row>
    <row r="42" spans="1:15" s="114" customFormat="1" ht="82.5" customHeight="1" x14ac:dyDescent="0.25">
      <c r="A42" s="359"/>
      <c r="B42" s="250"/>
      <c r="C42" s="250"/>
      <c r="D42" s="210" t="s">
        <v>143</v>
      </c>
      <c r="E42" s="2">
        <v>0</v>
      </c>
      <c r="F42" s="136">
        <f>SUM(G42:K42)</f>
        <v>12661.4</v>
      </c>
      <c r="G42" s="2">
        <v>0</v>
      </c>
      <c r="H42" s="136">
        <v>0</v>
      </c>
      <c r="I42" s="214">
        <f>2558+10103.4</f>
        <v>12661.4</v>
      </c>
      <c r="J42" s="2">
        <v>0</v>
      </c>
      <c r="K42" s="2">
        <v>0</v>
      </c>
      <c r="L42" s="249"/>
      <c r="M42" s="250"/>
    </row>
    <row r="43" spans="1:15" s="114" customFormat="1" ht="83.45" customHeight="1" x14ac:dyDescent="0.25">
      <c r="A43" s="360"/>
      <c r="B43" s="262"/>
      <c r="C43" s="262"/>
      <c r="D43" s="40" t="s">
        <v>85</v>
      </c>
      <c r="E43" s="2">
        <v>7928.63</v>
      </c>
      <c r="F43" s="63">
        <f>G43+H43+I43+J43+K43</f>
        <v>5123</v>
      </c>
      <c r="G43" s="2">
        <v>0</v>
      </c>
      <c r="H43" s="2">
        <f>4823+300</f>
        <v>5123</v>
      </c>
      <c r="I43" s="214">
        <v>0</v>
      </c>
      <c r="J43" s="2">
        <v>0</v>
      </c>
      <c r="K43" s="2">
        <v>0</v>
      </c>
      <c r="L43" s="249"/>
      <c r="M43" s="250"/>
    </row>
    <row r="44" spans="1:15" s="114" customFormat="1" ht="39.6" customHeight="1" x14ac:dyDescent="0.25">
      <c r="A44" s="259" t="s">
        <v>88</v>
      </c>
      <c r="B44" s="261" t="s">
        <v>83</v>
      </c>
      <c r="C44" s="261" t="s">
        <v>71</v>
      </c>
      <c r="D44" s="40" t="s">
        <v>131</v>
      </c>
      <c r="E44" s="2">
        <v>3248.3</v>
      </c>
      <c r="F44" s="136">
        <f>SUM(G44:K44)</f>
        <v>35000</v>
      </c>
      <c r="G44" s="2">
        <v>0</v>
      </c>
      <c r="H44" s="136">
        <f>35000</f>
        <v>35000</v>
      </c>
      <c r="I44" s="214">
        <v>0</v>
      </c>
      <c r="J44" s="2">
        <v>0</v>
      </c>
      <c r="K44" s="2">
        <v>0</v>
      </c>
      <c r="L44" s="259" t="s">
        <v>125</v>
      </c>
      <c r="M44" s="261" t="s">
        <v>128</v>
      </c>
    </row>
    <row r="45" spans="1:15" s="114" customFormat="1" ht="85.5" customHeight="1" x14ac:dyDescent="0.25">
      <c r="A45" s="260"/>
      <c r="B45" s="262"/>
      <c r="C45" s="262"/>
      <c r="D45" s="37" t="s">
        <v>143</v>
      </c>
      <c r="E45" s="2">
        <v>0</v>
      </c>
      <c r="F45" s="136">
        <f>SUM(G45:K45)</f>
        <v>35000</v>
      </c>
      <c r="G45" s="2">
        <v>0</v>
      </c>
      <c r="H45" s="136">
        <f>35000</f>
        <v>35000</v>
      </c>
      <c r="I45" s="2">
        <v>0</v>
      </c>
      <c r="J45" s="2">
        <v>0</v>
      </c>
      <c r="K45" s="2">
        <v>0</v>
      </c>
      <c r="L45" s="260"/>
      <c r="M45" s="262"/>
    </row>
    <row r="46" spans="1:15" s="127" customFormat="1" ht="31.5" customHeight="1" x14ac:dyDescent="0.25">
      <c r="A46" s="323" t="s">
        <v>21</v>
      </c>
      <c r="B46" s="315" t="s">
        <v>162</v>
      </c>
      <c r="C46" s="316" t="s">
        <v>71</v>
      </c>
      <c r="D46" s="204" t="s">
        <v>22</v>
      </c>
      <c r="E46" s="205">
        <f t="shared" ref="E46:K46" si="5">SUM(E47:E47)</f>
        <v>11037</v>
      </c>
      <c r="F46" s="205">
        <f t="shared" si="5"/>
        <v>70077.67</v>
      </c>
      <c r="G46" s="205">
        <f t="shared" si="5"/>
        <v>11233.9</v>
      </c>
      <c r="H46" s="205">
        <f t="shared" si="5"/>
        <v>15399.77</v>
      </c>
      <c r="I46" s="205">
        <f t="shared" si="5"/>
        <v>15828</v>
      </c>
      <c r="J46" s="205">
        <f t="shared" si="5"/>
        <v>13808</v>
      </c>
      <c r="K46" s="205">
        <f t="shared" si="5"/>
        <v>13808</v>
      </c>
      <c r="L46" s="276"/>
      <c r="M46" s="245"/>
    </row>
    <row r="47" spans="1:15" s="127" customFormat="1" ht="50.45" customHeight="1" x14ac:dyDescent="0.25">
      <c r="A47" s="323"/>
      <c r="B47" s="280"/>
      <c r="C47" s="317"/>
      <c r="D47" s="185" t="s">
        <v>55</v>
      </c>
      <c r="E47" s="206">
        <f>E48+E49+E51+E52</f>
        <v>11037</v>
      </c>
      <c r="F47" s="206">
        <f>SUM(G47:K47)</f>
        <v>70077.67</v>
      </c>
      <c r="G47" s="206">
        <f>G48+G49+G51+G52</f>
        <v>11233.9</v>
      </c>
      <c r="H47" s="206">
        <f>H48+H49+H51+H52</f>
        <v>15399.77</v>
      </c>
      <c r="I47" s="206">
        <f>I48+I49+I51+I52</f>
        <v>15828</v>
      </c>
      <c r="J47" s="206">
        <f>J48+J49+J51+J52</f>
        <v>13808</v>
      </c>
      <c r="K47" s="206">
        <f>K48+K49+K51+K52</f>
        <v>13808</v>
      </c>
      <c r="L47" s="277"/>
      <c r="M47" s="246"/>
    </row>
    <row r="48" spans="1:15" s="114" customFormat="1" ht="93.6" customHeight="1" x14ac:dyDescent="0.25">
      <c r="A48" s="128" t="s">
        <v>23</v>
      </c>
      <c r="B48" s="71" t="s">
        <v>24</v>
      </c>
      <c r="C48" s="179" t="s">
        <v>71</v>
      </c>
      <c r="D48" s="61" t="s">
        <v>58</v>
      </c>
      <c r="E48" s="202">
        <v>9856</v>
      </c>
      <c r="F48" s="64">
        <f t="shared" ref="F48:F53" si="6">G48+H48+I48+J48+K48</f>
        <v>64600.57</v>
      </c>
      <c r="G48" s="202">
        <v>10874.9</v>
      </c>
      <c r="H48" s="202">
        <f>10926-50+2788.1-111+291.57-1693</f>
        <v>12151.67</v>
      </c>
      <c r="I48" s="211">
        <v>14158</v>
      </c>
      <c r="J48" s="202">
        <v>13708</v>
      </c>
      <c r="K48" s="202">
        <v>13708</v>
      </c>
      <c r="L48" s="203" t="s">
        <v>125</v>
      </c>
      <c r="M48" s="200" t="s">
        <v>77</v>
      </c>
    </row>
    <row r="49" spans="1:13" s="114" customFormat="1" ht="46.9" customHeight="1" x14ac:dyDescent="0.25">
      <c r="A49" s="129" t="s">
        <v>25</v>
      </c>
      <c r="B49" s="42" t="s">
        <v>26</v>
      </c>
      <c r="C49" s="37" t="s">
        <v>71</v>
      </c>
      <c r="D49" s="37" t="s">
        <v>58</v>
      </c>
      <c r="E49" s="16">
        <v>181</v>
      </c>
      <c r="F49" s="47">
        <f t="shared" si="6"/>
        <v>890</v>
      </c>
      <c r="G49" s="7">
        <f>G50</f>
        <v>359</v>
      </c>
      <c r="H49" s="7">
        <f>H50</f>
        <v>161</v>
      </c>
      <c r="I49" s="7">
        <f>I50</f>
        <v>170</v>
      </c>
      <c r="J49" s="7">
        <f t="shared" ref="J49:K49" si="7">J50</f>
        <v>100</v>
      </c>
      <c r="K49" s="7">
        <f t="shared" si="7"/>
        <v>100</v>
      </c>
      <c r="L49" s="268" t="s">
        <v>125</v>
      </c>
      <c r="M49" s="270" t="s">
        <v>17</v>
      </c>
    </row>
    <row r="50" spans="1:13" s="114" customFormat="1" ht="46.9" customHeight="1" x14ac:dyDescent="0.25">
      <c r="A50" s="130" t="s">
        <v>78</v>
      </c>
      <c r="B50" s="33" t="s">
        <v>47</v>
      </c>
      <c r="C50" s="37" t="s">
        <v>71</v>
      </c>
      <c r="D50" s="37" t="s">
        <v>58</v>
      </c>
      <c r="E50" s="2">
        <v>181</v>
      </c>
      <c r="F50" s="8">
        <f t="shared" si="6"/>
        <v>890</v>
      </c>
      <c r="G50" s="16">
        <v>359</v>
      </c>
      <c r="H50" s="107">
        <f>50+111</f>
        <v>161</v>
      </c>
      <c r="I50" s="7">
        <v>170</v>
      </c>
      <c r="J50" s="7">
        <v>100</v>
      </c>
      <c r="K50" s="7">
        <v>100</v>
      </c>
      <c r="L50" s="269"/>
      <c r="M50" s="257"/>
    </row>
    <row r="51" spans="1:13" s="114" customFormat="1" ht="99.6" customHeight="1" x14ac:dyDescent="0.25">
      <c r="A51" s="207" t="s">
        <v>27</v>
      </c>
      <c r="B51" s="158" t="s">
        <v>75</v>
      </c>
      <c r="C51" s="37" t="s">
        <v>71</v>
      </c>
      <c r="D51" s="37" t="s">
        <v>58</v>
      </c>
      <c r="E51" s="2">
        <v>1000</v>
      </c>
      <c r="F51" s="113">
        <f t="shared" si="6"/>
        <v>3910.8</v>
      </c>
      <c r="G51" s="2">
        <v>0</v>
      </c>
      <c r="H51" s="2">
        <f>1872.3+267+271.5</f>
        <v>2410.8000000000002</v>
      </c>
      <c r="I51" s="2">
        <v>1500</v>
      </c>
      <c r="J51" s="2">
        <v>0</v>
      </c>
      <c r="K51" s="2">
        <v>0</v>
      </c>
      <c r="L51" s="37" t="s">
        <v>125</v>
      </c>
      <c r="M51" s="159" t="s">
        <v>79</v>
      </c>
    </row>
    <row r="52" spans="1:13" s="114" customFormat="1" ht="118.15" customHeight="1" x14ac:dyDescent="0.25">
      <c r="A52" s="131" t="s">
        <v>120</v>
      </c>
      <c r="B52" s="70" t="s">
        <v>122</v>
      </c>
      <c r="C52" s="37" t="s">
        <v>71</v>
      </c>
      <c r="D52" s="37" t="s">
        <v>58</v>
      </c>
      <c r="E52" s="2">
        <v>0</v>
      </c>
      <c r="F52" s="113">
        <f t="shared" si="6"/>
        <v>676.3</v>
      </c>
      <c r="G52" s="67">
        <v>0</v>
      </c>
      <c r="H52" s="67">
        <f>636.3+40</f>
        <v>676.3</v>
      </c>
      <c r="I52" s="67">
        <v>0</v>
      </c>
      <c r="J52" s="67">
        <v>0</v>
      </c>
      <c r="K52" s="67">
        <v>0</v>
      </c>
      <c r="L52" s="37" t="s">
        <v>125</v>
      </c>
      <c r="M52" s="43" t="s">
        <v>121</v>
      </c>
    </row>
    <row r="53" spans="1:13" s="114" customFormat="1" ht="41.45" customHeight="1" x14ac:dyDescent="0.25">
      <c r="A53" s="278">
        <v>4</v>
      </c>
      <c r="B53" s="318" t="s">
        <v>108</v>
      </c>
      <c r="C53" s="280" t="s">
        <v>71</v>
      </c>
      <c r="D53" s="132" t="s">
        <v>12</v>
      </c>
      <c r="E53" s="69">
        <f>SUM(E54:E54)</f>
        <v>2895.77</v>
      </c>
      <c r="F53" s="69">
        <f t="shared" si="6"/>
        <v>11735.1</v>
      </c>
      <c r="G53" s="69">
        <f>SUM(G54:G54)</f>
        <v>2582</v>
      </c>
      <c r="H53" s="69">
        <f>SUM(H54:H54)</f>
        <v>1853</v>
      </c>
      <c r="I53" s="69">
        <f>SUM(I54:I54)</f>
        <v>3282.1</v>
      </c>
      <c r="J53" s="69">
        <f>SUM(J54:J54)</f>
        <v>2009</v>
      </c>
      <c r="K53" s="69">
        <f>SUM(K54:K54)</f>
        <v>2009</v>
      </c>
      <c r="L53" s="326"/>
      <c r="M53" s="328"/>
    </row>
    <row r="54" spans="1:13" s="114" customFormat="1" ht="45" customHeight="1" x14ac:dyDescent="0.25">
      <c r="A54" s="279"/>
      <c r="B54" s="318"/>
      <c r="C54" s="281"/>
      <c r="D54" s="60" t="s">
        <v>58</v>
      </c>
      <c r="E54" s="17">
        <f>E55</f>
        <v>2895.77</v>
      </c>
      <c r="F54" s="17">
        <f>SUM(G54:K54)</f>
        <v>11735.1</v>
      </c>
      <c r="G54" s="17">
        <f>G55</f>
        <v>2582</v>
      </c>
      <c r="H54" s="17">
        <f>H55</f>
        <v>1853</v>
      </c>
      <c r="I54" s="17">
        <f>I55+I56+I57</f>
        <v>3282.1</v>
      </c>
      <c r="J54" s="17">
        <f>J55</f>
        <v>2009</v>
      </c>
      <c r="K54" s="17">
        <f>K55</f>
        <v>2009</v>
      </c>
      <c r="L54" s="327"/>
      <c r="M54" s="329"/>
    </row>
    <row r="55" spans="1:13" s="114" customFormat="1" ht="70.900000000000006" customHeight="1" x14ac:dyDescent="0.25">
      <c r="A55" s="133" t="s">
        <v>43</v>
      </c>
      <c r="B55" s="43" t="s">
        <v>109</v>
      </c>
      <c r="C55" s="43" t="s">
        <v>71</v>
      </c>
      <c r="D55" s="176" t="s">
        <v>58</v>
      </c>
      <c r="E55" s="136">
        <f>1576.1+1319.67</f>
        <v>2895.77</v>
      </c>
      <c r="F55" s="17">
        <f>SUM(G55:K55)</f>
        <v>11465.1</v>
      </c>
      <c r="G55" s="136">
        <v>2582</v>
      </c>
      <c r="H55" s="136">
        <v>1853</v>
      </c>
      <c r="I55" s="212">
        <f>2144.5+867.6</f>
        <v>3012.1</v>
      </c>
      <c r="J55" s="136">
        <v>2009</v>
      </c>
      <c r="K55" s="136">
        <v>2009</v>
      </c>
      <c r="L55" s="176" t="s">
        <v>125</v>
      </c>
      <c r="M55" s="43" t="s">
        <v>52</v>
      </c>
    </row>
    <row r="56" spans="1:13" s="114" customFormat="1" ht="156.75" customHeight="1" x14ac:dyDescent="0.25">
      <c r="A56" s="134" t="s">
        <v>89</v>
      </c>
      <c r="B56" s="44" t="s">
        <v>91</v>
      </c>
      <c r="C56" s="44" t="s">
        <v>71</v>
      </c>
      <c r="D56" s="174" t="s">
        <v>58</v>
      </c>
      <c r="E56" s="89">
        <v>0</v>
      </c>
      <c r="F56" s="89">
        <v>0</v>
      </c>
      <c r="G56" s="89">
        <v>0</v>
      </c>
      <c r="H56" s="89">
        <v>0</v>
      </c>
      <c r="I56" s="89">
        <v>0</v>
      </c>
      <c r="J56" s="89">
        <v>0</v>
      </c>
      <c r="K56" s="89">
        <v>0</v>
      </c>
      <c r="L56" s="38" t="s">
        <v>125</v>
      </c>
      <c r="M56" s="159" t="s">
        <v>90</v>
      </c>
    </row>
    <row r="57" spans="1:13" s="191" customFormat="1" ht="63" customHeight="1" x14ac:dyDescent="0.25">
      <c r="A57" s="189" t="s">
        <v>145</v>
      </c>
      <c r="B57" s="190" t="s">
        <v>152</v>
      </c>
      <c r="C57" s="159" t="s">
        <v>71</v>
      </c>
      <c r="D57" s="159" t="s">
        <v>58</v>
      </c>
      <c r="E57" s="136">
        <v>0</v>
      </c>
      <c r="F57" s="136">
        <f>SUM(G57:K57)</f>
        <v>270</v>
      </c>
      <c r="G57" s="136">
        <v>0</v>
      </c>
      <c r="H57" s="136">
        <v>0</v>
      </c>
      <c r="I57" s="89">
        <v>270</v>
      </c>
      <c r="J57" s="89">
        <v>0</v>
      </c>
      <c r="K57" s="89">
        <v>0</v>
      </c>
      <c r="L57" s="181"/>
      <c r="M57" s="159" t="s">
        <v>150</v>
      </c>
    </row>
    <row r="58" spans="1:13" s="114" customFormat="1" ht="31.5" customHeight="1" x14ac:dyDescent="0.25">
      <c r="A58" s="319" t="s">
        <v>44</v>
      </c>
      <c r="B58" s="321" t="s">
        <v>80</v>
      </c>
      <c r="C58" s="315" t="s">
        <v>71</v>
      </c>
      <c r="D58" s="39" t="s">
        <v>12</v>
      </c>
      <c r="E58" s="90">
        <f>E59</f>
        <v>2500</v>
      </c>
      <c r="F58" s="90">
        <f t="shared" ref="F58:K59" si="8">F59</f>
        <v>0</v>
      </c>
      <c r="G58" s="90">
        <f t="shared" si="8"/>
        <v>0</v>
      </c>
      <c r="H58" s="90">
        <f t="shared" si="8"/>
        <v>0</v>
      </c>
      <c r="I58" s="90">
        <f t="shared" si="8"/>
        <v>0</v>
      </c>
      <c r="J58" s="90">
        <f t="shared" si="8"/>
        <v>0</v>
      </c>
      <c r="K58" s="90">
        <f t="shared" si="8"/>
        <v>0</v>
      </c>
      <c r="L58" s="332"/>
      <c r="M58" s="328"/>
    </row>
    <row r="59" spans="1:13" s="114" customFormat="1" ht="51" customHeight="1" x14ac:dyDescent="0.25">
      <c r="A59" s="320"/>
      <c r="B59" s="322"/>
      <c r="C59" s="280"/>
      <c r="D59" s="39" t="s">
        <v>58</v>
      </c>
      <c r="E59" s="17">
        <f>E60</f>
        <v>2500</v>
      </c>
      <c r="F59" s="17">
        <f>F60</f>
        <v>0</v>
      </c>
      <c r="G59" s="17">
        <f t="shared" si="8"/>
        <v>0</v>
      </c>
      <c r="H59" s="17">
        <f t="shared" si="8"/>
        <v>0</v>
      </c>
      <c r="I59" s="17">
        <f t="shared" si="8"/>
        <v>0</v>
      </c>
      <c r="J59" s="17">
        <f t="shared" si="8"/>
        <v>0</v>
      </c>
      <c r="K59" s="17">
        <f t="shared" si="8"/>
        <v>0</v>
      </c>
      <c r="L59" s="333"/>
      <c r="M59" s="329"/>
    </row>
    <row r="60" spans="1:13" s="114" customFormat="1" ht="120.75" customHeight="1" x14ac:dyDescent="0.25">
      <c r="A60" s="135" t="s">
        <v>45</v>
      </c>
      <c r="B60" s="43" t="s">
        <v>51</v>
      </c>
      <c r="C60" s="43"/>
      <c r="D60" s="37" t="s">
        <v>58</v>
      </c>
      <c r="E60" s="136">
        <v>2500</v>
      </c>
      <c r="F60" s="17">
        <f t="shared" ref="F60:F65" si="9">SUM(G60:K60)</f>
        <v>0</v>
      </c>
      <c r="G60" s="136">
        <v>0</v>
      </c>
      <c r="H60" s="136">
        <v>0</v>
      </c>
      <c r="I60" s="136">
        <v>0</v>
      </c>
      <c r="J60" s="136">
        <v>0</v>
      </c>
      <c r="K60" s="136">
        <v>0</v>
      </c>
      <c r="L60" s="37" t="s">
        <v>125</v>
      </c>
      <c r="M60" s="43" t="s">
        <v>70</v>
      </c>
    </row>
    <row r="61" spans="1:13" s="114" customFormat="1" ht="24.6" customHeight="1" x14ac:dyDescent="0.25">
      <c r="A61" s="354" t="s">
        <v>115</v>
      </c>
      <c r="B61" s="354" t="s">
        <v>139</v>
      </c>
      <c r="C61" s="354" t="s">
        <v>113</v>
      </c>
      <c r="D61" s="137" t="s">
        <v>114</v>
      </c>
      <c r="E61" s="138">
        <f>E62</f>
        <v>0</v>
      </c>
      <c r="F61" s="139">
        <f t="shared" si="9"/>
        <v>62448.784</v>
      </c>
      <c r="G61" s="138">
        <f>G62</f>
        <v>0</v>
      </c>
      <c r="H61" s="140">
        <f>H62</f>
        <v>15089.984</v>
      </c>
      <c r="I61" s="138">
        <f>I62</f>
        <v>16539.8</v>
      </c>
      <c r="J61" s="138">
        <f>J62</f>
        <v>15409.5</v>
      </c>
      <c r="K61" s="138">
        <f>K62</f>
        <v>15409.5</v>
      </c>
      <c r="L61" s="324"/>
      <c r="M61" s="330"/>
    </row>
    <row r="62" spans="1:13" s="114" customFormat="1" ht="36.6" customHeight="1" x14ac:dyDescent="0.25">
      <c r="A62" s="355"/>
      <c r="B62" s="355"/>
      <c r="C62" s="354"/>
      <c r="D62" s="137" t="s">
        <v>55</v>
      </c>
      <c r="E62" s="138">
        <f>SUM(E63:E65)</f>
        <v>0</v>
      </c>
      <c r="F62" s="139">
        <f t="shared" si="9"/>
        <v>62448.784</v>
      </c>
      <c r="G62" s="138">
        <f>SUM(G63:G65)</f>
        <v>0</v>
      </c>
      <c r="H62" s="140">
        <f>SUM(H63:H65)</f>
        <v>15089.984</v>
      </c>
      <c r="I62" s="138">
        <f>SUM(I63:I65)</f>
        <v>16539.8</v>
      </c>
      <c r="J62" s="138">
        <f>SUM(J63:J65)</f>
        <v>15409.5</v>
      </c>
      <c r="K62" s="138">
        <f>SUM(K63:K65)</f>
        <v>15409.5</v>
      </c>
      <c r="L62" s="325"/>
      <c r="M62" s="331"/>
    </row>
    <row r="63" spans="1:13" s="114" customFormat="1" ht="36.6" customHeight="1" x14ac:dyDescent="0.25">
      <c r="A63" s="142" t="s">
        <v>116</v>
      </c>
      <c r="B63" s="144" t="s">
        <v>140</v>
      </c>
      <c r="C63" s="144" t="s">
        <v>71</v>
      </c>
      <c r="D63" s="143" t="s">
        <v>55</v>
      </c>
      <c r="E63" s="145">
        <v>0</v>
      </c>
      <c r="F63" s="138">
        <f t="shared" si="9"/>
        <v>61646.084000000003</v>
      </c>
      <c r="G63" s="145">
        <v>0</v>
      </c>
      <c r="H63" s="145">
        <f>13516.4+1007.073-315+308.911</f>
        <v>14517.384</v>
      </c>
      <c r="I63" s="145">
        <f>15332.8+1130.3</f>
        <v>16463.099999999999</v>
      </c>
      <c r="J63" s="145">
        <v>15332.8</v>
      </c>
      <c r="K63" s="145">
        <v>15332.8</v>
      </c>
      <c r="L63" s="141" t="s">
        <v>125</v>
      </c>
      <c r="M63" s="183"/>
    </row>
    <row r="64" spans="1:13" s="114" customFormat="1" ht="37.9" customHeight="1" x14ac:dyDescent="0.25">
      <c r="A64" s="142" t="s">
        <v>117</v>
      </c>
      <c r="B64" s="144" t="s">
        <v>141</v>
      </c>
      <c r="C64" s="144" t="s">
        <v>71</v>
      </c>
      <c r="D64" s="143" t="s">
        <v>55</v>
      </c>
      <c r="E64" s="145">
        <v>0</v>
      </c>
      <c r="F64" s="138">
        <f t="shared" si="9"/>
        <v>0</v>
      </c>
      <c r="G64" s="145">
        <v>0</v>
      </c>
      <c r="H64" s="146">
        <v>0</v>
      </c>
      <c r="I64" s="145">
        <v>0</v>
      </c>
      <c r="J64" s="145">
        <v>0</v>
      </c>
      <c r="K64" s="145">
        <v>0</v>
      </c>
      <c r="L64" s="141" t="s">
        <v>125</v>
      </c>
      <c r="M64" s="183"/>
    </row>
    <row r="65" spans="1:23" s="114" customFormat="1" ht="40.9" customHeight="1" x14ac:dyDescent="0.25">
      <c r="A65" s="142" t="s">
        <v>118</v>
      </c>
      <c r="B65" s="144" t="s">
        <v>142</v>
      </c>
      <c r="C65" s="144" t="s">
        <v>71</v>
      </c>
      <c r="D65" s="143" t="s">
        <v>58</v>
      </c>
      <c r="E65" s="145">
        <v>0</v>
      </c>
      <c r="F65" s="138">
        <f t="shared" si="9"/>
        <v>802.70000000000016</v>
      </c>
      <c r="G65" s="145">
        <v>0</v>
      </c>
      <c r="H65" s="146">
        <v>572.6</v>
      </c>
      <c r="I65" s="145">
        <v>76.7</v>
      </c>
      <c r="J65" s="145">
        <v>76.7</v>
      </c>
      <c r="K65" s="145">
        <v>76.7</v>
      </c>
      <c r="L65" s="141" t="s">
        <v>125</v>
      </c>
      <c r="M65" s="183"/>
    </row>
    <row r="66" spans="1:23" s="114" customFormat="1" ht="28.15" customHeight="1" x14ac:dyDescent="0.25">
      <c r="A66" s="312" t="s">
        <v>28</v>
      </c>
      <c r="B66" s="313"/>
      <c r="C66" s="313"/>
      <c r="D66" s="314"/>
      <c r="E66" s="95">
        <f t="shared" ref="E66:G66" si="10">SUM(E67:E73)</f>
        <v>579578.14000000013</v>
      </c>
      <c r="F66" s="95">
        <f>SUM(F67:F73)-F68</f>
        <v>2810454.0440000002</v>
      </c>
      <c r="G66" s="95">
        <f t="shared" si="10"/>
        <v>523046.21299999999</v>
      </c>
      <c r="H66" s="95">
        <f>H67+H73+H70+H71</f>
        <v>574672.12000000011</v>
      </c>
      <c r="I66" s="95">
        <f>I67+I73+I70+I71+I69</f>
        <v>658680.71100000001</v>
      </c>
      <c r="J66" s="95">
        <f t="shared" ref="J66:K66" si="11">J67+J73+J70+J71</f>
        <v>527027.5</v>
      </c>
      <c r="K66" s="95">
        <f t="shared" si="11"/>
        <v>527027.5</v>
      </c>
      <c r="L66" s="109"/>
      <c r="M66" s="200"/>
    </row>
    <row r="67" spans="1:23" s="114" customFormat="1" ht="42" customHeight="1" x14ac:dyDescent="0.25">
      <c r="A67" s="266" t="s">
        <v>71</v>
      </c>
      <c r="B67" s="266"/>
      <c r="C67" s="266"/>
      <c r="D67" s="116" t="s">
        <v>55</v>
      </c>
      <c r="E67" s="11">
        <f>E10+E23+E47+E54+E59+E62</f>
        <v>498028.12000000005</v>
      </c>
      <c r="F67" s="11">
        <f>SUM(G67:K67)</f>
        <v>2575596.2949999999</v>
      </c>
      <c r="G67" s="11">
        <f>G10+G23+G47+G54+G59+G62</f>
        <v>501713.8</v>
      </c>
      <c r="H67" s="11">
        <f>H10+H23+H47+H54+H59+H62</f>
        <v>540246.98400000005</v>
      </c>
      <c r="I67" s="11">
        <f>I10+I23+I47+I54+I62</f>
        <v>537047.31099999999</v>
      </c>
      <c r="J67" s="11">
        <f>J10+J23+J47+J54+J59+J62</f>
        <v>498294.1</v>
      </c>
      <c r="K67" s="11">
        <f>K10+K23+K47+K54+K59+K62</f>
        <v>498294.1</v>
      </c>
      <c r="L67" s="147"/>
      <c r="M67" s="180"/>
      <c r="S67" s="148"/>
      <c r="T67" s="148"/>
      <c r="U67" s="148"/>
      <c r="V67" s="148"/>
      <c r="W67" s="148"/>
    </row>
    <row r="68" spans="1:23" s="114" customFormat="1" ht="83.25" customHeight="1" x14ac:dyDescent="0.25">
      <c r="A68" s="266"/>
      <c r="B68" s="266"/>
      <c r="C68" s="266"/>
      <c r="D68" s="39" t="s">
        <v>130</v>
      </c>
      <c r="E68" s="11">
        <v>0</v>
      </c>
      <c r="F68" s="222">
        <f>SUM(G68:K68)</f>
        <v>47661.4</v>
      </c>
      <c r="G68" s="11">
        <v>0</v>
      </c>
      <c r="H68" s="222">
        <v>35000</v>
      </c>
      <c r="I68" s="11">
        <f>I42</f>
        <v>12661.4</v>
      </c>
      <c r="J68" s="11">
        <v>0</v>
      </c>
      <c r="K68" s="11">
        <v>0</v>
      </c>
      <c r="L68" s="147"/>
      <c r="M68" s="180"/>
      <c r="S68" s="149"/>
      <c r="T68" s="149"/>
      <c r="U68" s="149"/>
      <c r="V68" s="149"/>
      <c r="W68" s="150"/>
    </row>
    <row r="69" spans="1:23" s="114" customFormat="1" ht="79.150000000000006" customHeight="1" x14ac:dyDescent="0.25">
      <c r="A69" s="266"/>
      <c r="B69" s="266"/>
      <c r="C69" s="266"/>
      <c r="D69" s="218" t="s">
        <v>163</v>
      </c>
      <c r="E69" s="11">
        <v>0</v>
      </c>
      <c r="F69" s="222">
        <f>SUM(G69:K69)</f>
        <v>92900</v>
      </c>
      <c r="G69" s="11">
        <f t="shared" ref="G69:H69" si="12">G78</f>
        <v>0</v>
      </c>
      <c r="H69" s="11">
        <f t="shared" si="12"/>
        <v>0</v>
      </c>
      <c r="I69" s="11">
        <f>I11</f>
        <v>92900</v>
      </c>
      <c r="J69" s="11">
        <f t="shared" ref="J69:K69" si="13">J11</f>
        <v>0</v>
      </c>
      <c r="K69" s="11">
        <f t="shared" si="13"/>
        <v>0</v>
      </c>
      <c r="L69" s="152"/>
      <c r="M69" s="215"/>
    </row>
    <row r="70" spans="1:23" s="114" customFormat="1" ht="31.15" customHeight="1" x14ac:dyDescent="0.25">
      <c r="A70" s="266"/>
      <c r="B70" s="266"/>
      <c r="C70" s="266"/>
      <c r="D70" s="151" t="s">
        <v>92</v>
      </c>
      <c r="E70" s="96">
        <f>E8</f>
        <v>48890.37</v>
      </c>
      <c r="F70" s="95">
        <f>SUM(G70:K70)</f>
        <v>631</v>
      </c>
      <c r="G70" s="96">
        <v>0</v>
      </c>
      <c r="H70" s="96">
        <f>H25</f>
        <v>631</v>
      </c>
      <c r="I70" s="96">
        <v>0</v>
      </c>
      <c r="J70" s="96">
        <v>0</v>
      </c>
      <c r="K70" s="96">
        <v>0</v>
      </c>
      <c r="L70" s="152"/>
      <c r="M70" s="177"/>
    </row>
    <row r="71" spans="1:23" s="114" customFormat="1" ht="80.45" customHeight="1" x14ac:dyDescent="0.25">
      <c r="A71" s="266"/>
      <c r="B71" s="266"/>
      <c r="C71" s="266"/>
      <c r="D71" s="151" t="s">
        <v>85</v>
      </c>
      <c r="E71" s="11">
        <f>E9+E24</f>
        <v>17909.63</v>
      </c>
      <c r="F71" s="10">
        <f>SUM(G71:K71)</f>
        <v>6170.1030000000001</v>
      </c>
      <c r="G71" s="11">
        <v>197.10300000000001</v>
      </c>
      <c r="H71" s="11">
        <f>H24+H12</f>
        <v>5973</v>
      </c>
      <c r="I71" s="11">
        <v>0</v>
      </c>
      <c r="J71" s="11">
        <v>0</v>
      </c>
      <c r="K71" s="11">
        <v>0</v>
      </c>
      <c r="L71" s="147"/>
      <c r="M71" s="180"/>
    </row>
    <row r="72" spans="1:23" s="114" customFormat="1" ht="66" customHeight="1" x14ac:dyDescent="0.25">
      <c r="A72" s="266"/>
      <c r="B72" s="266"/>
      <c r="C72" s="266"/>
      <c r="D72" s="224" t="s">
        <v>56</v>
      </c>
      <c r="E72" s="13">
        <f>E77</f>
        <v>0</v>
      </c>
      <c r="F72" s="273" t="s">
        <v>93</v>
      </c>
      <c r="G72" s="274"/>
      <c r="H72" s="274"/>
      <c r="I72" s="274"/>
      <c r="J72" s="274"/>
      <c r="K72" s="275"/>
      <c r="L72" s="147"/>
      <c r="M72" s="180"/>
    </row>
    <row r="73" spans="1:23" s="114" customFormat="1" ht="30.6" customHeight="1" x14ac:dyDescent="0.25">
      <c r="A73" s="266"/>
      <c r="B73" s="266"/>
      <c r="C73" s="266"/>
      <c r="D73" s="175" t="s">
        <v>57</v>
      </c>
      <c r="E73" s="11">
        <f>E26</f>
        <v>14750.02</v>
      </c>
      <c r="F73" s="11">
        <f>SUM(G73:K73)</f>
        <v>135156.64599999998</v>
      </c>
      <c r="G73" s="11">
        <f>G26</f>
        <v>21135.31</v>
      </c>
      <c r="H73" s="11">
        <f>H26</f>
        <v>27821.135999999999</v>
      </c>
      <c r="I73" s="11">
        <f>I26</f>
        <v>28733.4</v>
      </c>
      <c r="J73" s="11">
        <f>J26</f>
        <v>28733.4</v>
      </c>
      <c r="K73" s="11">
        <f>K26</f>
        <v>28733.4</v>
      </c>
      <c r="L73" s="147"/>
      <c r="M73" s="180"/>
      <c r="N73" s="149"/>
      <c r="O73" s="149"/>
      <c r="P73" s="149"/>
    </row>
    <row r="74" spans="1:23" ht="92.25" customHeight="1" x14ac:dyDescent="0.25">
      <c r="A74" s="311" t="s">
        <v>166</v>
      </c>
      <c r="B74" s="311"/>
      <c r="C74" s="311"/>
      <c r="D74" s="311"/>
      <c r="E74" s="311"/>
      <c r="F74" s="311"/>
      <c r="G74" s="311"/>
      <c r="H74" s="311"/>
      <c r="I74" s="311"/>
      <c r="J74" s="311"/>
      <c r="K74" s="311"/>
      <c r="L74" s="311"/>
      <c r="M74" s="311"/>
    </row>
    <row r="75" spans="1:23" ht="30" customHeight="1" x14ac:dyDescent="0.25">
      <c r="A75" s="265"/>
      <c r="B75" s="265"/>
      <c r="C75" s="265"/>
      <c r="D75" s="265"/>
      <c r="E75" s="265"/>
      <c r="F75" s="265"/>
      <c r="G75" s="265"/>
      <c r="H75" s="265"/>
      <c r="I75" s="265"/>
      <c r="J75" s="265"/>
      <c r="K75" s="265"/>
      <c r="L75" s="265"/>
    </row>
    <row r="76" spans="1:23" ht="24.75" customHeight="1" x14ac:dyDescent="0.25">
      <c r="A76" s="1"/>
      <c r="B76" s="265"/>
      <c r="C76" s="265"/>
      <c r="D76" s="265"/>
      <c r="E76" s="265"/>
      <c r="F76" s="265"/>
      <c r="G76" s="265"/>
      <c r="H76" s="265"/>
      <c r="I76" s="265"/>
      <c r="J76" s="265"/>
      <c r="K76" s="265"/>
      <c r="L76" s="265"/>
      <c r="M76" s="265"/>
    </row>
    <row r="77" spans="1:23" x14ac:dyDescent="0.25">
      <c r="A77" s="45"/>
      <c r="B77" s="45"/>
      <c r="C77" s="45"/>
      <c r="D77" s="45"/>
      <c r="E77" s="45"/>
      <c r="F77" s="45"/>
      <c r="G77" s="45"/>
      <c r="J77" s="45"/>
      <c r="K77" s="45"/>
      <c r="L77" s="45"/>
      <c r="M77" s="45"/>
    </row>
    <row r="78" spans="1:23" x14ac:dyDescent="0.25">
      <c r="A78" s="45"/>
      <c r="B78" s="45"/>
      <c r="C78" s="45"/>
      <c r="D78" s="45"/>
      <c r="E78" s="45"/>
      <c r="F78" s="45"/>
      <c r="G78" s="45"/>
      <c r="J78" s="45"/>
      <c r="K78" s="45"/>
      <c r="L78" s="45"/>
      <c r="M78" s="45"/>
    </row>
    <row r="80" spans="1:23" x14ac:dyDescent="0.25">
      <c r="I80" s="41"/>
      <c r="J80" s="41"/>
    </row>
  </sheetData>
  <mergeCells count="84">
    <mergeCell ref="A17:A20"/>
    <mergeCell ref="B17:B20"/>
    <mergeCell ref="C17:C20"/>
    <mergeCell ref="L14:L15"/>
    <mergeCell ref="A61:A62"/>
    <mergeCell ref="B61:B62"/>
    <mergeCell ref="C61:C62"/>
    <mergeCell ref="A44:A45"/>
    <mergeCell ref="B44:B45"/>
    <mergeCell ref="C44:C45"/>
    <mergeCell ref="A14:A15"/>
    <mergeCell ref="B14:B15"/>
    <mergeCell ref="C14:C15"/>
    <mergeCell ref="A37:A40"/>
    <mergeCell ref="C37:C40"/>
    <mergeCell ref="A41:A43"/>
    <mergeCell ref="A22:A26"/>
    <mergeCell ref="B22:B26"/>
    <mergeCell ref="C22:C26"/>
    <mergeCell ref="A31:A36"/>
    <mergeCell ref="B31:B36"/>
    <mergeCell ref="C31:C36"/>
    <mergeCell ref="A27:A28"/>
    <mergeCell ref="A74:M74"/>
    <mergeCell ref="A66:D66"/>
    <mergeCell ref="C58:C59"/>
    <mergeCell ref="C46:C47"/>
    <mergeCell ref="B53:B54"/>
    <mergeCell ref="A58:A59"/>
    <mergeCell ref="B58:B59"/>
    <mergeCell ref="A46:A47"/>
    <mergeCell ref="B46:B47"/>
    <mergeCell ref="L61:L62"/>
    <mergeCell ref="L53:L54"/>
    <mergeCell ref="M53:M54"/>
    <mergeCell ref="M61:M62"/>
    <mergeCell ref="L58:L59"/>
    <mergeCell ref="M58:M59"/>
    <mergeCell ref="A7:A12"/>
    <mergeCell ref="B7:B12"/>
    <mergeCell ref="C7:C12"/>
    <mergeCell ref="L7:L12"/>
    <mergeCell ref="M7:M12"/>
    <mergeCell ref="F9:K9"/>
    <mergeCell ref="J1:M1"/>
    <mergeCell ref="J2:M2"/>
    <mergeCell ref="A3:M3"/>
    <mergeCell ref="A4:A5"/>
    <mergeCell ref="B4:B5"/>
    <mergeCell ref="C4:C5"/>
    <mergeCell ref="D4:D5"/>
    <mergeCell ref="E4:E5"/>
    <mergeCell ref="F4:F5"/>
    <mergeCell ref="G4:K4"/>
    <mergeCell ref="L4:L5"/>
    <mergeCell ref="M4:M5"/>
    <mergeCell ref="B76:M76"/>
    <mergeCell ref="A67:C73"/>
    <mergeCell ref="B27:B28"/>
    <mergeCell ref="L49:L50"/>
    <mergeCell ref="M49:M50"/>
    <mergeCell ref="C41:C43"/>
    <mergeCell ref="M31:M36"/>
    <mergeCell ref="L31:L36"/>
    <mergeCell ref="M37:M40"/>
    <mergeCell ref="B37:B40"/>
    <mergeCell ref="B41:B43"/>
    <mergeCell ref="F72:K72"/>
    <mergeCell ref="L46:L47"/>
    <mergeCell ref="A53:A54"/>
    <mergeCell ref="C53:C54"/>
    <mergeCell ref="A75:L75"/>
    <mergeCell ref="F17:K17"/>
    <mergeCell ref="M46:M47"/>
    <mergeCell ref="L37:L40"/>
    <mergeCell ref="L41:L43"/>
    <mergeCell ref="M41:M43"/>
    <mergeCell ref="L27:L28"/>
    <mergeCell ref="M17:M19"/>
    <mergeCell ref="L22:L26"/>
    <mergeCell ref="M22:M26"/>
    <mergeCell ref="L44:L45"/>
    <mergeCell ref="M44:M45"/>
    <mergeCell ref="L17:L19"/>
  </mergeCells>
  <phoneticPr fontId="2" type="noConversion"/>
  <pageMargins left="0.39370078740157483" right="0.39370078740157483" top="0.55118110236220474" bottom="0.39370078740157483" header="0.31496062992125984" footer="0.31496062992125984"/>
  <pageSetup paperSize="9" scale="60" fitToHeight="7" orientation="landscape" r:id="rId1"/>
  <rowBreaks count="6" manualBreakCount="6">
    <brk id="13" max="12" man="1"/>
    <brk id="21" max="12" man="1"/>
    <brk id="36" max="12" man="1"/>
    <brk id="47" max="12" man="1"/>
    <brk id="55" max="12" man="1"/>
    <brk id="6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view="pageBreakPreview" topLeftCell="A31" zoomScale="70" zoomScaleNormal="80" zoomScaleSheetLayoutView="70" workbookViewId="0">
      <selection activeCell="I1" sqref="I1:O1"/>
    </sheetView>
  </sheetViews>
  <sheetFormatPr defaultRowHeight="14.25" x14ac:dyDescent="0.2"/>
  <cols>
    <col min="1" max="1" width="3.875" customWidth="1"/>
    <col min="2" max="2" width="14.625" customWidth="1"/>
    <col min="3" max="3" width="15" style="108" customWidth="1"/>
    <col min="4" max="4" width="13.25" style="108" customWidth="1"/>
    <col min="5" max="5" width="12.875" customWidth="1"/>
    <col min="6" max="6" width="13.875" customWidth="1"/>
    <col min="7" max="7" width="12.25" customWidth="1"/>
    <col min="8" max="8" width="33.5" customWidth="1"/>
    <col min="9" max="9" width="6.75" customWidth="1"/>
    <col min="10" max="10" width="13.375" customWidth="1"/>
    <col min="11" max="11" width="10.875" customWidth="1"/>
    <col min="12" max="12" width="10.125" customWidth="1"/>
    <col min="13" max="13" width="10" customWidth="1"/>
    <col min="14" max="14" width="9.875" customWidth="1"/>
    <col min="15" max="15" width="9.75" customWidth="1"/>
  </cols>
  <sheetData>
    <row r="1" spans="1:15" ht="83.45" customHeight="1" x14ac:dyDescent="0.2">
      <c r="A1" s="18"/>
      <c r="B1" s="18"/>
      <c r="C1" s="18"/>
      <c r="D1" s="18"/>
      <c r="E1" s="18"/>
      <c r="F1" s="18"/>
      <c r="G1" s="18"/>
      <c r="H1" s="18"/>
      <c r="I1" s="379" t="s">
        <v>170</v>
      </c>
      <c r="J1" s="379"/>
      <c r="K1" s="379"/>
      <c r="L1" s="379"/>
      <c r="M1" s="379"/>
      <c r="N1" s="379"/>
      <c r="O1" s="379"/>
    </row>
    <row r="2" spans="1:15" ht="56.25" customHeight="1" x14ac:dyDescent="0.25">
      <c r="A2" s="380" t="s">
        <v>64</v>
      </c>
      <c r="B2" s="380"/>
      <c r="C2" s="380"/>
      <c r="D2" s="380"/>
      <c r="E2" s="380"/>
      <c r="F2" s="380"/>
      <c r="G2" s="380"/>
      <c r="H2" s="380"/>
      <c r="I2" s="380"/>
      <c r="J2" s="380"/>
      <c r="K2" s="380"/>
      <c r="L2" s="380"/>
      <c r="M2" s="380"/>
      <c r="N2" s="380"/>
      <c r="O2" s="380"/>
    </row>
    <row r="3" spans="1:15" ht="38.25" customHeight="1" x14ac:dyDescent="0.2">
      <c r="A3" s="369" t="s">
        <v>29</v>
      </c>
      <c r="B3" s="381" t="s">
        <v>65</v>
      </c>
      <c r="C3" s="381" t="s">
        <v>161</v>
      </c>
      <c r="D3" s="381"/>
      <c r="E3" s="381"/>
      <c r="F3" s="381"/>
      <c r="G3" s="381"/>
      <c r="H3" s="381" t="s">
        <v>66</v>
      </c>
      <c r="I3" s="381" t="s">
        <v>67</v>
      </c>
      <c r="J3" s="381" t="s">
        <v>105</v>
      </c>
      <c r="K3" s="381" t="s">
        <v>68</v>
      </c>
      <c r="L3" s="381"/>
      <c r="M3" s="381"/>
      <c r="N3" s="381"/>
      <c r="O3" s="381"/>
    </row>
    <row r="4" spans="1:15" ht="127.9" customHeight="1" x14ac:dyDescent="0.2">
      <c r="A4" s="369"/>
      <c r="B4" s="381"/>
      <c r="C4" s="171" t="s">
        <v>69</v>
      </c>
      <c r="D4" s="226" t="s">
        <v>163</v>
      </c>
      <c r="E4" s="171" t="s">
        <v>30</v>
      </c>
      <c r="F4" s="171" t="s">
        <v>94</v>
      </c>
      <c r="G4" s="171" t="s">
        <v>31</v>
      </c>
      <c r="H4" s="381"/>
      <c r="I4" s="381"/>
      <c r="J4" s="381"/>
      <c r="K4" s="171">
        <v>2017</v>
      </c>
      <c r="L4" s="171">
        <v>2018</v>
      </c>
      <c r="M4" s="171">
        <v>2019</v>
      </c>
      <c r="N4" s="171">
        <v>2020</v>
      </c>
      <c r="O4" s="171">
        <v>2021</v>
      </c>
    </row>
    <row r="5" spans="1:15" ht="15.75" x14ac:dyDescent="0.2">
      <c r="A5" s="169">
        <v>1</v>
      </c>
      <c r="B5" s="169">
        <v>2</v>
      </c>
      <c r="C5" s="169">
        <v>3</v>
      </c>
      <c r="D5" s="225"/>
      <c r="E5" s="169">
        <v>4</v>
      </c>
      <c r="F5" s="169">
        <v>5</v>
      </c>
      <c r="G5" s="169">
        <v>6</v>
      </c>
      <c r="H5" s="169">
        <v>7</v>
      </c>
      <c r="I5" s="169">
        <v>8</v>
      </c>
      <c r="J5" s="169">
        <v>9</v>
      </c>
      <c r="K5" s="169">
        <v>10</v>
      </c>
      <c r="L5" s="169">
        <v>11</v>
      </c>
      <c r="M5" s="169">
        <v>12</v>
      </c>
      <c r="N5" s="169">
        <v>13</v>
      </c>
      <c r="O5" s="169">
        <v>14</v>
      </c>
    </row>
    <row r="6" spans="1:15" ht="42" customHeight="1" x14ac:dyDescent="0.2">
      <c r="A6" s="361">
        <v>1</v>
      </c>
      <c r="B6" s="362" t="s">
        <v>104</v>
      </c>
      <c r="C6" s="363"/>
      <c r="D6" s="363"/>
      <c r="E6" s="363"/>
      <c r="F6" s="363"/>
      <c r="G6" s="363"/>
      <c r="H6" s="364"/>
      <c r="I6" s="21" t="s">
        <v>37</v>
      </c>
      <c r="J6" s="21">
        <v>34.5</v>
      </c>
      <c r="K6" s="21">
        <v>36.5</v>
      </c>
      <c r="L6" s="21">
        <v>38.5</v>
      </c>
      <c r="M6" s="21">
        <v>39</v>
      </c>
      <c r="N6" s="21">
        <v>39.5</v>
      </c>
      <c r="O6" s="21">
        <v>40</v>
      </c>
    </row>
    <row r="7" spans="1:15" ht="47.25" x14ac:dyDescent="0.2">
      <c r="A7" s="361"/>
      <c r="B7" s="376"/>
      <c r="C7" s="372">
        <f>'прил.1 на 2019 год'!F10</f>
        <v>80180.100000000006</v>
      </c>
      <c r="D7" s="372">
        <f>'прил.1 на 2019 год'!F11</f>
        <v>92900</v>
      </c>
      <c r="E7" s="372">
        <v>0</v>
      </c>
      <c r="F7" s="373">
        <f>'прил.1 на 2019 год'!F12</f>
        <v>447.10300000000001</v>
      </c>
      <c r="G7" s="373">
        <v>0</v>
      </c>
      <c r="H7" s="97" t="s">
        <v>53</v>
      </c>
      <c r="I7" s="24" t="s">
        <v>48</v>
      </c>
      <c r="J7" s="24">
        <v>109</v>
      </c>
      <c r="K7" s="24">
        <v>116.8</v>
      </c>
      <c r="L7" s="24">
        <v>118</v>
      </c>
      <c r="M7" s="24">
        <v>122</v>
      </c>
      <c r="N7" s="24">
        <v>125</v>
      </c>
      <c r="O7" s="24">
        <v>128</v>
      </c>
    </row>
    <row r="8" spans="1:15" ht="36.6" customHeight="1" x14ac:dyDescent="0.2">
      <c r="A8" s="361"/>
      <c r="B8" s="377"/>
      <c r="C8" s="372"/>
      <c r="D8" s="372"/>
      <c r="E8" s="372"/>
      <c r="F8" s="374"/>
      <c r="G8" s="374"/>
      <c r="H8" s="48" t="s">
        <v>32</v>
      </c>
      <c r="I8" s="19" t="s">
        <v>33</v>
      </c>
      <c r="J8" s="19">
        <v>84</v>
      </c>
      <c r="K8" s="19">
        <v>83</v>
      </c>
      <c r="L8" s="19">
        <v>83</v>
      </c>
      <c r="M8" s="19">
        <v>85</v>
      </c>
      <c r="N8" s="19">
        <v>86</v>
      </c>
      <c r="O8" s="19">
        <v>88</v>
      </c>
    </row>
    <row r="9" spans="1:15" ht="78" customHeight="1" x14ac:dyDescent="0.2">
      <c r="A9" s="361"/>
      <c r="B9" s="377"/>
      <c r="C9" s="372"/>
      <c r="D9" s="372"/>
      <c r="E9" s="372"/>
      <c r="F9" s="374"/>
      <c r="G9" s="374"/>
      <c r="H9" s="49" t="s">
        <v>34</v>
      </c>
      <c r="I9" s="25" t="s">
        <v>35</v>
      </c>
      <c r="J9" s="25">
        <v>89</v>
      </c>
      <c r="K9" s="19">
        <v>110</v>
      </c>
      <c r="L9" s="19">
        <v>115</v>
      </c>
      <c r="M9" s="19">
        <v>118</v>
      </c>
      <c r="N9" s="19">
        <v>120</v>
      </c>
      <c r="O9" s="19">
        <v>122</v>
      </c>
    </row>
    <row r="10" spans="1:15" ht="39.6" customHeight="1" x14ac:dyDescent="0.2">
      <c r="A10" s="361"/>
      <c r="B10" s="377"/>
      <c r="C10" s="372"/>
      <c r="D10" s="372"/>
      <c r="E10" s="372"/>
      <c r="F10" s="374"/>
      <c r="G10" s="374"/>
      <c r="H10" s="98" t="s">
        <v>36</v>
      </c>
      <c r="I10" s="25" t="s">
        <v>33</v>
      </c>
      <c r="J10" s="25">
        <v>2367</v>
      </c>
      <c r="K10" s="19">
        <v>2400</v>
      </c>
      <c r="L10" s="19">
        <v>2500</v>
      </c>
      <c r="M10" s="19">
        <v>2550</v>
      </c>
      <c r="N10" s="19">
        <v>2600</v>
      </c>
      <c r="O10" s="19">
        <v>2650</v>
      </c>
    </row>
    <row r="11" spans="1:15" ht="78.75" x14ac:dyDescent="0.2">
      <c r="A11" s="361"/>
      <c r="B11" s="377"/>
      <c r="C11" s="372"/>
      <c r="D11" s="372"/>
      <c r="E11" s="372"/>
      <c r="F11" s="374"/>
      <c r="G11" s="374"/>
      <c r="H11" s="239" t="s">
        <v>50</v>
      </c>
      <c r="I11" s="173" t="s">
        <v>35</v>
      </c>
      <c r="J11" s="173">
        <v>0</v>
      </c>
      <c r="K11" s="173">
        <v>5</v>
      </c>
      <c r="L11" s="173">
        <v>5</v>
      </c>
      <c r="M11" s="173">
        <v>5</v>
      </c>
      <c r="N11" s="173">
        <v>5</v>
      </c>
      <c r="O11" s="173">
        <v>5</v>
      </c>
    </row>
    <row r="12" spans="1:15" ht="104.25" customHeight="1" x14ac:dyDescent="0.2">
      <c r="A12" s="361"/>
      <c r="B12" s="377"/>
      <c r="C12" s="372"/>
      <c r="D12" s="372"/>
      <c r="E12" s="372"/>
      <c r="F12" s="374"/>
      <c r="G12" s="374"/>
      <c r="H12" s="61" t="s">
        <v>49</v>
      </c>
      <c r="I12" s="25" t="s">
        <v>37</v>
      </c>
      <c r="J12" s="172">
        <v>13.85</v>
      </c>
      <c r="K12" s="172">
        <v>15.47</v>
      </c>
      <c r="L12" s="25">
        <v>15.87</v>
      </c>
      <c r="M12" s="25">
        <v>16.07</v>
      </c>
      <c r="N12" s="172">
        <v>16.47</v>
      </c>
      <c r="O12" s="25">
        <v>16.87</v>
      </c>
    </row>
    <row r="13" spans="1:15" ht="20.45" customHeight="1" x14ac:dyDescent="0.2">
      <c r="A13" s="361"/>
      <c r="B13" s="377"/>
      <c r="C13" s="372"/>
      <c r="D13" s="372"/>
      <c r="E13" s="372"/>
      <c r="F13" s="374"/>
      <c r="G13" s="374"/>
      <c r="H13" s="99" t="s">
        <v>95</v>
      </c>
      <c r="I13" s="94" t="s">
        <v>37</v>
      </c>
      <c r="J13" s="100">
        <v>25.3</v>
      </c>
      <c r="K13" s="51">
        <v>27.5</v>
      </c>
      <c r="L13" s="52">
        <v>27.5</v>
      </c>
      <c r="M13" s="52">
        <v>27.9</v>
      </c>
      <c r="N13" s="51">
        <v>28.5</v>
      </c>
      <c r="O13" s="52">
        <v>29.5</v>
      </c>
    </row>
    <row r="14" spans="1:15" ht="36.6" customHeight="1" x14ac:dyDescent="0.2">
      <c r="A14" s="361"/>
      <c r="B14" s="377"/>
      <c r="C14" s="372"/>
      <c r="D14" s="372"/>
      <c r="E14" s="372"/>
      <c r="F14" s="374"/>
      <c r="G14" s="374"/>
      <c r="H14" s="40" t="s">
        <v>96</v>
      </c>
      <c r="I14" s="20" t="s">
        <v>37</v>
      </c>
      <c r="J14" s="21">
        <v>43.8</v>
      </c>
      <c r="K14" s="53">
        <v>44.88</v>
      </c>
      <c r="L14" s="54">
        <v>45.28</v>
      </c>
      <c r="M14" s="54">
        <v>45.48</v>
      </c>
      <c r="N14" s="53">
        <v>45.88</v>
      </c>
      <c r="O14" s="54">
        <v>46.28</v>
      </c>
    </row>
    <row r="15" spans="1:15" ht="23.45" customHeight="1" x14ac:dyDescent="0.2">
      <c r="A15" s="361"/>
      <c r="B15" s="377"/>
      <c r="C15" s="372"/>
      <c r="D15" s="372"/>
      <c r="E15" s="372"/>
      <c r="F15" s="374"/>
      <c r="G15" s="374"/>
      <c r="H15" s="237" t="s">
        <v>97</v>
      </c>
      <c r="I15" s="20" t="s">
        <v>37</v>
      </c>
      <c r="J15" s="21">
        <v>13.8</v>
      </c>
      <c r="K15" s="21">
        <v>15.4</v>
      </c>
      <c r="L15" s="20">
        <v>15.4</v>
      </c>
      <c r="M15" s="20">
        <v>15.6</v>
      </c>
      <c r="N15" s="21">
        <v>15.8</v>
      </c>
      <c r="O15" s="20">
        <v>16</v>
      </c>
    </row>
    <row r="16" spans="1:15" ht="67.5" customHeight="1" x14ac:dyDescent="0.2">
      <c r="A16" s="361"/>
      <c r="B16" s="377"/>
      <c r="C16" s="372"/>
      <c r="D16" s="372"/>
      <c r="E16" s="372"/>
      <c r="F16" s="374"/>
      <c r="G16" s="374"/>
      <c r="H16" s="93" t="s">
        <v>101</v>
      </c>
      <c r="I16" s="25" t="s">
        <v>38</v>
      </c>
      <c r="J16" s="101">
        <v>58644.3</v>
      </c>
      <c r="K16" s="55">
        <v>48236</v>
      </c>
      <c r="L16" s="56">
        <v>56498.5</v>
      </c>
      <c r="M16" s="56">
        <v>56498.5</v>
      </c>
      <c r="N16" s="56">
        <v>56498.5</v>
      </c>
      <c r="O16" s="56">
        <v>56498.5</v>
      </c>
    </row>
    <row r="17" spans="1:15" ht="37.9" customHeight="1" x14ac:dyDescent="0.2">
      <c r="A17" s="361"/>
      <c r="B17" s="377"/>
      <c r="C17" s="372"/>
      <c r="D17" s="372"/>
      <c r="E17" s="372"/>
      <c r="F17" s="374"/>
      <c r="G17" s="374"/>
      <c r="H17" s="102" t="s">
        <v>102</v>
      </c>
      <c r="I17" s="21" t="s">
        <v>37</v>
      </c>
      <c r="J17" s="21">
        <v>78.180000000000007</v>
      </c>
      <c r="K17" s="53">
        <v>79.5</v>
      </c>
      <c r="L17" s="53">
        <v>100</v>
      </c>
      <c r="M17" s="54">
        <v>100</v>
      </c>
      <c r="N17" s="54">
        <v>100</v>
      </c>
      <c r="O17" s="54">
        <v>100</v>
      </c>
    </row>
    <row r="18" spans="1:15" ht="80.45" customHeight="1" x14ac:dyDescent="0.2">
      <c r="A18" s="361"/>
      <c r="B18" s="377"/>
      <c r="C18" s="372"/>
      <c r="D18" s="372"/>
      <c r="E18" s="372"/>
      <c r="F18" s="374"/>
      <c r="G18" s="374"/>
      <c r="H18" s="240" t="s">
        <v>132</v>
      </c>
      <c r="I18" s="163" t="s">
        <v>37</v>
      </c>
      <c r="J18" s="163" t="s">
        <v>46</v>
      </c>
      <c r="K18" s="163" t="s">
        <v>46</v>
      </c>
      <c r="L18" s="163">
        <v>21</v>
      </c>
      <c r="M18" s="163">
        <v>25.3</v>
      </c>
      <c r="N18" s="163">
        <v>28.9</v>
      </c>
      <c r="O18" s="163">
        <v>30</v>
      </c>
    </row>
    <row r="19" spans="1:15" ht="80.45" customHeight="1" x14ac:dyDescent="0.2">
      <c r="A19" s="361"/>
      <c r="B19" s="377"/>
      <c r="C19" s="372"/>
      <c r="D19" s="372"/>
      <c r="E19" s="372"/>
      <c r="F19" s="374"/>
      <c r="G19" s="374"/>
      <c r="H19" s="240" t="s">
        <v>135</v>
      </c>
      <c r="I19" s="163" t="s">
        <v>37</v>
      </c>
      <c r="J19" s="163">
        <v>34.5</v>
      </c>
      <c r="K19" s="163">
        <v>36.5</v>
      </c>
      <c r="L19" s="163">
        <v>38.5</v>
      </c>
      <c r="M19" s="163">
        <v>39</v>
      </c>
      <c r="N19" s="163">
        <v>39.5</v>
      </c>
      <c r="O19" s="163">
        <v>40</v>
      </c>
    </row>
    <row r="20" spans="1:15" ht="69" customHeight="1" x14ac:dyDescent="0.2">
      <c r="A20" s="361"/>
      <c r="B20" s="377"/>
      <c r="C20" s="372"/>
      <c r="D20" s="372"/>
      <c r="E20" s="372"/>
      <c r="F20" s="374"/>
      <c r="G20" s="374"/>
      <c r="H20" s="241" t="s">
        <v>158</v>
      </c>
      <c r="I20" s="25" t="s">
        <v>35</v>
      </c>
      <c r="J20" s="223" t="s">
        <v>46</v>
      </c>
      <c r="K20" s="223" t="s">
        <v>46</v>
      </c>
      <c r="L20" s="223" t="s">
        <v>46</v>
      </c>
      <c r="M20" s="223">
        <v>1</v>
      </c>
      <c r="N20" s="223" t="s">
        <v>46</v>
      </c>
      <c r="O20" s="223" t="s">
        <v>46</v>
      </c>
    </row>
    <row r="21" spans="1:15" ht="81" customHeight="1" x14ac:dyDescent="0.2">
      <c r="A21" s="238"/>
      <c r="B21" s="377"/>
      <c r="C21" s="372"/>
      <c r="D21" s="372"/>
      <c r="E21" s="372"/>
      <c r="F21" s="374"/>
      <c r="G21" s="374"/>
      <c r="H21" s="241" t="s">
        <v>169</v>
      </c>
      <c r="I21" s="25" t="s">
        <v>35</v>
      </c>
      <c r="J21" s="223" t="s">
        <v>46</v>
      </c>
      <c r="K21" s="223" t="s">
        <v>46</v>
      </c>
      <c r="L21" s="223" t="s">
        <v>46</v>
      </c>
      <c r="M21" s="223">
        <v>1</v>
      </c>
      <c r="N21" s="223" t="s">
        <v>46</v>
      </c>
      <c r="O21" s="223" t="s">
        <v>46</v>
      </c>
    </row>
    <row r="22" spans="1:15" ht="36" customHeight="1" x14ac:dyDescent="0.2">
      <c r="A22" s="238"/>
      <c r="B22" s="377"/>
      <c r="C22" s="372"/>
      <c r="D22" s="372"/>
      <c r="E22" s="372"/>
      <c r="F22" s="374"/>
      <c r="G22" s="374"/>
      <c r="H22" s="241" t="s">
        <v>167</v>
      </c>
      <c r="I22" s="25" t="s">
        <v>35</v>
      </c>
      <c r="J22" s="223" t="s">
        <v>46</v>
      </c>
      <c r="K22" s="223" t="s">
        <v>46</v>
      </c>
      <c r="L22" s="223" t="s">
        <v>46</v>
      </c>
      <c r="M22" s="223">
        <v>2</v>
      </c>
      <c r="N22" s="223" t="s">
        <v>46</v>
      </c>
      <c r="O22" s="223" t="s">
        <v>46</v>
      </c>
    </row>
    <row r="23" spans="1:15" ht="50.25" customHeight="1" x14ac:dyDescent="0.2">
      <c r="A23" s="238"/>
      <c r="B23" s="378"/>
      <c r="C23" s="372"/>
      <c r="D23" s="372"/>
      <c r="E23" s="372"/>
      <c r="F23" s="375"/>
      <c r="G23" s="375"/>
      <c r="H23" s="241" t="s">
        <v>168</v>
      </c>
      <c r="I23" s="25" t="s">
        <v>35</v>
      </c>
      <c r="J23" s="223" t="s">
        <v>46</v>
      </c>
      <c r="K23" s="223" t="s">
        <v>46</v>
      </c>
      <c r="L23" s="223" t="s">
        <v>46</v>
      </c>
      <c r="M23" s="223">
        <v>1</v>
      </c>
      <c r="N23" s="223" t="s">
        <v>46</v>
      </c>
      <c r="O23" s="223" t="s">
        <v>46</v>
      </c>
    </row>
    <row r="24" spans="1:15" ht="37.15" customHeight="1" x14ac:dyDescent="0.2">
      <c r="A24" s="170">
        <v>2</v>
      </c>
      <c r="B24" s="365" t="s">
        <v>149</v>
      </c>
      <c r="C24" s="366"/>
      <c r="D24" s="366"/>
      <c r="E24" s="366"/>
      <c r="F24" s="366"/>
      <c r="G24" s="366"/>
      <c r="H24" s="367"/>
      <c r="I24" s="25" t="s">
        <v>37</v>
      </c>
      <c r="J24" s="101">
        <v>25</v>
      </c>
      <c r="K24" s="55">
        <v>28</v>
      </c>
      <c r="L24" s="56">
        <v>30</v>
      </c>
      <c r="M24" s="56">
        <v>32</v>
      </c>
      <c r="N24" s="55">
        <v>33</v>
      </c>
      <c r="O24" s="56">
        <v>35</v>
      </c>
    </row>
    <row r="25" spans="1:15" ht="78" customHeight="1" x14ac:dyDescent="0.2">
      <c r="A25" s="369"/>
      <c r="B25" s="369"/>
      <c r="C25" s="368">
        <f>'прил.1 на 2019 год'!F23</f>
        <v>2351154.6410000003</v>
      </c>
      <c r="D25" s="368">
        <v>0</v>
      </c>
      <c r="E25" s="370">
        <f>'прил.1 на 2019 год'!F25</f>
        <v>631</v>
      </c>
      <c r="F25" s="371">
        <f>'прил.1 на 2019 год'!F24</f>
        <v>5723</v>
      </c>
      <c r="G25" s="372">
        <f>'прил.1 на 2019 год'!F26</f>
        <v>135156.64599999998</v>
      </c>
      <c r="H25" s="34" t="s">
        <v>39</v>
      </c>
      <c r="I25" s="19" t="s">
        <v>37</v>
      </c>
      <c r="J25" s="103">
        <v>45.6</v>
      </c>
      <c r="K25" s="50">
        <v>49.5</v>
      </c>
      <c r="L25" s="19">
        <v>49.5</v>
      </c>
      <c r="M25" s="19">
        <v>49.5</v>
      </c>
      <c r="N25" s="50">
        <v>49.5</v>
      </c>
      <c r="O25" s="19">
        <v>49.5</v>
      </c>
    </row>
    <row r="26" spans="1:15" ht="54" customHeight="1" x14ac:dyDescent="0.2">
      <c r="A26" s="369"/>
      <c r="B26" s="369"/>
      <c r="C26" s="368"/>
      <c r="D26" s="368"/>
      <c r="E26" s="370"/>
      <c r="F26" s="371"/>
      <c r="G26" s="372"/>
      <c r="H26" s="153" t="s">
        <v>103</v>
      </c>
      <c r="I26" s="19" t="s">
        <v>33</v>
      </c>
      <c r="J26" s="104">
        <v>1786</v>
      </c>
      <c r="K26" s="104">
        <v>1730</v>
      </c>
      <c r="L26" s="104">
        <v>1840</v>
      </c>
      <c r="M26" s="104">
        <v>1840</v>
      </c>
      <c r="N26" s="104">
        <v>1840</v>
      </c>
      <c r="O26" s="104">
        <v>1840</v>
      </c>
    </row>
    <row r="27" spans="1:15" s="156" customFormat="1" ht="126" x14ac:dyDescent="0.2">
      <c r="A27" s="369"/>
      <c r="B27" s="369"/>
      <c r="C27" s="368"/>
      <c r="D27" s="368"/>
      <c r="E27" s="370"/>
      <c r="F27" s="371"/>
      <c r="G27" s="372"/>
      <c r="H27" s="157" t="s">
        <v>138</v>
      </c>
      <c r="I27" s="154" t="s">
        <v>37</v>
      </c>
      <c r="J27" s="155" t="s">
        <v>46</v>
      </c>
      <c r="K27" s="155" t="s">
        <v>46</v>
      </c>
      <c r="L27" s="155">
        <v>100</v>
      </c>
      <c r="M27" s="155" t="s">
        <v>46</v>
      </c>
      <c r="N27" s="155" t="s">
        <v>46</v>
      </c>
      <c r="O27" s="155" t="s">
        <v>46</v>
      </c>
    </row>
    <row r="28" spans="1:15" ht="37.15" customHeight="1" x14ac:dyDescent="0.2">
      <c r="A28" s="382">
        <v>3</v>
      </c>
      <c r="B28" s="383" t="s">
        <v>148</v>
      </c>
      <c r="C28" s="384"/>
      <c r="D28" s="385"/>
      <c r="E28" s="385"/>
      <c r="F28" s="385"/>
      <c r="G28" s="385"/>
      <c r="H28" s="386"/>
      <c r="I28" s="25" t="s">
        <v>33</v>
      </c>
      <c r="J28" s="25">
        <v>770</v>
      </c>
      <c r="K28" s="25">
        <v>920</v>
      </c>
      <c r="L28" s="25">
        <v>1015</v>
      </c>
      <c r="M28" s="25">
        <v>1085</v>
      </c>
      <c r="N28" s="25">
        <v>1120</v>
      </c>
      <c r="O28" s="25">
        <v>1180</v>
      </c>
    </row>
    <row r="29" spans="1:15" ht="81.599999999999994" customHeight="1" x14ac:dyDescent="0.2">
      <c r="A29" s="369"/>
      <c r="B29" s="387"/>
      <c r="C29" s="372">
        <f>'прил.1 на 2019 год'!F47</f>
        <v>70077.67</v>
      </c>
      <c r="D29" s="397">
        <v>0</v>
      </c>
      <c r="E29" s="390">
        <v>0</v>
      </c>
      <c r="F29" s="393">
        <v>0</v>
      </c>
      <c r="G29" s="390">
        <v>0</v>
      </c>
      <c r="H29" s="36" t="s">
        <v>40</v>
      </c>
      <c r="I29" s="25" t="s">
        <v>37</v>
      </c>
      <c r="J29" s="25">
        <v>5.0999999999999996</v>
      </c>
      <c r="K29" s="25">
        <v>5</v>
      </c>
      <c r="L29" s="25">
        <v>5.5</v>
      </c>
      <c r="M29" s="25">
        <v>5.5</v>
      </c>
      <c r="N29" s="25">
        <v>6</v>
      </c>
      <c r="O29" s="25">
        <v>6.5</v>
      </c>
    </row>
    <row r="30" spans="1:15" ht="65.45" customHeight="1" x14ac:dyDescent="0.2">
      <c r="A30" s="369"/>
      <c r="B30" s="388"/>
      <c r="C30" s="372"/>
      <c r="D30" s="398"/>
      <c r="E30" s="391"/>
      <c r="F30" s="394"/>
      <c r="G30" s="391"/>
      <c r="H30" s="168" t="s">
        <v>41</v>
      </c>
      <c r="I30" s="94" t="s">
        <v>33</v>
      </c>
      <c r="J30" s="94">
        <v>4</v>
      </c>
      <c r="K30" s="94">
        <v>3</v>
      </c>
      <c r="L30" s="94">
        <v>3</v>
      </c>
      <c r="M30" s="94">
        <v>3</v>
      </c>
      <c r="N30" s="94">
        <v>3</v>
      </c>
      <c r="O30" s="94">
        <v>3</v>
      </c>
    </row>
    <row r="31" spans="1:15" ht="98.45" customHeight="1" x14ac:dyDescent="0.2">
      <c r="A31" s="369"/>
      <c r="B31" s="389"/>
      <c r="C31" s="372"/>
      <c r="D31" s="399"/>
      <c r="E31" s="392"/>
      <c r="F31" s="395"/>
      <c r="G31" s="396"/>
      <c r="H31" s="162" t="s">
        <v>127</v>
      </c>
      <c r="I31" s="163" t="s">
        <v>37</v>
      </c>
      <c r="J31" s="164" t="s">
        <v>46</v>
      </c>
      <c r="K31" s="165">
        <v>55</v>
      </c>
      <c r="L31" s="165">
        <v>64</v>
      </c>
      <c r="M31" s="165">
        <v>66.099999999999994</v>
      </c>
      <c r="N31" s="165">
        <v>68.2</v>
      </c>
      <c r="O31" s="165">
        <v>68.2</v>
      </c>
    </row>
    <row r="32" spans="1:15" ht="41.45" customHeight="1" x14ac:dyDescent="0.2">
      <c r="A32" s="400">
        <v>4</v>
      </c>
      <c r="B32" s="401" t="s">
        <v>147</v>
      </c>
      <c r="C32" s="402"/>
      <c r="D32" s="402"/>
      <c r="E32" s="402"/>
      <c r="F32" s="402"/>
      <c r="G32" s="402"/>
      <c r="H32" s="403"/>
      <c r="I32" s="105" t="s">
        <v>35</v>
      </c>
      <c r="J32" s="105">
        <v>50</v>
      </c>
      <c r="K32" s="188">
        <v>100</v>
      </c>
      <c r="L32" s="188">
        <v>120</v>
      </c>
      <c r="M32" s="188">
        <v>140</v>
      </c>
      <c r="N32" s="188">
        <v>160</v>
      </c>
      <c r="O32" s="188">
        <v>170</v>
      </c>
    </row>
    <row r="33" spans="1:15" ht="126" x14ac:dyDescent="0.2">
      <c r="A33" s="400"/>
      <c r="B33" s="404"/>
      <c r="C33" s="406">
        <f>'прил.1 на 2019 год'!F54</f>
        <v>11735.1</v>
      </c>
      <c r="D33" s="407">
        <v>0</v>
      </c>
      <c r="E33" s="407">
        <v>0</v>
      </c>
      <c r="F33" s="409">
        <v>0</v>
      </c>
      <c r="G33" s="407">
        <v>0</v>
      </c>
      <c r="H33" s="193" t="s">
        <v>99</v>
      </c>
      <c r="I33" s="105" t="s">
        <v>37</v>
      </c>
      <c r="J33" s="105" t="s">
        <v>46</v>
      </c>
      <c r="K33" s="105">
        <v>25</v>
      </c>
      <c r="L33" s="105">
        <v>30</v>
      </c>
      <c r="M33" s="105">
        <v>35</v>
      </c>
      <c r="N33" s="105">
        <v>37</v>
      </c>
      <c r="O33" s="105">
        <v>40</v>
      </c>
    </row>
    <row r="34" spans="1:15" ht="126" x14ac:dyDescent="0.2">
      <c r="A34" s="400"/>
      <c r="B34" s="405"/>
      <c r="C34" s="406"/>
      <c r="D34" s="408"/>
      <c r="E34" s="408"/>
      <c r="F34" s="410"/>
      <c r="G34" s="408"/>
      <c r="H34" s="193" t="s">
        <v>98</v>
      </c>
      <c r="I34" s="105" t="s">
        <v>37</v>
      </c>
      <c r="J34" s="105">
        <v>16</v>
      </c>
      <c r="K34" s="105">
        <v>40</v>
      </c>
      <c r="L34" s="105">
        <v>50</v>
      </c>
      <c r="M34" s="105">
        <v>52</v>
      </c>
      <c r="N34" s="105">
        <v>55</v>
      </c>
      <c r="O34" s="105">
        <v>56</v>
      </c>
    </row>
    <row r="35" spans="1:15" ht="34.9" customHeight="1" x14ac:dyDescent="0.2">
      <c r="A35" s="400">
        <v>5</v>
      </c>
      <c r="B35" s="401" t="s">
        <v>153</v>
      </c>
      <c r="C35" s="402"/>
      <c r="D35" s="402"/>
      <c r="E35" s="402"/>
      <c r="F35" s="402"/>
      <c r="G35" s="402"/>
      <c r="H35" s="403"/>
      <c r="I35" s="105" t="s">
        <v>33</v>
      </c>
      <c r="J35" s="105">
        <v>750</v>
      </c>
      <c r="K35" s="105">
        <v>800</v>
      </c>
      <c r="L35" s="105">
        <v>900</v>
      </c>
      <c r="M35" s="105">
        <v>1000</v>
      </c>
      <c r="N35" s="105">
        <v>1050</v>
      </c>
      <c r="O35" s="105">
        <v>1100</v>
      </c>
    </row>
    <row r="36" spans="1:15" ht="94.5" x14ac:dyDescent="0.2">
      <c r="A36" s="400"/>
      <c r="B36" s="184"/>
      <c r="C36" s="194">
        <v>0</v>
      </c>
      <c r="D36" s="194">
        <v>0</v>
      </c>
      <c r="E36" s="194">
        <v>0</v>
      </c>
      <c r="F36" s="195">
        <v>0</v>
      </c>
      <c r="G36" s="194">
        <v>0</v>
      </c>
      <c r="H36" s="193" t="s">
        <v>106</v>
      </c>
      <c r="I36" s="105" t="s">
        <v>37</v>
      </c>
      <c r="J36" s="105">
        <v>11.2</v>
      </c>
      <c r="K36" s="105">
        <v>12</v>
      </c>
      <c r="L36" s="105">
        <v>15</v>
      </c>
      <c r="M36" s="105">
        <v>18</v>
      </c>
      <c r="N36" s="105">
        <v>20</v>
      </c>
      <c r="O36" s="105">
        <v>22</v>
      </c>
    </row>
    <row r="37" spans="1:15" ht="34.9" customHeight="1" x14ac:dyDescent="0.2">
      <c r="A37" s="196">
        <v>6</v>
      </c>
      <c r="B37" s="365" t="s">
        <v>139</v>
      </c>
      <c r="C37" s="366"/>
      <c r="D37" s="366"/>
      <c r="E37" s="366"/>
      <c r="F37" s="366"/>
      <c r="G37" s="366"/>
      <c r="H37" s="366"/>
      <c r="I37" s="105" t="s">
        <v>119</v>
      </c>
      <c r="J37" s="105" t="s">
        <v>119</v>
      </c>
      <c r="K37" s="105" t="s">
        <v>119</v>
      </c>
      <c r="L37" s="105" t="s">
        <v>119</v>
      </c>
      <c r="M37" s="105" t="s">
        <v>119</v>
      </c>
      <c r="N37" s="105" t="s">
        <v>119</v>
      </c>
      <c r="O37" s="105" t="s">
        <v>119</v>
      </c>
    </row>
    <row r="38" spans="1:15" ht="27" customHeight="1" x14ac:dyDescent="0.2">
      <c r="A38" s="197"/>
      <c r="B38" s="186"/>
      <c r="C38" s="195">
        <f>'прил.1 на 2019 год'!F62</f>
        <v>62448.784</v>
      </c>
      <c r="D38" s="195">
        <v>0</v>
      </c>
      <c r="E38" s="198">
        <v>0</v>
      </c>
      <c r="F38" s="198">
        <v>0</v>
      </c>
      <c r="G38" s="198">
        <v>0</v>
      </c>
      <c r="H38" s="184"/>
      <c r="I38" s="105" t="s">
        <v>119</v>
      </c>
      <c r="J38" s="105" t="s">
        <v>119</v>
      </c>
      <c r="K38" s="105" t="s">
        <v>119</v>
      </c>
      <c r="L38" s="105" t="s">
        <v>119</v>
      </c>
      <c r="M38" s="105" t="s">
        <v>119</v>
      </c>
      <c r="N38" s="105" t="s">
        <v>119</v>
      </c>
      <c r="O38" s="105" t="s">
        <v>119</v>
      </c>
    </row>
    <row r="39" spans="1:15" ht="26.45" customHeight="1" x14ac:dyDescent="0.2">
      <c r="A39" s="411" t="s">
        <v>12</v>
      </c>
      <c r="B39" s="411"/>
      <c r="C39" s="228">
        <f>C29+C25+C7+C36+C33+C38</f>
        <v>2575596.2950000004</v>
      </c>
      <c r="D39" s="228">
        <f>D29+D25+D7+D36+D33+D38</f>
        <v>92900</v>
      </c>
      <c r="E39" s="228">
        <f>E29+E25+E7+E34+E36+E33+E38</f>
        <v>631</v>
      </c>
      <c r="F39" s="228">
        <f>F29+F25+F7+F34+F36+F33+F38</f>
        <v>6170.1030000000001</v>
      </c>
      <c r="G39" s="228">
        <f>G29+G25+G7+G34+G36+G33+G38</f>
        <v>135156.64599999998</v>
      </c>
      <c r="H39" s="412"/>
      <c r="I39" s="413"/>
      <c r="J39" s="413"/>
      <c r="K39" s="413"/>
      <c r="L39" s="413"/>
      <c r="M39" s="413"/>
      <c r="N39" s="413"/>
      <c r="O39" s="414"/>
    </row>
    <row r="40" spans="1:15" ht="26.45" customHeight="1" x14ac:dyDescent="0.2">
      <c r="A40" s="234"/>
      <c r="B40" s="234"/>
      <c r="C40" s="235"/>
      <c r="D40" s="235"/>
      <c r="E40" s="235"/>
      <c r="F40" s="235"/>
      <c r="G40" s="235"/>
      <c r="H40" s="236"/>
      <c r="I40" s="236"/>
      <c r="J40" s="236"/>
      <c r="K40" s="236"/>
      <c r="L40" s="236"/>
      <c r="M40" s="236"/>
      <c r="N40" s="236"/>
      <c r="O40" s="236"/>
    </row>
    <row r="41" spans="1:15" ht="15.75" x14ac:dyDescent="0.25">
      <c r="A41" s="12"/>
      <c r="B41" s="12"/>
      <c r="C41" s="57"/>
      <c r="D41" s="57"/>
      <c r="E41" s="57"/>
      <c r="F41" s="57"/>
      <c r="G41" s="12"/>
      <c r="H41" s="12"/>
      <c r="I41" s="12"/>
      <c r="J41" s="12"/>
      <c r="K41" s="12"/>
      <c r="L41" s="12"/>
      <c r="M41" s="12"/>
      <c r="N41" s="12"/>
      <c r="O41" s="12"/>
    </row>
    <row r="42" spans="1:15" ht="15.75" x14ac:dyDescent="0.25">
      <c r="A42" s="12"/>
      <c r="B42" s="311" t="s">
        <v>165</v>
      </c>
      <c r="C42" s="311"/>
      <c r="D42" s="311"/>
      <c r="E42" s="311"/>
      <c r="F42" s="311"/>
      <c r="G42" s="311"/>
      <c r="H42" s="311"/>
      <c r="I42" s="311"/>
      <c r="J42" s="311"/>
      <c r="K42" s="311"/>
      <c r="L42" s="311"/>
      <c r="M42" s="311"/>
      <c r="N42" s="311"/>
      <c r="O42" s="311"/>
    </row>
    <row r="44" spans="1:15" ht="15" x14ac:dyDescent="0.25">
      <c r="B44" s="227"/>
    </row>
  </sheetData>
  <mergeCells count="47">
    <mergeCell ref="B42:O42"/>
    <mergeCell ref="A32:A34"/>
    <mergeCell ref="B32:H32"/>
    <mergeCell ref="B33:B34"/>
    <mergeCell ref="C33:C34"/>
    <mergeCell ref="E33:E34"/>
    <mergeCell ref="F33:F34"/>
    <mergeCell ref="G33:G34"/>
    <mergeCell ref="A35:A36"/>
    <mergeCell ref="B35:H35"/>
    <mergeCell ref="B37:H37"/>
    <mergeCell ref="A39:B39"/>
    <mergeCell ref="H39:O39"/>
    <mergeCell ref="D33:D34"/>
    <mergeCell ref="A28:A31"/>
    <mergeCell ref="B28:H28"/>
    <mergeCell ref="B29:B31"/>
    <mergeCell ref="C29:C31"/>
    <mergeCell ref="E29:E31"/>
    <mergeCell ref="F29:F31"/>
    <mergeCell ref="G29:G31"/>
    <mergeCell ref="D29:D31"/>
    <mergeCell ref="I1:O1"/>
    <mergeCell ref="A2:O2"/>
    <mergeCell ref="A3:A4"/>
    <mergeCell ref="B3:B4"/>
    <mergeCell ref="C3:G3"/>
    <mergeCell ref="H3:H4"/>
    <mergeCell ref="I3:I4"/>
    <mergeCell ref="J3:J4"/>
    <mergeCell ref="K3:O3"/>
    <mergeCell ref="A6:A20"/>
    <mergeCell ref="B6:H6"/>
    <mergeCell ref="B24:H24"/>
    <mergeCell ref="C25:C27"/>
    <mergeCell ref="B25:B27"/>
    <mergeCell ref="E25:E27"/>
    <mergeCell ref="F25:F27"/>
    <mergeCell ref="G25:G27"/>
    <mergeCell ref="A25:A27"/>
    <mergeCell ref="D25:D27"/>
    <mergeCell ref="G7:G23"/>
    <mergeCell ref="B7:B23"/>
    <mergeCell ref="C7:C23"/>
    <mergeCell ref="D7:D23"/>
    <mergeCell ref="E7:E23"/>
    <mergeCell ref="F7:F23"/>
  </mergeCells>
  <pageMargins left="0.39370078740157483" right="0.39370078740157483" top="0.39370078740157483" bottom="0.39370078740157483" header="0.31496062992125984" footer="0.31496062992125984"/>
  <pageSetup paperSize="9" scale="67" fitToHeight="2" orientation="landscape" r:id="rId1"/>
  <rowBreaks count="2" manualBreakCount="2">
    <brk id="23" max="14" man="1"/>
    <brk id="31" max="14" man="1"/>
  </rowBreaks>
</worksheet>
</file>

<file path=docProps/app.xml><?xml version="1.0" encoding="utf-8"?>
<Properties xmlns="http://schemas.openxmlformats.org/officeDocument/2006/extended-properties" xmlns:vt="http://schemas.openxmlformats.org/officeDocument/2006/docPropsVTypes">
  <TotalTime>0</TotalTime>
  <Pages>2</Pages>
  <Words>0</Words>
  <Characters>0</Characters>
  <Application>Microsoft Excel</Application>
  <DocSecurity>0</DocSecurity>
  <Lines>0</Lines>
  <Paragraphs>0</Paragraphs>
  <MMClips>0</MMClips>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прил.1 на 2019 год</vt:lpstr>
      <vt:lpstr>прил 2</vt:lpstr>
      <vt:lpstr>'прил 2'!Заголовки_для_печати</vt:lpstr>
      <vt:lpstr>'прил.1 на 2019 год'!Заголовки_для_печати</vt:lpstr>
      <vt:lpstr>'прил 2'!Область_печати</vt:lpstr>
      <vt:lpstr>'прил.1 на 2019 год'!Область_печати</vt:lpstr>
    </vt:vector>
  </TitlesOfParts>
  <Company>KDMKS</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dc:creator>
  <cp:lastModifiedBy>Одиночкин Сергей Станиславович</cp:lastModifiedBy>
  <cp:revision>3</cp:revision>
  <cp:lastPrinted>2019-03-27T11:51:24Z</cp:lastPrinted>
  <dcterms:created xsi:type="dcterms:W3CDTF">2015-08-24T11:11:17Z</dcterms:created>
  <dcterms:modified xsi:type="dcterms:W3CDTF">2019-04-11T05:32:33Z</dcterms:modified>
</cp:coreProperties>
</file>