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18-64-104\Clibord\!Общие папки\Муниципальная программа Развитие инженерной инфраструктуры и энергоэффективности\МП ЖКХ и энергетика 14 версия\"/>
    </mc:Choice>
  </mc:AlternateContent>
  <bookViews>
    <workbookView xWindow="0" yWindow="60" windowWidth="17256" windowHeight="5856" tabRatio="769"/>
  </bookViews>
  <sheets>
    <sheet name="Приложение 1" sheetId="5" r:id="rId1"/>
    <sheet name="Лист1" sheetId="6" r:id="rId2"/>
  </sheets>
  <definedNames>
    <definedName name="_xlnm._FilterDatabase" localSheetId="0" hidden="1">'Приложение 1'!$A$8:$M$246</definedName>
    <definedName name="_xlnm.Print_Titles" localSheetId="0">'Приложение 1'!$8:$9</definedName>
    <definedName name="_xlnm.Print_Area" localSheetId="0">'Приложение 1'!$A$1:$M$250</definedName>
  </definedNames>
  <calcPr calcId="162913"/>
</workbook>
</file>

<file path=xl/calcChain.xml><?xml version="1.0" encoding="utf-8"?>
<calcChain xmlns="http://schemas.openxmlformats.org/spreadsheetml/2006/main">
  <c r="G173" i="5" l="1"/>
  <c r="F173" i="5"/>
  <c r="H173" i="5"/>
  <c r="I173" i="5"/>
  <c r="J173" i="5"/>
  <c r="K173" i="5"/>
  <c r="F184" i="5"/>
  <c r="G184" i="5"/>
  <c r="H184" i="5"/>
  <c r="I184" i="5"/>
  <c r="J184" i="5"/>
  <c r="K184" i="5"/>
  <c r="E184" i="5"/>
  <c r="H185" i="5"/>
  <c r="F185" i="5"/>
  <c r="F186" i="5" l="1"/>
  <c r="G84" i="5" l="1"/>
  <c r="J84" i="5"/>
  <c r="K84" i="5"/>
  <c r="H84" i="5"/>
  <c r="H245" i="5" l="1"/>
  <c r="G245" i="5"/>
  <c r="E75" i="5"/>
  <c r="G75" i="5"/>
  <c r="H79" i="5"/>
  <c r="K79" i="5"/>
  <c r="J79" i="5"/>
  <c r="I79" i="5"/>
  <c r="G79" i="5"/>
  <c r="E79" i="5"/>
  <c r="H88" i="5"/>
  <c r="F88" i="5" s="1"/>
  <c r="I88" i="5"/>
  <c r="I106" i="5" s="1"/>
  <c r="I245" i="5" s="1"/>
  <c r="J88" i="5"/>
  <c r="K88" i="5"/>
  <c r="G88" i="5"/>
  <c r="K106" i="5"/>
  <c r="K245" i="5" s="1"/>
  <c r="E106" i="5"/>
  <c r="F79" i="5" l="1"/>
  <c r="J106" i="5"/>
  <c r="F86" i="5"/>
  <c r="H103" i="5"/>
  <c r="J103" i="5"/>
  <c r="K103" i="5"/>
  <c r="J104" i="5"/>
  <c r="K104" i="5"/>
  <c r="G103" i="5"/>
  <c r="G104" i="5"/>
  <c r="F80" i="5"/>
  <c r="F81" i="5"/>
  <c r="H76" i="5"/>
  <c r="J76" i="5"/>
  <c r="K76" i="5"/>
  <c r="H77" i="5"/>
  <c r="H75" i="5" s="1"/>
  <c r="I77" i="5"/>
  <c r="J77" i="5"/>
  <c r="J75" i="5" s="1"/>
  <c r="K77" i="5"/>
  <c r="K75" i="5" s="1"/>
  <c r="G76" i="5"/>
  <c r="G77" i="5"/>
  <c r="H86" i="5"/>
  <c r="I86" i="5"/>
  <c r="J86" i="5"/>
  <c r="K86" i="5"/>
  <c r="G86" i="5"/>
  <c r="H85" i="5"/>
  <c r="I85" i="5"/>
  <c r="J85" i="5"/>
  <c r="K85" i="5"/>
  <c r="G85" i="5"/>
  <c r="F90" i="5"/>
  <c r="F91" i="5"/>
  <c r="F77" i="5" l="1"/>
  <c r="H104" i="5"/>
  <c r="F106" i="5"/>
  <c r="J245" i="5"/>
  <c r="I104" i="5"/>
  <c r="F104" i="5" s="1"/>
  <c r="I84" i="5"/>
  <c r="F84" i="5" s="1"/>
  <c r="I76" i="5"/>
  <c r="F85" i="5"/>
  <c r="H172" i="5"/>
  <c r="F180" i="5"/>
  <c r="F181" i="5"/>
  <c r="H183" i="5"/>
  <c r="F24" i="5"/>
  <c r="G24" i="5"/>
  <c r="H24" i="5"/>
  <c r="I24" i="5"/>
  <c r="J24" i="5"/>
  <c r="K24" i="5"/>
  <c r="F92" i="5"/>
  <c r="F95" i="5"/>
  <c r="F98" i="5"/>
  <c r="I75" i="5" l="1"/>
  <c r="F75" i="5" s="1"/>
  <c r="F76" i="5"/>
  <c r="I103" i="5"/>
  <c r="F64" i="5"/>
  <c r="F61" i="5"/>
  <c r="F58" i="5"/>
  <c r="F55" i="5"/>
  <c r="F52" i="5"/>
  <c r="F49" i="5"/>
  <c r="F46" i="5"/>
  <c r="F43" i="5"/>
  <c r="F40" i="5"/>
  <c r="F37" i="5"/>
  <c r="F34" i="5"/>
  <c r="F103" i="5" l="1"/>
  <c r="F31" i="5"/>
  <c r="F171" i="5" l="1"/>
  <c r="F169" i="5"/>
  <c r="F153" i="5"/>
  <c r="F152" i="5"/>
  <c r="F149" i="5"/>
  <c r="F143" i="5"/>
  <c r="F145" i="5"/>
  <c r="F146" i="5"/>
  <c r="F144" i="5"/>
  <c r="F132" i="5"/>
  <c r="F133" i="5"/>
  <c r="F134" i="5"/>
  <c r="F129" i="5"/>
  <c r="F130" i="5"/>
  <c r="F131" i="5"/>
  <c r="F127" i="5"/>
  <c r="F128" i="5"/>
  <c r="F119" i="5"/>
  <c r="F25" i="5"/>
  <c r="F23" i="5" s="1"/>
  <c r="F183" i="5" l="1"/>
  <c r="K238" i="5" l="1"/>
  <c r="K234" i="5"/>
  <c r="K235" i="5" s="1"/>
  <c r="K223" i="5"/>
  <c r="K220" i="5"/>
  <c r="K211" i="5"/>
  <c r="K208" i="5"/>
  <c r="K204" i="5"/>
  <c r="K202" i="5"/>
  <c r="K201" i="5"/>
  <c r="K197" i="5"/>
  <c r="K198" i="5" s="1"/>
  <c r="K172" i="5"/>
  <c r="K170" i="5"/>
  <c r="K168" i="5"/>
  <c r="K166" i="5"/>
  <c r="K164" i="5"/>
  <c r="K162" i="5"/>
  <c r="K111" i="5" s="1"/>
  <c r="K189" i="5" s="1"/>
  <c r="K241" i="5" s="1"/>
  <c r="K157" i="5"/>
  <c r="K154" i="5" s="1"/>
  <c r="K151" i="5"/>
  <c r="K150" i="5" s="1"/>
  <c r="K142" i="5"/>
  <c r="K141" i="5"/>
  <c r="K139" i="5" s="1"/>
  <c r="K126" i="5"/>
  <c r="K115" i="5" s="1"/>
  <c r="K125" i="5"/>
  <c r="K124" i="5"/>
  <c r="K110" i="5" s="1"/>
  <c r="K188" i="5" s="1"/>
  <c r="K240" i="5" s="1"/>
  <c r="K118" i="5"/>
  <c r="K117" i="5" s="1"/>
  <c r="K107" i="5"/>
  <c r="K102" i="5" s="1"/>
  <c r="K81" i="5"/>
  <c r="K80" i="5"/>
  <c r="K23" i="5"/>
  <c r="K21" i="5"/>
  <c r="K15" i="5" s="1"/>
  <c r="K70" i="5" s="1"/>
  <c r="K20" i="5"/>
  <c r="K13" i="5" s="1"/>
  <c r="K68" i="5" s="1"/>
  <c r="K17" i="5"/>
  <c r="K73" i="5" s="1"/>
  <c r="K16" i="5" l="1"/>
  <c r="K18" i="5"/>
  <c r="K140" i="5"/>
  <c r="K116" i="5" s="1"/>
  <c r="K194" i="5" s="1"/>
  <c r="K246" i="5" s="1"/>
  <c r="K233" i="5"/>
  <c r="K193" i="5"/>
  <c r="K196" i="5"/>
  <c r="K113" i="5"/>
  <c r="K191" i="5" s="1"/>
  <c r="K243" i="5" s="1"/>
  <c r="K123" i="5"/>
  <c r="K12" i="5"/>
  <c r="K72" i="5"/>
  <c r="K67" i="5" s="1"/>
  <c r="K19" i="5"/>
  <c r="K138" i="5" l="1"/>
  <c r="K187" i="5"/>
  <c r="K239" i="5"/>
  <c r="K244" i="5"/>
  <c r="K109" i="5"/>
  <c r="H218" i="5" l="1"/>
  <c r="J223" i="5"/>
  <c r="I223" i="5"/>
  <c r="H223" i="5"/>
  <c r="F223" i="5" s="1"/>
  <c r="J220" i="5" l="1"/>
  <c r="I220" i="5"/>
  <c r="H220" i="5"/>
  <c r="F220" i="5" s="1"/>
  <c r="J211" i="5"/>
  <c r="I211" i="5"/>
  <c r="H211" i="5"/>
  <c r="F211" i="5" s="1"/>
  <c r="J208" i="5"/>
  <c r="I208" i="5"/>
  <c r="H208" i="5"/>
  <c r="F208" i="5" s="1"/>
  <c r="I204" i="5"/>
  <c r="J204" i="5"/>
  <c r="F210" i="5" l="1"/>
  <c r="F207" i="5"/>
  <c r="H234" i="5" l="1"/>
  <c r="H203" i="5"/>
  <c r="H204" i="5" s="1"/>
  <c r="F204" i="5" s="1"/>
  <c r="H202" i="5"/>
  <c r="F219" i="5"/>
  <c r="F218" i="5" s="1"/>
  <c r="F222" i="5"/>
  <c r="H242" i="5" l="1"/>
  <c r="H235" i="5"/>
  <c r="H197" i="5"/>
  <c r="H198" i="5" s="1"/>
  <c r="F198" i="5" s="1"/>
  <c r="G148" i="5" l="1"/>
  <c r="F148" i="5" s="1"/>
  <c r="F182" i="5" l="1"/>
  <c r="G178" i="5"/>
  <c r="H141" i="5" l="1"/>
  <c r="G147" i="5" l="1"/>
  <c r="F147" i="5" s="1"/>
  <c r="F141" i="5" s="1"/>
  <c r="F139" i="5" s="1"/>
  <c r="G141" i="5" l="1"/>
  <c r="G139" i="5" s="1"/>
  <c r="F179" i="5" l="1"/>
  <c r="G124" i="5" l="1"/>
  <c r="G110" i="5" s="1"/>
  <c r="G188" i="5" s="1"/>
  <c r="G240" i="5" s="1"/>
  <c r="G20" i="5"/>
  <c r="G13" i="5" s="1"/>
  <c r="G125" i="5" l="1"/>
  <c r="I141" i="5"/>
  <c r="J141" i="5"/>
  <c r="G142" i="5" l="1"/>
  <c r="G113" i="5" l="1"/>
  <c r="F178" i="5" l="1"/>
  <c r="F177" i="5"/>
  <c r="F137" i="5" l="1"/>
  <c r="F136" i="5"/>
  <c r="F212" i="5"/>
  <c r="G206" i="5"/>
  <c r="F206" i="5" s="1"/>
  <c r="F209" i="5"/>
  <c r="G200" i="5" l="1"/>
  <c r="G237" i="5" l="1"/>
  <c r="F237" i="5" s="1"/>
  <c r="F200" i="5"/>
  <c r="H125" i="5"/>
  <c r="I125" i="5"/>
  <c r="J125" i="5"/>
  <c r="G126" i="5"/>
  <c r="H126" i="5"/>
  <c r="I126" i="5"/>
  <c r="J126" i="5"/>
  <c r="E125" i="5"/>
  <c r="H124" i="5"/>
  <c r="I124" i="5"/>
  <c r="J124" i="5"/>
  <c r="E124" i="5"/>
  <c r="F135" i="5"/>
  <c r="E135" i="5"/>
  <c r="E126" i="5" s="1"/>
  <c r="F27" i="5"/>
  <c r="F21" i="5" s="1"/>
  <c r="F28" i="5"/>
  <c r="F29" i="5"/>
  <c r="G17" i="5"/>
  <c r="G73" i="5" s="1"/>
  <c r="H17" i="5"/>
  <c r="H73" i="5" s="1"/>
  <c r="I17" i="5"/>
  <c r="I73" i="5" s="1"/>
  <c r="J17" i="5"/>
  <c r="J73" i="5" s="1"/>
  <c r="G21" i="5"/>
  <c r="G15" i="5" s="1"/>
  <c r="G70" i="5" s="1"/>
  <c r="H21" i="5"/>
  <c r="H15" i="5" s="1"/>
  <c r="H70" i="5" s="1"/>
  <c r="I21" i="5"/>
  <c r="I15" i="5" s="1"/>
  <c r="I70" i="5" s="1"/>
  <c r="J21" i="5"/>
  <c r="J15" i="5" s="1"/>
  <c r="J70" i="5" s="1"/>
  <c r="E22" i="5"/>
  <c r="E17" i="5" s="1"/>
  <c r="E21" i="5"/>
  <c r="E15" i="5" s="1"/>
  <c r="E70" i="5" s="1"/>
  <c r="G68" i="5"/>
  <c r="H20" i="5"/>
  <c r="H13" i="5" s="1"/>
  <c r="I20" i="5"/>
  <c r="I13" i="5" s="1"/>
  <c r="J20" i="5"/>
  <c r="J13" i="5" s="1"/>
  <c r="E20" i="5"/>
  <c r="E13" i="5" s="1"/>
  <c r="F73" i="5" l="1"/>
  <c r="F124" i="5"/>
  <c r="F125" i="5"/>
  <c r="F126" i="5"/>
  <c r="G123" i="5"/>
  <c r="E123" i="5"/>
  <c r="F20" i="5"/>
  <c r="F19" i="5" s="1"/>
  <c r="E68" i="5"/>
  <c r="F17" i="5"/>
  <c r="F15" i="5"/>
  <c r="F70" i="5" s="1"/>
  <c r="J68" i="5"/>
  <c r="I68" i="5"/>
  <c r="F13" i="5"/>
  <c r="F68" i="5" s="1"/>
  <c r="H68" i="5"/>
  <c r="F112" i="5" l="1"/>
  <c r="G172" i="5" l="1"/>
  <c r="I172" i="5"/>
  <c r="J172" i="5"/>
  <c r="F174" i="5"/>
  <c r="F172" i="5"/>
  <c r="F190" i="5"/>
  <c r="I197" i="5"/>
  <c r="I198" i="5" s="1"/>
  <c r="J197" i="5"/>
  <c r="J198" i="5" s="1"/>
  <c r="F201" i="5"/>
  <c r="G201" i="5"/>
  <c r="H201" i="5"/>
  <c r="I201" i="5"/>
  <c r="J201" i="5"/>
  <c r="E201" i="5"/>
  <c r="I202" i="5" l="1"/>
  <c r="J202" i="5"/>
  <c r="E202" i="5"/>
  <c r="E104" i="5"/>
  <c r="E84" i="5"/>
  <c r="G81" i="5"/>
  <c r="H81" i="5"/>
  <c r="I81" i="5"/>
  <c r="J81" i="5"/>
  <c r="H110" i="5"/>
  <c r="I110" i="5"/>
  <c r="J110" i="5"/>
  <c r="E110" i="5"/>
  <c r="E172" i="5"/>
  <c r="H123" i="5" l="1"/>
  <c r="I123" i="5"/>
  <c r="J123" i="5"/>
  <c r="E71" i="5" l="1"/>
  <c r="F110" i="5" l="1"/>
  <c r="E81" i="5"/>
  <c r="F161" i="5" l="1"/>
  <c r="F157" i="5" s="1"/>
  <c r="F142" i="5"/>
  <c r="F154" i="5" l="1"/>
  <c r="G115" i="5" l="1"/>
  <c r="G23" i="5" l="1"/>
  <c r="G18" i="5" s="1"/>
  <c r="E23" i="5"/>
  <c r="E18" i="5" s="1"/>
  <c r="G19" i="5" l="1"/>
  <c r="G16" i="5"/>
  <c r="E19" i="5"/>
  <c r="E16" i="5"/>
  <c r="E12" i="5" s="1"/>
  <c r="G157" i="5"/>
  <c r="H157" i="5"/>
  <c r="I157" i="5"/>
  <c r="J157" i="5"/>
  <c r="E157" i="5"/>
  <c r="G151" i="5"/>
  <c r="H151" i="5"/>
  <c r="I151" i="5"/>
  <c r="J151" i="5"/>
  <c r="E151" i="5"/>
  <c r="H142" i="5"/>
  <c r="I142" i="5"/>
  <c r="J142" i="5"/>
  <c r="G118" i="5"/>
  <c r="G117" i="5" s="1"/>
  <c r="H118" i="5"/>
  <c r="H117" i="5" s="1"/>
  <c r="I118" i="5"/>
  <c r="I117" i="5" s="1"/>
  <c r="J118" i="5"/>
  <c r="J117" i="5" s="1"/>
  <c r="E118" i="5"/>
  <c r="E117" i="5" s="1"/>
  <c r="F113" i="5"/>
  <c r="E143" i="5"/>
  <c r="E142" i="5" s="1"/>
  <c r="J139" i="5"/>
  <c r="I139" i="5"/>
  <c r="H139" i="5"/>
  <c r="E141" i="5"/>
  <c r="E139" i="5" s="1"/>
  <c r="E244" i="5" l="1"/>
  <c r="F151" i="5"/>
  <c r="F140" i="5" s="1"/>
  <c r="G12" i="5"/>
  <c r="E113" i="5"/>
  <c r="G191" i="5"/>
  <c r="G243" i="5" s="1"/>
  <c r="J140" i="5"/>
  <c r="J116" i="5" s="1"/>
  <c r="H140" i="5"/>
  <c r="H116" i="5" s="1"/>
  <c r="I140" i="5"/>
  <c r="I116" i="5" s="1"/>
  <c r="G140" i="5"/>
  <c r="E140" i="5"/>
  <c r="E116" i="5" s="1"/>
  <c r="G116" i="5" l="1"/>
  <c r="G194" i="5" s="1"/>
  <c r="G138" i="5"/>
  <c r="H138" i="5"/>
  <c r="I138" i="5"/>
  <c r="E138" i="5"/>
  <c r="J138" i="5"/>
  <c r="I194" i="5"/>
  <c r="E194" i="5"/>
  <c r="J194" i="5"/>
  <c r="E193" i="5"/>
  <c r="E245" i="5" s="1"/>
  <c r="E115" i="5"/>
  <c r="H194" i="5"/>
  <c r="F116" i="5" l="1"/>
  <c r="F194" i="5"/>
  <c r="F107" i="5"/>
  <c r="G107" i="5"/>
  <c r="G102" i="5" s="1"/>
  <c r="H107" i="5"/>
  <c r="H102" i="5" s="1"/>
  <c r="I107" i="5"/>
  <c r="I102" i="5" s="1"/>
  <c r="F102" i="5" s="1"/>
  <c r="J107" i="5"/>
  <c r="J102" i="5" s="1"/>
  <c r="E107" i="5"/>
  <c r="E102" i="5" s="1"/>
  <c r="G80" i="5"/>
  <c r="G246" i="5" s="1"/>
  <c r="H80" i="5"/>
  <c r="H246" i="5" s="1"/>
  <c r="I80" i="5"/>
  <c r="I246" i="5" s="1"/>
  <c r="J80" i="5"/>
  <c r="J246" i="5" s="1"/>
  <c r="E80" i="5"/>
  <c r="E246" i="5" s="1"/>
  <c r="E77" i="5"/>
  <c r="F118" i="5"/>
  <c r="F117" i="5" s="1"/>
  <c r="I113" i="5"/>
  <c r="J113" i="5"/>
  <c r="E150" i="5"/>
  <c r="G150" i="5"/>
  <c r="H150" i="5"/>
  <c r="I150" i="5"/>
  <c r="J150" i="5"/>
  <c r="E154" i="5"/>
  <c r="G154" i="5"/>
  <c r="H154" i="5"/>
  <c r="J154" i="5"/>
  <c r="E162" i="5"/>
  <c r="E111" i="5" s="1"/>
  <c r="G162" i="5"/>
  <c r="G111" i="5" s="1"/>
  <c r="H162" i="5"/>
  <c r="H111" i="5" s="1"/>
  <c r="H189" i="5" s="1"/>
  <c r="H241" i="5" s="1"/>
  <c r="I162" i="5"/>
  <c r="I111" i="5" s="1"/>
  <c r="J162" i="5"/>
  <c r="J111" i="5" s="1"/>
  <c r="G164" i="5"/>
  <c r="H164" i="5"/>
  <c r="I164" i="5"/>
  <c r="J164" i="5"/>
  <c r="G166" i="5"/>
  <c r="H166" i="5"/>
  <c r="I166" i="5"/>
  <c r="J166" i="5"/>
  <c r="G168" i="5"/>
  <c r="H168" i="5"/>
  <c r="I168" i="5"/>
  <c r="J168" i="5"/>
  <c r="F164" i="5" l="1"/>
  <c r="F168" i="5"/>
  <c r="F166" i="5"/>
  <c r="F150" i="5"/>
  <c r="F111" i="5"/>
  <c r="G109" i="5"/>
  <c r="F246" i="5"/>
  <c r="G72" i="5"/>
  <c r="G67" i="5" s="1"/>
  <c r="J193" i="5"/>
  <c r="J115" i="5"/>
  <c r="H193" i="5"/>
  <c r="H115" i="5"/>
  <c r="I193" i="5"/>
  <c r="I115" i="5"/>
  <c r="F138" i="5"/>
  <c r="F123" i="5"/>
  <c r="G193" i="5"/>
  <c r="H113" i="5"/>
  <c r="I154" i="5"/>
  <c r="H109" i="5" l="1"/>
  <c r="F245" i="5"/>
  <c r="G244" i="5"/>
  <c r="F193" i="5"/>
  <c r="F115" i="5"/>
  <c r="F109" i="5" s="1"/>
  <c r="E188" i="5"/>
  <c r="F176" i="5"/>
  <c r="F175" i="5"/>
  <c r="J109" i="5" l="1"/>
  <c r="I109" i="5"/>
  <c r="E109" i="5"/>
  <c r="G203" i="5" l="1"/>
  <c r="H23" i="5"/>
  <c r="I23" i="5"/>
  <c r="I18" i="5" s="1"/>
  <c r="J23" i="5"/>
  <c r="J18" i="5" s="1"/>
  <c r="F18" i="5" l="1"/>
  <c r="G202" i="5"/>
  <c r="F202" i="5" s="1"/>
  <c r="F203" i="5"/>
  <c r="I19" i="5"/>
  <c r="I16" i="5"/>
  <c r="J19" i="5"/>
  <c r="J16" i="5"/>
  <c r="H19" i="5"/>
  <c r="H16" i="5"/>
  <c r="G197" i="5"/>
  <c r="F197" i="5" s="1"/>
  <c r="E197" i="5"/>
  <c r="G234" i="5"/>
  <c r="I234" i="5"/>
  <c r="J234" i="5"/>
  <c r="E234" i="5"/>
  <c r="G238" i="5"/>
  <c r="H238" i="5"/>
  <c r="I238" i="5"/>
  <c r="J238" i="5"/>
  <c r="E238" i="5"/>
  <c r="J233" i="5" l="1"/>
  <c r="J235" i="5"/>
  <c r="I233" i="5"/>
  <c r="I235" i="5"/>
  <c r="H233" i="5"/>
  <c r="F242" i="5"/>
  <c r="G196" i="5"/>
  <c r="G233" i="5"/>
  <c r="J12" i="5"/>
  <c r="J72" i="5"/>
  <c r="J67" i="5" s="1"/>
  <c r="H12" i="5"/>
  <c r="F16" i="5"/>
  <c r="F12" i="5" s="1"/>
  <c r="H72" i="5"/>
  <c r="H67" i="5" s="1"/>
  <c r="I12" i="5"/>
  <c r="I72" i="5"/>
  <c r="I67" i="5" s="1"/>
  <c r="E196" i="5"/>
  <c r="F234" i="5"/>
  <c r="F238" i="5"/>
  <c r="E233" i="5"/>
  <c r="J244" i="5" l="1"/>
  <c r="I244" i="5"/>
  <c r="H244" i="5"/>
  <c r="F233" i="5"/>
  <c r="G189" i="5"/>
  <c r="G241" i="5" s="1"/>
  <c r="G239" i="5" s="1"/>
  <c r="I189" i="5"/>
  <c r="I241" i="5" s="1"/>
  <c r="J189" i="5"/>
  <c r="J241" i="5" s="1"/>
  <c r="H188" i="5"/>
  <c r="H240" i="5" s="1"/>
  <c r="H239" i="5" s="1"/>
  <c r="I188" i="5"/>
  <c r="I240" i="5" s="1"/>
  <c r="J188" i="5"/>
  <c r="J240" i="5" s="1"/>
  <c r="H191" i="5"/>
  <c r="H243" i="5" s="1"/>
  <c r="I191" i="5"/>
  <c r="I243" i="5" s="1"/>
  <c r="J191" i="5"/>
  <c r="J243" i="5" s="1"/>
  <c r="E191" i="5"/>
  <c r="E243" i="5" s="1"/>
  <c r="F240" i="5" l="1"/>
  <c r="H187" i="5"/>
  <c r="F243" i="5"/>
  <c r="I187" i="5"/>
  <c r="J187" i="5"/>
  <c r="G187" i="5"/>
  <c r="I239" i="5"/>
  <c r="F189" i="5"/>
  <c r="F188" i="5"/>
  <c r="F191" i="5"/>
  <c r="E189" i="5"/>
  <c r="E187" i="5" s="1"/>
  <c r="F241" i="5" l="1"/>
  <c r="F239" i="5" s="1"/>
  <c r="F187" i="5"/>
  <c r="E241" i="5"/>
  <c r="J239" i="5"/>
  <c r="H196" i="5"/>
  <c r="F196" i="5" s="1"/>
  <c r="I196" i="5"/>
  <c r="J196" i="5"/>
  <c r="E72" i="5" l="1"/>
  <c r="E67" i="5" s="1"/>
  <c r="G170" i="5" l="1"/>
  <c r="J23" i="6" l="1"/>
  <c r="J24" i="6"/>
  <c r="K18" i="6" l="1"/>
  <c r="K19" i="6" s="1"/>
  <c r="F19" i="6"/>
  <c r="F18" i="6"/>
  <c r="F72" i="5" l="1"/>
  <c r="F67" i="5" s="1"/>
  <c r="J170" i="5"/>
  <c r="I170" i="5"/>
  <c r="F244" i="5" l="1"/>
  <c r="H170" i="5"/>
  <c r="F170" i="5" s="1"/>
  <c r="F162" i="5"/>
  <c r="E240" i="5" l="1"/>
  <c r="E239" i="5" s="1"/>
</calcChain>
</file>

<file path=xl/sharedStrings.xml><?xml version="1.0" encoding="utf-8"?>
<sst xmlns="http://schemas.openxmlformats.org/spreadsheetml/2006/main" count="562" uniqueCount="228">
  <si>
    <t>Средства бюджета Московской области</t>
  </si>
  <si>
    <t>Итого</t>
  </si>
  <si>
    <t>Внебюджетные источники</t>
  </si>
  <si>
    <t>N п/п</t>
  </si>
  <si>
    <t>Источники финансирования</t>
  </si>
  <si>
    <t>Срок исполнения мероприятия</t>
  </si>
  <si>
    <t>Всего (тыс. руб.)</t>
  </si>
  <si>
    <t>Объем финансирования по годам (тыс. руб.)</t>
  </si>
  <si>
    <t>Реконструкция котельной №4 г. Одинцово</t>
  </si>
  <si>
    <t>Мероприятия по реализации программы</t>
  </si>
  <si>
    <t>Ответственный за выполнение мероприятия программы</t>
  </si>
  <si>
    <t>Результаты выполнения мероприятий программы</t>
  </si>
  <si>
    <t>Реализация инвестиционной программы технического перевооружения котельной ОАО "121 авиационный ремонтный завод"</t>
  </si>
  <si>
    <t>Средства бюджетов городских и сельских поселений Одинцовского муниципального района</t>
  </si>
  <si>
    <t xml:space="preserve">Приложение №1 </t>
  </si>
  <si>
    <t>Управление жилищно-коммунального хозяйства</t>
  </si>
  <si>
    <t xml:space="preserve">Управление жилищно-коммунального хозяйства, администрации городских и сельских поселений </t>
  </si>
  <si>
    <t>Средства бюджета городского поселения Одинцово</t>
  </si>
  <si>
    <t>Достижение уровня готовности объектов жилищно-коммунального хозяйства к осенне-зимнему периоду 100% ежегодно</t>
  </si>
  <si>
    <t>Управление жилищно-коммунального хозяйства, ОАО "121 АРЗ"</t>
  </si>
  <si>
    <t>Организация в границах сельских поселений электро-, тепло-, газо-, водоснабжения населения и водоотведения</t>
  </si>
  <si>
    <t>Достижение уровня готовности объектов жилищно-коммунального хозяйства к осенне-зимнему периоду 100%, снижение задолженности за потребленные топливно-энергетические ресурсы, ежегодно</t>
  </si>
  <si>
    <t>ежегодно</t>
  </si>
  <si>
    <t>Средства бюджета Одинцовского муниципального района</t>
  </si>
  <si>
    <t>В пределах средств, предусмотренных на содержание ответственного исполнителя</t>
  </si>
  <si>
    <t>Средства бюджета Одинцовского муниципального района Московской области</t>
  </si>
  <si>
    <t xml:space="preserve">ПЕРЕЧЕНЬ МЕРОПРИЯТИЙ МУНИЦИПАЛЬНОЙ ПРОГРАММЫ ОДИНЦОВСКОГО МУНИЦИПАЛЬНОГО РАЙОНА МОСКОВСКОЙ ОБЛАСТИ </t>
  </si>
  <si>
    <t>В пределах средств, предусмотренных в бюджетах поселений</t>
  </si>
  <si>
    <t>Управление жилищно-коммунального хозяйства, АО "Одинцовска теплосеть"</t>
  </si>
  <si>
    <t>Управление жилищно-коммунального хозяйства, АО "Одинцовская теплосеть"</t>
  </si>
  <si>
    <t>Реализация инвестиционной программы АО "Одинцовская теплосеть" "Развитие коммунальной инфраструктуры по теплоснабжению Одинцовского муниципального района на 2014-2018 годы</t>
  </si>
  <si>
    <t>2017-2018</t>
  </si>
  <si>
    <t>Средства бюджета Одинцовского муниципального района, передаваемые в бюджеты сельских поселений</t>
  </si>
  <si>
    <t xml:space="preserve">Средства бюджета Одинцовского муниципального района </t>
  </si>
  <si>
    <t xml:space="preserve">Внебюджетные источники </t>
  </si>
  <si>
    <t>к муниципальной программе</t>
  </si>
  <si>
    <t>Выполнение работ по текущему ремонту  на объектах коммунального  хозяйства</t>
  </si>
  <si>
    <t>Строительство станции обезжелезивания на территории ВЗУ №1 г. Одинцово Московской области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</si>
  <si>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</si>
  <si>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 xml:space="preserve">Средства бюджета Одинцовского муниципального района, передаваемые в бюджеты сельских поселений </t>
  </si>
  <si>
    <t>Средства бюджета Одинцовского муниципального района, передаваемые в бюджеты городских и сельских поселений</t>
  </si>
  <si>
    <t>Объем финансирования мероприятия в 2017 году (тыс. руб.)</t>
  </si>
  <si>
    <t>1.</t>
  </si>
  <si>
    <t xml:space="preserve">Задача 1. </t>
  </si>
  <si>
    <t>Средства бюджетов городских и сельских поселений, передаваемые в бюджет Одинцовского муниципального района</t>
  </si>
  <si>
    <t>1.1.</t>
  </si>
  <si>
    <t>1.2.</t>
  </si>
  <si>
    <t>1.3.</t>
  </si>
  <si>
    <t>1.4.</t>
  </si>
  <si>
    <t>Администрации городских и сельских поселений</t>
  </si>
  <si>
    <t>2018-2022</t>
  </si>
  <si>
    <t>Увеличение доли населения, обеспеченного доброкачественной питьевой водой из централизованных источников водоснабжения</t>
  </si>
  <si>
    <t>Содержание и ремонт основных фондов организаций коммунального хозяйства</t>
  </si>
  <si>
    <t>Подпрограмма II "Очистка сточных вод"</t>
  </si>
  <si>
    <t>Подпрограмма I "Чистая вода"</t>
  </si>
  <si>
    <t>Увеличение доли сточных вод, очищенных до нормативных значений, в общем объеме сточных вод, пропущенных через очистные сооружения</t>
  </si>
  <si>
    <t>2.</t>
  </si>
  <si>
    <t>2.1.</t>
  </si>
  <si>
    <t>Подпрограмма III  "Создание условий для обеспечения качественными жилищно-коммунальными услугами"</t>
  </si>
  <si>
    <t>Основное мероприятие 1. Строительство, реконструкция, капитальный ремонт, приобретение, монтаж и ввод в эксплуатацию объектов коммунальной инфраструктуры  на территории Одинцовского муниципального района</t>
  </si>
  <si>
    <t>3.</t>
  </si>
  <si>
    <t>Основное мероприятие 3. Выполнение работ капитального характера на объектах коммунального  хозяйства</t>
  </si>
  <si>
    <t>3.1.</t>
  </si>
  <si>
    <t>3.1.1.</t>
  </si>
  <si>
    <t>3.1.2.</t>
  </si>
  <si>
    <t>3.2.</t>
  </si>
  <si>
    <t>Реализация инвестиционных программ организаций коммунального хозяйства</t>
  </si>
  <si>
    <t>3.2.1.</t>
  </si>
  <si>
    <t>3.2.2.</t>
  </si>
  <si>
    <t>3.3.</t>
  </si>
  <si>
    <t>3.3.1.</t>
  </si>
  <si>
    <t>3.4.</t>
  </si>
  <si>
    <t>Выполнение мероприятий по подготовке объектов жилищно-коммунального хозяйства к осенне-зимнему периоду</t>
  </si>
  <si>
    <t>3.5.</t>
  </si>
  <si>
    <t>Основное мероприятие 4. Выполнение работ  по актуализации схем теплоснабжения, водоснабжения, водоотведения городских и сельских поселений Одинцовского муниципального района</t>
  </si>
  <si>
    <t>4.1.</t>
  </si>
  <si>
    <t xml:space="preserve">Актуализация схем теплоснабжения городских и сельских поселений </t>
  </si>
  <si>
    <t>Актуализация  схем водоснабжения, водоотведения городских и сельских поселений</t>
  </si>
  <si>
    <t>4.2.</t>
  </si>
  <si>
    <t>4.3.</t>
  </si>
  <si>
    <t>4.4.</t>
  </si>
  <si>
    <t>Разработка и утверждение нормативной документации по подготовке Одинцовского муниципального района к работе в осенне-зимний период (постановление о подготовке к ОЗП, комплексный план мероприятий, план-график остановки котельных на ППР и проведения гидравлических испытаний тепловых сетей, подготовка отчетов в соответствии с постановлением Московской области)</t>
  </si>
  <si>
    <t>Основное мероприятие 5. Реализация мероприятий по поддержке предприятий ЖКХ Одинцовского муниципального района</t>
  </si>
  <si>
    <t>5.1.</t>
  </si>
  <si>
    <t>Подпрограмма IV "Энергосбережение и повышение энергетической эффективности"</t>
  </si>
  <si>
    <t xml:space="preserve">Основное мероприятие 1. Организация учета энергетических ресурсов в бюджетной сфере </t>
  </si>
  <si>
    <t xml:space="preserve">Установка приборов учета холодного водоснабжения в учреждениях Управления образования        </t>
  </si>
  <si>
    <t>Замена приборов учета энергетических ресурсов на объектах бюджетной сферы</t>
  </si>
  <si>
    <t>Поверка приборов учета энергетических ресурсов на объектах бюджетной сферы</t>
  </si>
  <si>
    <t xml:space="preserve">Установка  узлов учета тепловой энергии и горячего водоснабжения в учреждениях Управления образования       </t>
  </si>
  <si>
    <t>Основное мероприятие 2. Организация учета энергетических ресурсов в жилищном фонде</t>
  </si>
  <si>
    <t>Основное мероприятие 3. Повышение энергетической эффективности в бюджетной сфере</t>
  </si>
  <si>
    <t>3.6.</t>
  </si>
  <si>
    <t>3.7.</t>
  </si>
  <si>
    <t>3.8.</t>
  </si>
  <si>
    <t>3.9.</t>
  </si>
  <si>
    <t>ИТОГО по подпрограмме IV:</t>
  </si>
  <si>
    <t>Установка (модернизация) ИПТ с установкой теплообменника отопления и аппаратуры управления отоплением</t>
  </si>
  <si>
    <t>Установка терморегулирующих клапанов (терморегуляторов) на тотпительных приборах</t>
  </si>
  <si>
    <t>Промывка трубопроводов и стояков системы отопления</t>
  </si>
  <si>
    <t>Замена светильников внутреннего освещения на светодиодные</t>
  </si>
  <si>
    <t>Установка автоматизированной системы регулирования освещением, датчиков движения и  освещенности</t>
  </si>
  <si>
    <t>Повышение теплозащиты наружных стен, утепление кровли</t>
  </si>
  <si>
    <t>Установка насосного оборудования и электроустановок с частотно-регулируемым приводом</t>
  </si>
  <si>
    <t>Модернизация трубопроводов и арматуры системы ГВС</t>
  </si>
  <si>
    <t>Установка аэраторов с регулятором расхода воды</t>
  </si>
  <si>
    <t>Основное мероприятие 1. Строительство, реконструкция, капитальный ремонт, приобретение, монтаж и ввод в эксплуатацию объектов воодснабжения (ВЗУ, ВНС, станций водоочистки) на территории Одинцовского муниципального района</t>
  </si>
  <si>
    <t>Повышение надежности объектов коммунальной инфраструктуры</t>
  </si>
  <si>
    <t>ИТОГО по подпрограмме III:</t>
  </si>
  <si>
    <t xml:space="preserve">1.1. </t>
  </si>
  <si>
    <t>Средства бюджета городского поселения Голицыно, передаваемые в бюджет Одинцовского муниципального района</t>
  </si>
  <si>
    <t>3.3.2.</t>
  </si>
  <si>
    <t>ИТОГО ПО ПРОГРАММЕ:</t>
  </si>
  <si>
    <t>Субсидия в виде вклада  в имущество АО "Одинцовская Теплосеть", не увеличивающего его уставный капитал, в целях финансового обеспечения (возмещения) затрат в связи с производством и оказанием коммунальных услуг, в том числе на погашение кредиторской задолженности, связанной с реорганизацией общества</t>
  </si>
  <si>
    <t>ИТОГО по подпрограмме I:</t>
  </si>
  <si>
    <t>ИТОГО по подпрограмме II:</t>
  </si>
  <si>
    <t xml:space="preserve"> Управление образования администрации Одинцовского муниципального района</t>
  </si>
  <si>
    <t>Управляющие компании</t>
  </si>
  <si>
    <t>Основное мероприятие 2. Проведение первоочередных мероприятий по восстановлению инфраструктуры военных городков на территории Одинцовского муниципального района, переданных из федеральной собственности</t>
  </si>
  <si>
    <t>Средства бюджета городского поселения Одинцово Одинцовского муниципального района</t>
  </si>
  <si>
    <t>Итого:</t>
  </si>
  <si>
    <t xml:space="preserve">Обеспечение населения бесперебойным теплоснабжением </t>
  </si>
  <si>
    <t>Средства бюджетов городских и сельских поселений, передаваемые в бюджет  Одинцовского муниципального района</t>
  </si>
  <si>
    <t xml:space="preserve">Средства бюджетов городских и сельских поселений Одинцовского муниципального района </t>
  </si>
  <si>
    <t>Средства бюджета Одинцовского муниицпального раойна</t>
  </si>
  <si>
    <t>в т.ч. за счет ИМБТ в форме дотаций, предоставляемых из бюджета Московской области</t>
  </si>
  <si>
    <t>в т.ч. задолженность за 2017 г. за счет средств бюджета  Московской области</t>
  </si>
  <si>
    <t>Средства бюджета городского поселения Большие Вяземы, передаваемые в бюджет Одинцовского муниципального района</t>
  </si>
  <si>
    <t xml:space="preserve">Приобретение, монтаж и ввод в эксплуатацию станции водоподготовки водозаборном узле №3, гп Большие Вяземы, п. Большие Вяземы </t>
  </si>
  <si>
    <t xml:space="preserve">Приобретение, монтаж и ввод в эксплуатацию станции водоподготовки на ВЗУ в с. Перхушково, сельское поселение Жаворонковское </t>
  </si>
  <si>
    <t>Управление жилищно-коммунального хозяйства, АО "Одинцовский Водоканал"</t>
  </si>
  <si>
    <t>2.2.</t>
  </si>
  <si>
    <t>2.3.</t>
  </si>
  <si>
    <t>Приобретение, монтаж и ввод в эксплуатацию станции водоподготовкина водозаборном узле №8, гп Голицыно, п.Бутынь, военный городок №34, в/ч 92925</t>
  </si>
  <si>
    <t xml:space="preserve">Приобретение, монтаж и ввод в эксплуатацию станции водоочистки на водозаборном узле, сельское поселение Никольское, пос. Новый городок, военный городок Кубинка-7   </t>
  </si>
  <si>
    <t xml:space="preserve">Капитальный ремонт системы водоснабжения с.п. Никольское, пос. Новый городок, военный городок Кубинка-7   </t>
  </si>
  <si>
    <t>Установка, замена, поверка приборов учета энергетических ресурсов в многоквартирных домах</t>
  </si>
  <si>
    <t>Повышение энергетической эффективности на территории Одинцовского муниципального района</t>
  </si>
  <si>
    <t>2.4.</t>
  </si>
  <si>
    <t>5.2.</t>
  </si>
  <si>
    <t>5.3.</t>
  </si>
  <si>
    <t>Субсидия в виде вклада  в имущество ОАО "Одинцовский Водоканал", не увеличивающего его уставный капитал, в целях уменьшения непокрытого убытка на 31.12.2017 г., связанного с производством и оказанием коммунальных услуг</t>
  </si>
  <si>
    <t xml:space="preserve">Обеспечение населения бесперебойным водоснабжением </t>
  </si>
  <si>
    <t xml:space="preserve">Обеспечение населения бесперебойным оказанием жилищных услуг (вывоз и утилизация ТКО) </t>
  </si>
  <si>
    <t>Капитальный ремонт канализационных сетей (в том числе на финансирование выполненного, но не оплаченного (частично оплаченного) в предыдущем финансовом году мероприятия - 5039,74 тыс. руб.)</t>
  </si>
  <si>
    <t>3.1.3.</t>
  </si>
  <si>
    <t>3.1.3.1.</t>
  </si>
  <si>
    <t>3.1.3.2.</t>
  </si>
  <si>
    <t>Приобретение, монтаж и наладочные работы объектов инженерной инфраструктуры</t>
  </si>
  <si>
    <t>Приобретение, монтаж и наладочные работы блочно-модульной водогрейной котельной</t>
  </si>
  <si>
    <t>Проведение  исследования перспектив  развития  инженерных систем теплосетей поселений Одинцовского муниципального района с созданием единой муниципальной геоинформационной системы инженерной инфраструктуры теплосетей  на интерактивной карте  Одинцовского муниципального района</t>
  </si>
  <si>
    <t>Проведение  исследования перспектив  развития  инженерных систем водоканалов поселений Одинцовского муниципального района с созданием единой муниципальной геоинформационной системы инженерной инфраструктуры водоканалов  на интерактивной карте  Одинцовского муниципального района</t>
  </si>
  <si>
    <t>Приобретение блочно-модульной станции очистных сооружений на ВЗУ</t>
  </si>
  <si>
    <t>5.4.</t>
  </si>
  <si>
    <t>Субсидия в виде вклада  в имущество АО "УЖХ", не увеличивающего его уставный капитал, в целях финансового обеспечения (возмещения) затрат, в том числе уменьшение непокрытого убытка на 31.12.2017 г., в связи с производством и оказанием услуг</t>
  </si>
  <si>
    <t>Текущий ремонт угольной котельной</t>
  </si>
  <si>
    <t>Начальник Управления бухгалтерского учета и отчетности, главный бухгалтер</t>
  </si>
  <si>
    <t>Н.А. Стародубова</t>
  </si>
  <si>
    <t>Обеспечение населения бесперебойными жилищными и коммунальными услугами</t>
  </si>
  <si>
    <t>3.1.1.1.</t>
  </si>
  <si>
    <t>Качественное предоставление коммунальных услуг, с применением мер, направленных на энергосбережение и повышение энергетической эффективности. Количество отремонтированных объектов инженерной инфрастуктуры  в 2018 - 1 ед. в д.Фуньково
сп Ершовское</t>
  </si>
  <si>
    <t xml:space="preserve">Средства бюджета Одинцовского муниципального района, передаваемые в бюджеты городских и сельских поселений </t>
  </si>
  <si>
    <t>5.5.</t>
  </si>
  <si>
    <t xml:space="preserve">Средства бюджета Одинцовского муниицпального раойна </t>
  </si>
  <si>
    <t>Субсидия в качестве вклада  в имущество ОАО "Одинцовский Водоканал", не увеличивающего его уставный капитал, в целях возмещения фактически недополученных в 2017 году доходов и  финансового обеспечения (возмещения) затрат, связанных с производством и оказанием коммунальных услуг, в том числе на погашение кредиторской задолженности</t>
  </si>
  <si>
    <t>Обеспечение населения бесперебойными услугами водоснабжения и водоотведения</t>
  </si>
  <si>
    <t>Начальник Управления жилищно-коммунального хозяйства</t>
  </si>
  <si>
    <t xml:space="preserve"> Актуализация схем теплоснабжения, водоснабжения и водоотведения  городских и сельских поселениий и разработка единых  схем теплоснабжения, водоснабжения и водоотведения Одинцовского муниципального района. 
Доля разработанных и актуализированных схем теплоснабжения, водоснабжения, водоотведения на территории Одинцовского муниципального района до 100%.</t>
  </si>
  <si>
    <t>Субсидия  в качестве вклада в имущество АО «Одинцовское коммунальное хозяйство и благоустройство», не увеличивающего его уставный капитал, в целях возмещения фактически недополученных доходов и финансового обеспечения затрат, связанных  с производством и оказанием  услуг</t>
  </si>
  <si>
    <t>Количество созданных и  отремонтированных объектов коммунальной инфраструктуры
  в 2018 - 2 ед.</t>
  </si>
  <si>
    <t xml:space="preserve">Управление жилищно-коммунального хозяйства, 
 администрация сельского поселения Ершовское </t>
  </si>
  <si>
    <t>5.6.</t>
  </si>
  <si>
    <t>Субсидия АО "Одинцовская Теплосеть" в целях финансового обеспечения (возмещения) затрат в связи с производством и оказанием коммунальных услуг в виде вклада  в имущество общества, не увеличивающего его уставный капитал</t>
  </si>
  <si>
    <t xml:space="preserve">Основное мероприятие 2. Строительство (реконструкция), капитальный ремонт канализационных коллекторов и канализационных насосных станций на территории Одинцовского муниципального района  </t>
  </si>
  <si>
    <t xml:space="preserve">Основное мероприятие 1. Строительство и реконструкция объектов очистки сточных вод в целях сохранения и предотвращения загрязнения реки Волга на территории Одинцовского муниципального района </t>
  </si>
  <si>
    <t>5.7.</t>
  </si>
  <si>
    <t xml:space="preserve">Субсидия АО "Одинцовская Теплосеть" в целях финансового обеспечения (возмещения) затрат, в том числе уменьшения непокрытого убытка на 31 декабря 2018 в связи с производством и оказанием коммунальных услуг </t>
  </si>
  <si>
    <t xml:space="preserve">"Развитие инженерной инфраструктуры и энергоэффективности на территории Одинцовского муниципального района Московской области " на 2018-2022 годы </t>
  </si>
  <si>
    <t>Снижение удельного веса потерь теплоэнергии в общем количестве поданного в сеть тепла до в 2022 году до 10%</t>
  </si>
  <si>
    <t xml:space="preserve"> Увеличение доли организаций коммунального комплекса, осуществляющих производство товаров, оказание услуг по водо-,  тепло-, газо- и электроснабжению, водоотведению, утвердивших инвестиционные программы, в 2022 году до 75 %   </t>
  </si>
  <si>
    <t xml:space="preserve">
Увеличение доли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 к 2022 г. - 100%</t>
  </si>
  <si>
    <t>Увеличение доли многоквартирных домов, оснащенных общедомовыми приборами учета потребляемых энергетических ресурсов к 2022 г. - 100%</t>
  </si>
  <si>
    <t>Увеличение доли зданий, строений, сооружений муниицпальной собственности, соответствующих нормальному уровню энергетической эффективности и выше (A, B, C, D) к 2022 г. - 46,8%. Повышение энергетической эффективности в бюджетной сфере</t>
  </si>
  <si>
    <t>1.5.</t>
  </si>
  <si>
    <t>Средства бюджета  Одинцовского муниципального района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</si>
  <si>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</si>
  <si>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</si>
  <si>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</si>
  <si>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</si>
  <si>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</si>
  <si>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</si>
  <si>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</si>
  <si>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</si>
  <si>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</si>
  <si>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</si>
  <si>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2019-2022</t>
  </si>
  <si>
    <t>Проектирование и строительство станции водоподготовки  ВЗУ д. Ликино</t>
  </si>
  <si>
    <t>Проектирование и строительство станции водоподготовки  ВЗУ № 6 г. Одинцово</t>
  </si>
  <si>
    <t>Проектирование и строительство станции водоподготовки  ВЗУ № 9 г. Одинцово</t>
  </si>
  <si>
    <t>Проектирование и строительство станции водоподготовки  ВЗУ № 8 г. Одинцово</t>
  </si>
  <si>
    <t>Проектирование и строительство станции водоподготовки  ВЗУ № 7 г. Одинцово</t>
  </si>
  <si>
    <t>Проектирование и строительство станции водоподготовки ВЗУ "Верхнее Ромашково"</t>
  </si>
  <si>
    <t>Проектирование и строительство станции водоподготовки ВЗУ "Нижнее Ромашково"</t>
  </si>
  <si>
    <t>Проектирование и строительство станции водоподготовки ВЗУ № 2 п. ВНИИССОК</t>
  </si>
  <si>
    <t xml:space="preserve">Проектирование и строительство станции водоподготовки ВЗУ п.ПМС-4 </t>
  </si>
  <si>
    <t>Проектирование и строительство станции водоподготовки ВЗУ № 1, п. Городок-17</t>
  </si>
  <si>
    <t xml:space="preserve">Проектирование и строительство станции водоподготовки ВЗУ № 2, рп. Большие  Вяземы, ул. Институт </t>
  </si>
  <si>
    <t>Проектирование и строительство станции водоподготовки  ВЗУ  №10 д. Глазынино</t>
  </si>
  <si>
    <t>2019-2021</t>
  </si>
  <si>
    <t>Проектирование и строительство самотечного коллектора от 121 АРЗ до КНС Старый городок, строительство напорной канализации до КНС №3, реконструкция КНС Старый городок и КНС №3, реконструкция очистных сооружений г.Кубинка с увеличением производительности очистных сооружений</t>
  </si>
  <si>
    <t xml:space="preserve">Рост доли населения, обеспеченного доброкачественной питьевой водой в 2022 году до 100 % </t>
  </si>
  <si>
    <t>2019-2020</t>
  </si>
  <si>
    <t>Проектирование и строительство напорного коллектора Грибово с реконструкцией КНС Лесной городок и очистными сооружениями Осоргино</t>
  </si>
  <si>
    <t>Проектирование и реконструкция КНС Успенское с строительством  напорного коллектора от КНС Успенское до КНС Молоденово-4, реконструкция КНС Молоденово-4, строительство напорного канализационного коллектора до очистных сооружений пос.Горки-10</t>
  </si>
  <si>
    <t>Проектирование и строительство котельной д. Хлюпино</t>
  </si>
  <si>
    <t xml:space="preserve">Реконструкция очистных сооружений пос. Горки -10 </t>
  </si>
  <si>
    <t>Субсидия в виде вклада  в имущество АО "УЖХ", не увеличивающего его уставный капитал, в целях финансового обеспечения (возмещения) затрат, в том числе уменьшение непокрытого убытка на 31.03.2019 г., в связи с производством и оказанием услуг</t>
  </si>
  <si>
    <t>5.4.2.</t>
  </si>
  <si>
    <t>5.4.1.</t>
  </si>
  <si>
    <t>Увеличение доли сточных вод, очищенных до нормативных значений, в общем объеме сточных вод, пропущенных через очистные сооружения до 100 % к 2022 году</t>
  </si>
  <si>
    <t>2.5.</t>
  </si>
  <si>
    <t>Проектирование и реконструкция КНС пос. Барвиха</t>
  </si>
  <si>
    <t>Т.Б. Тимошина</t>
  </si>
  <si>
    <t xml:space="preserve">Субсидия АО "Одинцовская Теплосеть" в целях финансового обеспечения (возмещения) части затрат, в том числе уменьшения непокрытого убытка на 30 июня 2019 в связи с производством и оказанием коммунальных услуг </t>
  </si>
  <si>
    <t>5.7.2.</t>
  </si>
  <si>
    <t>5.7.1.</t>
  </si>
  <si>
    <t xml:space="preserve">Субсидия АО "Одинцовская Теплосеть" в целях финансового обеспечения (возмещения) затрат, в том числе уменьшения непокрытого убытка   в связи с производством и оказанием коммунальных услуг </t>
  </si>
  <si>
    <t xml:space="preserve">Приложение  № 1 к постановлению
 Администрации Одинцовского
городского округа  от 26.08.2019  № 363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</si>
</sst>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"/>
    <numFmt numFmtId="166" formatCode="#,##0.00000"/>
    <numFmt numFmtId="167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9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6" fontId="2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top"/>
    </xf>
    <xf numFmtId="16" fontId="2" fillId="2" borderId="1" xfId="0" applyNumberFormat="1" applyFont="1" applyFill="1" applyBorder="1" applyAlignment="1">
      <alignment horizontal="center" vertical="top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16" fontId="2" fillId="2" borderId="6" xfId="0" applyNumberFormat="1" applyFont="1" applyFill="1" applyBorder="1" applyAlignment="1">
      <alignment horizontal="center" vertical="top"/>
    </xf>
    <xf numFmtId="14" fontId="2" fillId="2" borderId="6" xfId="0" applyNumberFormat="1" applyFont="1" applyFill="1" applyBorder="1" applyAlignment="1">
      <alignment horizontal="center" vertical="top"/>
    </xf>
    <xf numFmtId="0" fontId="1" fillId="2" borderId="1" xfId="1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166" fontId="1" fillId="2" borderId="6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7" fontId="6" fillId="2" borderId="1" xfId="1" applyNumberFormat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166" fontId="1" fillId="2" borderId="4" xfId="0" applyNumberFormat="1" applyFont="1" applyFill="1" applyBorder="1" applyAlignment="1">
      <alignment vertical="center"/>
    </xf>
    <xf numFmtId="164" fontId="1" fillId="2" borderId="1" xfId="0" applyNumberFormat="1" applyFont="1" applyFill="1" applyBorder="1"/>
    <xf numFmtId="0" fontId="2" fillId="2" borderId="0" xfId="0" applyFont="1" applyFill="1" applyBorder="1"/>
    <xf numFmtId="165" fontId="2" fillId="2" borderId="0" xfId="0" applyNumberFormat="1" applyFont="1" applyFill="1"/>
    <xf numFmtId="166" fontId="2" fillId="2" borderId="0" xfId="0" applyNumberFormat="1" applyFont="1" applyFill="1"/>
    <xf numFmtId="0" fontId="2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166" fontId="1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top"/>
    </xf>
    <xf numFmtId="16" fontId="2" fillId="2" borderId="6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2" borderId="7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166" fontId="1" fillId="2" borderId="2" xfId="0" applyNumberFormat="1" applyFont="1" applyFill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166" fontId="1" fillId="2" borderId="2" xfId="1" applyNumberFormat="1" applyFont="1" applyFill="1" applyBorder="1" applyAlignment="1">
      <alignment horizontal="center" vertical="center" wrapText="1"/>
    </xf>
    <xf numFmtId="166" fontId="1" fillId="2" borderId="3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52"/>
  <sheetViews>
    <sheetView tabSelected="1" view="pageBreakPreview" topLeftCell="A19" zoomScale="77" zoomScaleNormal="77" zoomScaleSheetLayoutView="77" workbookViewId="0">
      <selection activeCell="B8" sqref="B8:B9"/>
    </sheetView>
  </sheetViews>
  <sheetFormatPr defaultColWidth="8.88671875" defaultRowHeight="75" customHeight="1" x14ac:dyDescent="0.35"/>
  <cols>
    <col min="1" max="1" width="8.88671875" style="2" customWidth="1"/>
    <col min="2" max="2" width="24.109375" style="2" customWidth="1"/>
    <col min="3" max="3" width="18" style="2" customWidth="1"/>
    <col min="4" max="4" width="36.33203125" style="2" customWidth="1"/>
    <col min="5" max="5" width="19" style="2" customWidth="1"/>
    <col min="6" max="6" width="18.88671875" style="2" customWidth="1"/>
    <col min="7" max="7" width="18.6640625" style="2" customWidth="1"/>
    <col min="8" max="8" width="18.44140625" style="2" customWidth="1"/>
    <col min="9" max="9" width="18.109375" style="2" customWidth="1"/>
    <col min="10" max="11" width="17.5546875" style="2" customWidth="1"/>
    <col min="12" max="12" width="17.88671875" style="2" customWidth="1"/>
    <col min="13" max="13" width="25.109375" style="6" customWidth="1"/>
    <col min="14" max="14" width="9.44140625" style="2" bestFit="1" customWidth="1"/>
    <col min="15" max="16384" width="8.88671875" style="2"/>
  </cols>
  <sheetData>
    <row r="1" spans="1:13" ht="64.2" customHeight="1" x14ac:dyDescent="0.35">
      <c r="A1" s="1"/>
      <c r="B1" s="1"/>
      <c r="C1" s="1"/>
      <c r="D1" s="1"/>
      <c r="E1" s="1"/>
      <c r="F1" s="1"/>
      <c r="G1" s="1"/>
      <c r="J1" s="120" t="s">
        <v>227</v>
      </c>
      <c r="K1" s="120"/>
      <c r="L1" s="120"/>
      <c r="M1" s="120"/>
    </row>
    <row r="2" spans="1:13" ht="21" customHeight="1" x14ac:dyDescent="0.35">
      <c r="A2" s="121"/>
      <c r="B2" s="121"/>
      <c r="C2" s="3"/>
      <c r="D2" s="1"/>
      <c r="E2" s="1"/>
      <c r="F2" s="1"/>
      <c r="G2" s="1"/>
      <c r="L2" s="1"/>
      <c r="M2" s="4" t="s">
        <v>14</v>
      </c>
    </row>
    <row r="3" spans="1:13" ht="21" customHeight="1" x14ac:dyDescent="0.35">
      <c r="A3" s="123" t="s">
        <v>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15" customHeight="1" x14ac:dyDescent="0.35">
      <c r="A4" s="5"/>
      <c r="B4" s="5"/>
      <c r="C4" s="5"/>
      <c r="D4" s="5"/>
      <c r="E4" s="5"/>
      <c r="F4" s="5"/>
      <c r="G4" s="5"/>
      <c r="H4" s="5"/>
    </row>
    <row r="5" spans="1:13" ht="24.6" customHeight="1" x14ac:dyDescent="0.35">
      <c r="A5" s="126" t="s">
        <v>26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24.6" customHeight="1" x14ac:dyDescent="0.35">
      <c r="A6" s="126" t="s">
        <v>177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24.6" customHeight="1" x14ac:dyDescent="0.3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38.4" customHeight="1" x14ac:dyDescent="0.35">
      <c r="A8" s="124" t="s">
        <v>3</v>
      </c>
      <c r="B8" s="125" t="s">
        <v>9</v>
      </c>
      <c r="C8" s="125" t="s">
        <v>5</v>
      </c>
      <c r="D8" s="125" t="s">
        <v>4</v>
      </c>
      <c r="E8" s="125" t="s">
        <v>41</v>
      </c>
      <c r="F8" s="125" t="s">
        <v>6</v>
      </c>
      <c r="G8" s="124" t="s">
        <v>7</v>
      </c>
      <c r="H8" s="124"/>
      <c r="I8" s="124"/>
      <c r="J8" s="124"/>
      <c r="K8" s="124"/>
      <c r="L8" s="125" t="s">
        <v>10</v>
      </c>
      <c r="M8" s="125" t="s">
        <v>11</v>
      </c>
    </row>
    <row r="9" spans="1:13" ht="53.4" customHeight="1" x14ac:dyDescent="0.35">
      <c r="A9" s="124"/>
      <c r="B9" s="125"/>
      <c r="C9" s="125"/>
      <c r="D9" s="125"/>
      <c r="E9" s="125"/>
      <c r="F9" s="125"/>
      <c r="G9" s="7">
        <v>2018</v>
      </c>
      <c r="H9" s="70">
        <v>2019</v>
      </c>
      <c r="I9" s="7">
        <v>2020</v>
      </c>
      <c r="J9" s="7">
        <v>2021</v>
      </c>
      <c r="K9" s="70">
        <v>2022</v>
      </c>
      <c r="L9" s="125"/>
      <c r="M9" s="125"/>
    </row>
    <row r="10" spans="1:13" ht="24.6" customHeight="1" x14ac:dyDescent="0.3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0">
        <v>8</v>
      </c>
      <c r="I10" s="7">
        <v>9</v>
      </c>
      <c r="J10" s="7">
        <v>10</v>
      </c>
      <c r="K10" s="70">
        <v>11</v>
      </c>
      <c r="L10" s="7">
        <v>14</v>
      </c>
      <c r="M10" s="7">
        <v>15</v>
      </c>
    </row>
    <row r="11" spans="1:13" ht="26.4" customHeight="1" x14ac:dyDescent="0.35">
      <c r="A11" s="8"/>
      <c r="B11" s="148" t="s">
        <v>54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50"/>
    </row>
    <row r="12" spans="1:13" ht="26.4" customHeight="1" x14ac:dyDescent="0.35">
      <c r="A12" s="182"/>
      <c r="B12" s="9" t="s">
        <v>43</v>
      </c>
      <c r="C12" s="155"/>
      <c r="D12" s="10" t="s">
        <v>1</v>
      </c>
      <c r="E12" s="11">
        <f t="shared" ref="E12:K12" si="0">SUM(E13:E17)</f>
        <v>14563.34</v>
      </c>
      <c r="F12" s="11">
        <f t="shared" si="0"/>
        <v>30816.006000000001</v>
      </c>
      <c r="G12" s="11">
        <f t="shared" si="0"/>
        <v>22746.400000000001</v>
      </c>
      <c r="H12" s="11">
        <f t="shared" si="0"/>
        <v>8069.6059999999998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86"/>
      <c r="M12" s="186"/>
    </row>
    <row r="13" spans="1:13" ht="39" customHeight="1" x14ac:dyDescent="0.35">
      <c r="A13" s="183"/>
      <c r="B13" s="127" t="s">
        <v>51</v>
      </c>
      <c r="C13" s="156"/>
      <c r="D13" s="12" t="s">
        <v>0</v>
      </c>
      <c r="E13" s="11">
        <f>E20</f>
        <v>7101.34</v>
      </c>
      <c r="F13" s="11">
        <f>SUM(G13:K13)</f>
        <v>22746.400000000001</v>
      </c>
      <c r="G13" s="11">
        <f>G20</f>
        <v>22746.400000000001</v>
      </c>
      <c r="H13" s="11">
        <f t="shared" ref="H13:J13" si="1">H20</f>
        <v>0</v>
      </c>
      <c r="I13" s="11">
        <f t="shared" si="1"/>
        <v>0</v>
      </c>
      <c r="J13" s="11">
        <f t="shared" si="1"/>
        <v>0</v>
      </c>
      <c r="K13" s="11">
        <f t="shared" ref="K13" si="2">K20</f>
        <v>0</v>
      </c>
      <c r="L13" s="186"/>
      <c r="M13" s="186"/>
    </row>
    <row r="14" spans="1:13" ht="56.4" customHeight="1" x14ac:dyDescent="0.35">
      <c r="A14" s="183"/>
      <c r="B14" s="128"/>
      <c r="C14" s="156"/>
      <c r="D14" s="12" t="s">
        <v>33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86"/>
      <c r="M14" s="186"/>
    </row>
    <row r="15" spans="1:13" ht="103.2" customHeight="1" x14ac:dyDescent="0.35">
      <c r="A15" s="183"/>
      <c r="B15" s="128"/>
      <c r="C15" s="156"/>
      <c r="D15" s="12" t="s">
        <v>40</v>
      </c>
      <c r="E15" s="11">
        <f>E21</f>
        <v>1775.33</v>
      </c>
      <c r="F15" s="11">
        <f>SUM(G15:K15)</f>
        <v>0</v>
      </c>
      <c r="G15" s="11">
        <f t="shared" ref="G15:J15" si="3">G21</f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ref="K15" si="4">K21</f>
        <v>0</v>
      </c>
      <c r="L15" s="186"/>
      <c r="M15" s="186"/>
    </row>
    <row r="16" spans="1:13" ht="73.95" customHeight="1" x14ac:dyDescent="0.35">
      <c r="A16" s="183"/>
      <c r="B16" s="128"/>
      <c r="C16" s="156"/>
      <c r="D16" s="12" t="s">
        <v>13</v>
      </c>
      <c r="E16" s="11">
        <f>E23</f>
        <v>0</v>
      </c>
      <c r="F16" s="11">
        <f>SUM(G16:K16)</f>
        <v>8069.6059999999998</v>
      </c>
      <c r="G16" s="11">
        <f>G23</f>
        <v>0</v>
      </c>
      <c r="H16" s="11">
        <f>H23</f>
        <v>8069.6059999999998</v>
      </c>
      <c r="I16" s="11">
        <f>I23</f>
        <v>0</v>
      </c>
      <c r="J16" s="11">
        <f>J23</f>
        <v>0</v>
      </c>
      <c r="K16" s="11">
        <f>K23</f>
        <v>0</v>
      </c>
      <c r="L16" s="186"/>
      <c r="M16" s="186"/>
    </row>
    <row r="17" spans="1:13" ht="73.95" customHeight="1" x14ac:dyDescent="0.35">
      <c r="A17" s="183"/>
      <c r="B17" s="128"/>
      <c r="C17" s="156"/>
      <c r="D17" s="12" t="s">
        <v>122</v>
      </c>
      <c r="E17" s="11">
        <f>E22</f>
        <v>5686.67</v>
      </c>
      <c r="F17" s="11">
        <f>SUM(G17:K17)</f>
        <v>0</v>
      </c>
      <c r="G17" s="11">
        <f>G22</f>
        <v>0</v>
      </c>
      <c r="H17" s="11">
        <f>H22</f>
        <v>0</v>
      </c>
      <c r="I17" s="11">
        <f>I22</f>
        <v>0</v>
      </c>
      <c r="J17" s="11">
        <f>J22</f>
        <v>0</v>
      </c>
      <c r="K17" s="11">
        <f>K22</f>
        <v>0</v>
      </c>
      <c r="L17" s="186"/>
      <c r="M17" s="186"/>
    </row>
    <row r="18" spans="1:13" ht="36" customHeight="1" x14ac:dyDescent="0.35">
      <c r="A18" s="183"/>
      <c r="B18" s="129"/>
      <c r="C18" s="156"/>
      <c r="D18" s="12" t="s">
        <v>34</v>
      </c>
      <c r="E18" s="11">
        <f>E23</f>
        <v>0</v>
      </c>
      <c r="F18" s="11">
        <f>SUM(G18:K18)</f>
        <v>0</v>
      </c>
      <c r="G18" s="11">
        <f>G23</f>
        <v>0</v>
      </c>
      <c r="H18" s="11">
        <v>0</v>
      </c>
      <c r="I18" s="11">
        <f>I23</f>
        <v>0</v>
      </c>
      <c r="J18" s="11">
        <f>J23</f>
        <v>0</v>
      </c>
      <c r="K18" s="11">
        <f>K23</f>
        <v>0</v>
      </c>
      <c r="L18" s="186"/>
      <c r="M18" s="186"/>
    </row>
    <row r="19" spans="1:13" ht="22.95" customHeight="1" x14ac:dyDescent="0.35">
      <c r="A19" s="186" t="s">
        <v>42</v>
      </c>
      <c r="B19" s="159" t="s">
        <v>106</v>
      </c>
      <c r="C19" s="185"/>
      <c r="D19" s="13" t="s">
        <v>1</v>
      </c>
      <c r="E19" s="14">
        <f t="shared" ref="E19:K19" si="5">SUM(E20:E23)</f>
        <v>14563.34</v>
      </c>
      <c r="F19" s="14">
        <f t="shared" si="5"/>
        <v>30816.006000000001</v>
      </c>
      <c r="G19" s="14">
        <f t="shared" si="5"/>
        <v>22746.400000000001</v>
      </c>
      <c r="H19" s="73">
        <f t="shared" si="5"/>
        <v>8069.6059999999998</v>
      </c>
      <c r="I19" s="14">
        <f t="shared" si="5"/>
        <v>0</v>
      </c>
      <c r="J19" s="14">
        <f t="shared" si="5"/>
        <v>0</v>
      </c>
      <c r="K19" s="73">
        <f t="shared" si="5"/>
        <v>0</v>
      </c>
      <c r="L19" s="186"/>
      <c r="M19" s="186"/>
    </row>
    <row r="20" spans="1:13" ht="45" customHeight="1" x14ac:dyDescent="0.35">
      <c r="A20" s="186"/>
      <c r="B20" s="159"/>
      <c r="C20" s="185"/>
      <c r="D20" s="15" t="s">
        <v>0</v>
      </c>
      <c r="E20" s="14">
        <f t="shared" ref="E20:J20" si="6">E26+E28</f>
        <v>7101.34</v>
      </c>
      <c r="F20" s="14">
        <f t="shared" si="6"/>
        <v>22746.400000000001</v>
      </c>
      <c r="G20" s="14">
        <f>G26+G28</f>
        <v>22746.400000000001</v>
      </c>
      <c r="H20" s="73">
        <f t="shared" si="6"/>
        <v>0</v>
      </c>
      <c r="I20" s="14">
        <f t="shared" si="6"/>
        <v>0</v>
      </c>
      <c r="J20" s="14">
        <f t="shared" si="6"/>
        <v>0</v>
      </c>
      <c r="K20" s="73">
        <f t="shared" ref="K20" si="7">K26+K28</f>
        <v>0</v>
      </c>
      <c r="L20" s="186"/>
      <c r="M20" s="186"/>
    </row>
    <row r="21" spans="1:13" ht="76.2" customHeight="1" x14ac:dyDescent="0.35">
      <c r="A21" s="186"/>
      <c r="B21" s="159"/>
      <c r="C21" s="185"/>
      <c r="D21" s="15" t="s">
        <v>40</v>
      </c>
      <c r="E21" s="14">
        <f>E27</f>
        <v>1775.33</v>
      </c>
      <c r="F21" s="14">
        <f t="shared" ref="F21:J21" si="8">F27</f>
        <v>0</v>
      </c>
      <c r="G21" s="14">
        <f t="shared" si="8"/>
        <v>0</v>
      </c>
      <c r="H21" s="73">
        <f t="shared" si="8"/>
        <v>0</v>
      </c>
      <c r="I21" s="14">
        <f t="shared" si="8"/>
        <v>0</v>
      </c>
      <c r="J21" s="14">
        <f t="shared" si="8"/>
        <v>0</v>
      </c>
      <c r="K21" s="73">
        <f t="shared" ref="K21" si="9">K27</f>
        <v>0</v>
      </c>
      <c r="L21" s="186"/>
      <c r="M21" s="186"/>
    </row>
    <row r="22" spans="1:13" ht="86.4" customHeight="1" x14ac:dyDescent="0.35">
      <c r="A22" s="186"/>
      <c r="B22" s="159"/>
      <c r="C22" s="185"/>
      <c r="D22" s="15" t="s">
        <v>122</v>
      </c>
      <c r="E22" s="14">
        <f>5686.67</f>
        <v>5686.67</v>
      </c>
      <c r="F22" s="14">
        <v>0</v>
      </c>
      <c r="G22" s="14">
        <v>0</v>
      </c>
      <c r="H22" s="73">
        <v>0</v>
      </c>
      <c r="I22" s="14">
        <v>0</v>
      </c>
      <c r="J22" s="14">
        <v>0</v>
      </c>
      <c r="K22" s="73">
        <v>0</v>
      </c>
      <c r="L22" s="186"/>
      <c r="M22" s="186"/>
    </row>
    <row r="23" spans="1:13" ht="86.4" customHeight="1" x14ac:dyDescent="0.35">
      <c r="A23" s="186"/>
      <c r="B23" s="159"/>
      <c r="C23" s="185"/>
      <c r="D23" s="15" t="s">
        <v>119</v>
      </c>
      <c r="E23" s="16">
        <f t="shared" ref="E23:K23" si="10">E25</f>
        <v>0</v>
      </c>
      <c r="F23" s="16">
        <f t="shared" si="10"/>
        <v>8069.6059999999998</v>
      </c>
      <c r="G23" s="16">
        <f t="shared" si="10"/>
        <v>0</v>
      </c>
      <c r="H23" s="16">
        <f t="shared" si="10"/>
        <v>8069.6059999999998</v>
      </c>
      <c r="I23" s="16">
        <f t="shared" si="10"/>
        <v>0</v>
      </c>
      <c r="J23" s="16">
        <f t="shared" si="10"/>
        <v>0</v>
      </c>
      <c r="K23" s="16">
        <f t="shared" si="10"/>
        <v>0</v>
      </c>
      <c r="L23" s="186"/>
      <c r="M23" s="186"/>
    </row>
    <row r="24" spans="1:13" ht="25.2" customHeight="1" x14ac:dyDescent="0.35">
      <c r="A24" s="186"/>
      <c r="B24" s="159"/>
      <c r="C24" s="185"/>
      <c r="D24" s="90" t="s">
        <v>2</v>
      </c>
      <c r="E24" s="16">
        <v>0</v>
      </c>
      <c r="F24" s="16">
        <f t="shared" ref="F24:K24" si="11">F26</f>
        <v>0</v>
      </c>
      <c r="G24" s="16">
        <f t="shared" si="11"/>
        <v>0</v>
      </c>
      <c r="H24" s="16">
        <f t="shared" si="11"/>
        <v>0</v>
      </c>
      <c r="I24" s="16">
        <f t="shared" si="11"/>
        <v>0</v>
      </c>
      <c r="J24" s="16">
        <f t="shared" si="11"/>
        <v>0</v>
      </c>
      <c r="K24" s="16">
        <f t="shared" si="11"/>
        <v>0</v>
      </c>
      <c r="L24" s="186"/>
      <c r="M24" s="186"/>
    </row>
    <row r="25" spans="1:13" ht="119.4" customHeight="1" x14ac:dyDescent="0.35">
      <c r="A25" s="17" t="s">
        <v>109</v>
      </c>
      <c r="B25" s="18" t="s">
        <v>37</v>
      </c>
      <c r="C25" s="19">
        <v>2019</v>
      </c>
      <c r="D25" s="15" t="s">
        <v>17</v>
      </c>
      <c r="E25" s="14">
        <v>0</v>
      </c>
      <c r="F25" s="14">
        <f>G25+H25+I25+J25</f>
        <v>8069.6059999999998</v>
      </c>
      <c r="G25" s="14">
        <v>0</v>
      </c>
      <c r="H25" s="73">
        <v>8069.6059999999998</v>
      </c>
      <c r="I25" s="14">
        <v>0</v>
      </c>
      <c r="J25" s="14">
        <v>0</v>
      </c>
      <c r="K25" s="73">
        <v>0</v>
      </c>
      <c r="L25" s="133" t="s">
        <v>16</v>
      </c>
      <c r="M25" s="133" t="s">
        <v>210</v>
      </c>
    </row>
    <row r="26" spans="1:13" ht="40.950000000000003" customHeight="1" x14ac:dyDescent="0.35">
      <c r="A26" s="114" t="s">
        <v>46</v>
      </c>
      <c r="B26" s="117" t="s">
        <v>129</v>
      </c>
      <c r="C26" s="114" t="s">
        <v>31</v>
      </c>
      <c r="D26" s="15" t="s">
        <v>0</v>
      </c>
      <c r="E26" s="14">
        <v>7101.34</v>
      </c>
      <c r="F26" s="14">
        <v>0</v>
      </c>
      <c r="G26" s="14">
        <v>0</v>
      </c>
      <c r="H26" s="73">
        <v>0</v>
      </c>
      <c r="I26" s="14">
        <v>0</v>
      </c>
      <c r="J26" s="14">
        <v>0</v>
      </c>
      <c r="K26" s="73">
        <v>0</v>
      </c>
      <c r="L26" s="134"/>
      <c r="M26" s="134"/>
    </row>
    <row r="27" spans="1:13" ht="82.2" customHeight="1" x14ac:dyDescent="0.35">
      <c r="A27" s="115"/>
      <c r="B27" s="118"/>
      <c r="C27" s="115"/>
      <c r="D27" s="15" t="s">
        <v>40</v>
      </c>
      <c r="E27" s="14">
        <v>1775.33</v>
      </c>
      <c r="F27" s="14">
        <f>SUM(G27:K27)</f>
        <v>0</v>
      </c>
      <c r="G27" s="14">
        <v>0</v>
      </c>
      <c r="H27" s="73">
        <v>0</v>
      </c>
      <c r="I27" s="14">
        <v>0</v>
      </c>
      <c r="J27" s="14">
        <v>0</v>
      </c>
      <c r="K27" s="73">
        <v>0</v>
      </c>
      <c r="L27" s="134"/>
      <c r="M27" s="134"/>
    </row>
    <row r="28" spans="1:13" ht="51.6" customHeight="1" x14ac:dyDescent="0.35">
      <c r="A28" s="114" t="s">
        <v>47</v>
      </c>
      <c r="B28" s="117" t="s">
        <v>128</v>
      </c>
      <c r="C28" s="114" t="s">
        <v>31</v>
      </c>
      <c r="D28" s="79" t="s">
        <v>0</v>
      </c>
      <c r="E28" s="81">
        <v>0</v>
      </c>
      <c r="F28" s="14">
        <f>SUM(G28:K28)</f>
        <v>22746.400000000001</v>
      </c>
      <c r="G28" s="14">
        <v>22746.400000000001</v>
      </c>
      <c r="H28" s="73">
        <v>0</v>
      </c>
      <c r="I28" s="14">
        <v>0</v>
      </c>
      <c r="J28" s="14">
        <v>0</v>
      </c>
      <c r="K28" s="73">
        <v>0</v>
      </c>
      <c r="L28" s="134"/>
      <c r="M28" s="134"/>
    </row>
    <row r="29" spans="1:13" ht="51.6" customHeight="1" x14ac:dyDescent="0.35">
      <c r="A29" s="115"/>
      <c r="B29" s="118"/>
      <c r="C29" s="115"/>
      <c r="D29" s="79" t="s">
        <v>126</v>
      </c>
      <c r="E29" s="81">
        <v>0</v>
      </c>
      <c r="F29" s="14">
        <f>SUM(G29:K29)</f>
        <v>22746.400000000001</v>
      </c>
      <c r="G29" s="14">
        <v>22746.400000000001</v>
      </c>
      <c r="H29" s="73">
        <v>0</v>
      </c>
      <c r="I29" s="14">
        <v>0</v>
      </c>
      <c r="J29" s="14">
        <v>0</v>
      </c>
      <c r="K29" s="73">
        <v>0</v>
      </c>
      <c r="L29" s="134"/>
      <c r="M29" s="20"/>
    </row>
    <row r="30" spans="1:13" ht="90" customHeight="1" x14ac:dyDescent="0.35">
      <c r="A30" s="116"/>
      <c r="B30" s="119"/>
      <c r="C30" s="116"/>
      <c r="D30" s="79" t="s">
        <v>127</v>
      </c>
      <c r="E30" s="81">
        <v>5686.67</v>
      </c>
      <c r="F30" s="14">
        <v>0</v>
      </c>
      <c r="G30" s="14">
        <v>0</v>
      </c>
      <c r="H30" s="73">
        <v>0</v>
      </c>
      <c r="I30" s="14">
        <v>0</v>
      </c>
      <c r="J30" s="14">
        <v>0</v>
      </c>
      <c r="K30" s="73">
        <v>0</v>
      </c>
      <c r="L30" s="134"/>
      <c r="M30" s="20"/>
    </row>
    <row r="31" spans="1:13" ht="46.2" customHeight="1" x14ac:dyDescent="0.35">
      <c r="A31" s="114" t="s">
        <v>48</v>
      </c>
      <c r="B31" s="117" t="s">
        <v>196</v>
      </c>
      <c r="C31" s="83" t="s">
        <v>195</v>
      </c>
      <c r="D31" s="86" t="s">
        <v>0</v>
      </c>
      <c r="E31" s="85">
        <v>0</v>
      </c>
      <c r="F31" s="85">
        <f>SUM(G31:K31)</f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0"/>
      <c r="M31" s="80"/>
    </row>
    <row r="32" spans="1:13" ht="46.2" customHeight="1" x14ac:dyDescent="0.35">
      <c r="A32" s="115"/>
      <c r="B32" s="118"/>
      <c r="C32" s="87"/>
      <c r="D32" s="90" t="s">
        <v>184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1"/>
      <c r="M32" s="91"/>
    </row>
    <row r="33" spans="1:13" ht="61.8" customHeight="1" x14ac:dyDescent="0.35">
      <c r="A33" s="116"/>
      <c r="B33" s="119"/>
      <c r="C33" s="84"/>
      <c r="D33" s="90" t="s">
        <v>34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2"/>
      <c r="M33" s="82"/>
    </row>
    <row r="34" spans="1:13" ht="48" customHeight="1" x14ac:dyDescent="0.35">
      <c r="A34" s="114" t="s">
        <v>183</v>
      </c>
      <c r="B34" s="117" t="s">
        <v>207</v>
      </c>
      <c r="C34" s="114" t="s">
        <v>195</v>
      </c>
      <c r="D34" s="90" t="s">
        <v>0</v>
      </c>
      <c r="E34" s="94">
        <v>0</v>
      </c>
      <c r="F34" s="94">
        <f>SUM(G34:K34)</f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82"/>
      <c r="M34" s="82"/>
    </row>
    <row r="35" spans="1:13" ht="48" customHeight="1" x14ac:dyDescent="0.35">
      <c r="A35" s="115"/>
      <c r="B35" s="118"/>
      <c r="C35" s="115"/>
      <c r="D35" s="90" t="s">
        <v>184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1"/>
      <c r="M35" s="91"/>
    </row>
    <row r="36" spans="1:13" ht="64.2" customHeight="1" x14ac:dyDescent="0.35">
      <c r="A36" s="116"/>
      <c r="B36" s="119"/>
      <c r="C36" s="116"/>
      <c r="D36" s="90" t="s">
        <v>34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82"/>
      <c r="M36" s="82"/>
    </row>
    <row r="37" spans="1:13" ht="58.8" customHeight="1" x14ac:dyDescent="0.35">
      <c r="A37" s="114" t="s">
        <v>185</v>
      </c>
      <c r="B37" s="117" t="s">
        <v>197</v>
      </c>
      <c r="C37" s="114" t="s">
        <v>195</v>
      </c>
      <c r="D37" s="90" t="s">
        <v>0</v>
      </c>
      <c r="E37" s="94">
        <v>0</v>
      </c>
      <c r="F37" s="94">
        <f>SUM(G37:K37)</f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82"/>
      <c r="M37" s="82"/>
    </row>
    <row r="38" spans="1:13" ht="58.8" customHeight="1" x14ac:dyDescent="0.35">
      <c r="A38" s="115"/>
      <c r="B38" s="118"/>
      <c r="C38" s="115"/>
      <c r="D38" s="90" t="s">
        <v>184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1"/>
      <c r="M38" s="91"/>
    </row>
    <row r="39" spans="1:13" ht="93.6" customHeight="1" x14ac:dyDescent="0.35">
      <c r="A39" s="116"/>
      <c r="B39" s="119"/>
      <c r="C39" s="116"/>
      <c r="D39" s="90" t="s">
        <v>34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82"/>
      <c r="M39" s="82"/>
    </row>
    <row r="40" spans="1:13" ht="48" customHeight="1" x14ac:dyDescent="0.35">
      <c r="A40" s="114" t="s">
        <v>186</v>
      </c>
      <c r="B40" s="117" t="s">
        <v>200</v>
      </c>
      <c r="C40" s="114" t="s">
        <v>195</v>
      </c>
      <c r="D40" s="90" t="s">
        <v>0</v>
      </c>
      <c r="E40" s="94">
        <v>0</v>
      </c>
      <c r="F40" s="94">
        <f>SUM(G40:K40)</f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80"/>
      <c r="M40" s="80"/>
    </row>
    <row r="41" spans="1:13" ht="48" customHeight="1" x14ac:dyDescent="0.35">
      <c r="A41" s="115"/>
      <c r="B41" s="118"/>
      <c r="C41" s="115"/>
      <c r="D41" s="90" t="s">
        <v>184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1"/>
      <c r="M41" s="91"/>
    </row>
    <row r="42" spans="1:13" ht="64.8" customHeight="1" x14ac:dyDescent="0.35">
      <c r="A42" s="116"/>
      <c r="B42" s="119"/>
      <c r="C42" s="116"/>
      <c r="D42" s="90" t="s">
        <v>34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80"/>
      <c r="M42" s="80"/>
    </row>
    <row r="43" spans="1:13" ht="48" customHeight="1" x14ac:dyDescent="0.35">
      <c r="A43" s="114" t="s">
        <v>187</v>
      </c>
      <c r="B43" s="117" t="s">
        <v>199</v>
      </c>
      <c r="C43" s="114" t="s">
        <v>195</v>
      </c>
      <c r="D43" s="90" t="s">
        <v>0</v>
      </c>
      <c r="E43" s="94">
        <v>0</v>
      </c>
      <c r="F43" s="94">
        <f>SUM(G43:K43)</f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80"/>
      <c r="M43" s="80"/>
    </row>
    <row r="44" spans="1:13" ht="48" customHeight="1" x14ac:dyDescent="0.35">
      <c r="A44" s="115"/>
      <c r="B44" s="118"/>
      <c r="C44" s="115"/>
      <c r="D44" s="90" t="s">
        <v>184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1"/>
      <c r="M44" s="91"/>
    </row>
    <row r="45" spans="1:13" ht="62.4" customHeight="1" x14ac:dyDescent="0.35">
      <c r="A45" s="116"/>
      <c r="B45" s="119"/>
      <c r="C45" s="116"/>
      <c r="D45" s="90" t="s">
        <v>34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80"/>
      <c r="M45" s="80"/>
    </row>
    <row r="46" spans="1:13" ht="45.6" customHeight="1" x14ac:dyDescent="0.35">
      <c r="A46" s="114" t="s">
        <v>188</v>
      </c>
      <c r="B46" s="117" t="s">
        <v>198</v>
      </c>
      <c r="C46" s="114" t="s">
        <v>195</v>
      </c>
      <c r="D46" s="90" t="s">
        <v>0</v>
      </c>
      <c r="E46" s="94">
        <v>0</v>
      </c>
      <c r="F46" s="94">
        <f>SUM(G46:K46)</f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82"/>
      <c r="M46" s="82"/>
    </row>
    <row r="47" spans="1:13" ht="45.6" customHeight="1" x14ac:dyDescent="0.35">
      <c r="A47" s="115"/>
      <c r="B47" s="118"/>
      <c r="C47" s="115"/>
      <c r="D47" s="90" t="s">
        <v>184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1"/>
      <c r="M47" s="91"/>
    </row>
    <row r="48" spans="1:13" ht="62.4" customHeight="1" x14ac:dyDescent="0.35">
      <c r="A48" s="116"/>
      <c r="B48" s="119"/>
      <c r="C48" s="116"/>
      <c r="D48" s="90" t="s">
        <v>34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82"/>
      <c r="M48" s="82"/>
    </row>
    <row r="49" spans="1:13" ht="62.4" customHeight="1" x14ac:dyDescent="0.35">
      <c r="A49" s="114" t="s">
        <v>189</v>
      </c>
      <c r="B49" s="117" t="s">
        <v>201</v>
      </c>
      <c r="C49" s="114" t="s">
        <v>195</v>
      </c>
      <c r="D49" s="90" t="s">
        <v>0</v>
      </c>
      <c r="E49" s="94">
        <v>0</v>
      </c>
      <c r="F49" s="94">
        <f>SUM(G49:K49)</f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82"/>
      <c r="M49" s="82"/>
    </row>
    <row r="50" spans="1:13" ht="62.4" customHeight="1" x14ac:dyDescent="0.35">
      <c r="A50" s="115"/>
      <c r="B50" s="118"/>
      <c r="C50" s="115"/>
      <c r="D50" s="90" t="s">
        <v>184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1"/>
      <c r="M50" s="91"/>
    </row>
    <row r="51" spans="1:13" ht="62.4" customHeight="1" x14ac:dyDescent="0.35">
      <c r="A51" s="116"/>
      <c r="B51" s="119"/>
      <c r="C51" s="116"/>
      <c r="D51" s="90" t="s">
        <v>34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82"/>
      <c r="M51" s="82"/>
    </row>
    <row r="52" spans="1:13" ht="46.8" customHeight="1" x14ac:dyDescent="0.35">
      <c r="A52" s="114" t="s">
        <v>190</v>
      </c>
      <c r="B52" s="117" t="s">
        <v>202</v>
      </c>
      <c r="C52" s="114" t="s">
        <v>195</v>
      </c>
      <c r="D52" s="90" t="s">
        <v>0</v>
      </c>
      <c r="E52" s="94">
        <v>0</v>
      </c>
      <c r="F52" s="94">
        <f>SUM(G52:K52)</f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82"/>
      <c r="M52" s="82"/>
    </row>
    <row r="53" spans="1:13" ht="46.8" customHeight="1" x14ac:dyDescent="0.35">
      <c r="A53" s="115"/>
      <c r="B53" s="118"/>
      <c r="C53" s="115"/>
      <c r="D53" s="90" t="s">
        <v>184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1"/>
      <c r="M53" s="91"/>
    </row>
    <row r="54" spans="1:13" ht="70.8" customHeight="1" x14ac:dyDescent="0.35">
      <c r="A54" s="116"/>
      <c r="B54" s="119"/>
      <c r="C54" s="116"/>
      <c r="D54" s="90" t="s">
        <v>34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82"/>
      <c r="M54" s="82"/>
    </row>
    <row r="55" spans="1:13" ht="44.4" customHeight="1" x14ac:dyDescent="0.35">
      <c r="A55" s="114" t="s">
        <v>191</v>
      </c>
      <c r="B55" s="117" t="s">
        <v>203</v>
      </c>
      <c r="C55" s="114" t="s">
        <v>195</v>
      </c>
      <c r="D55" s="90" t="s">
        <v>0</v>
      </c>
      <c r="E55" s="94">
        <v>0</v>
      </c>
      <c r="F55" s="94">
        <f>SUM(G55:K55)</f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82"/>
      <c r="M55" s="82"/>
    </row>
    <row r="56" spans="1:13" ht="44.4" customHeight="1" x14ac:dyDescent="0.35">
      <c r="A56" s="115"/>
      <c r="B56" s="118"/>
      <c r="C56" s="115"/>
      <c r="D56" s="90" t="s">
        <v>184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1"/>
      <c r="M56" s="91"/>
    </row>
    <row r="57" spans="1:13" ht="75" customHeight="1" x14ac:dyDescent="0.35">
      <c r="A57" s="116"/>
      <c r="B57" s="119"/>
      <c r="C57" s="116"/>
      <c r="D57" s="90" t="s">
        <v>34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82"/>
      <c r="M57" s="82"/>
    </row>
    <row r="58" spans="1:13" ht="48" customHeight="1" x14ac:dyDescent="0.35">
      <c r="A58" s="114" t="s">
        <v>192</v>
      </c>
      <c r="B58" s="117" t="s">
        <v>204</v>
      </c>
      <c r="C58" s="114" t="s">
        <v>195</v>
      </c>
      <c r="D58" s="90" t="s">
        <v>0</v>
      </c>
      <c r="E58" s="94">
        <v>0</v>
      </c>
      <c r="F58" s="94">
        <f>SUM(G58:K58)</f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82"/>
      <c r="M58" s="82"/>
    </row>
    <row r="59" spans="1:13" ht="48" customHeight="1" x14ac:dyDescent="0.35">
      <c r="A59" s="115"/>
      <c r="B59" s="118"/>
      <c r="C59" s="115"/>
      <c r="D59" s="90" t="s">
        <v>184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1"/>
      <c r="M59" s="91"/>
    </row>
    <row r="60" spans="1:13" ht="38.4" customHeight="1" x14ac:dyDescent="0.35">
      <c r="A60" s="116"/>
      <c r="B60" s="119"/>
      <c r="C60" s="116"/>
      <c r="D60" s="90" t="s">
        <v>34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82"/>
      <c r="M60" s="82"/>
    </row>
    <row r="61" spans="1:13" ht="57" customHeight="1" x14ac:dyDescent="0.35">
      <c r="A61" s="114" t="s">
        <v>193</v>
      </c>
      <c r="B61" s="117" t="s">
        <v>205</v>
      </c>
      <c r="C61" s="114" t="s">
        <v>195</v>
      </c>
      <c r="D61" s="90" t="s">
        <v>0</v>
      </c>
      <c r="E61" s="94">
        <v>0</v>
      </c>
      <c r="F61" s="94">
        <f>SUM(G61:K61)</f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82"/>
      <c r="M61" s="82"/>
    </row>
    <row r="62" spans="1:13" ht="57" customHeight="1" x14ac:dyDescent="0.35">
      <c r="A62" s="115"/>
      <c r="B62" s="118"/>
      <c r="C62" s="115"/>
      <c r="D62" s="90" t="s">
        <v>184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1"/>
      <c r="M62" s="91"/>
    </row>
    <row r="63" spans="1:13" ht="67.2" customHeight="1" x14ac:dyDescent="0.35">
      <c r="A63" s="116"/>
      <c r="B63" s="119"/>
      <c r="C63" s="116"/>
      <c r="D63" s="90" t="s">
        <v>34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82"/>
      <c r="M63" s="82"/>
    </row>
    <row r="64" spans="1:13" ht="64.2" customHeight="1" x14ac:dyDescent="0.35">
      <c r="A64" s="114" t="s">
        <v>194</v>
      </c>
      <c r="B64" s="117" t="s">
        <v>206</v>
      </c>
      <c r="C64" s="114" t="s">
        <v>195</v>
      </c>
      <c r="D64" s="90" t="s">
        <v>0</v>
      </c>
      <c r="E64" s="94">
        <v>0</v>
      </c>
      <c r="F64" s="94">
        <f>SUM(G64:K64)</f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82"/>
      <c r="M64" s="82"/>
    </row>
    <row r="65" spans="1:13" ht="64.2" customHeight="1" x14ac:dyDescent="0.35">
      <c r="A65" s="115"/>
      <c r="B65" s="118"/>
      <c r="C65" s="115"/>
      <c r="D65" s="90" t="s">
        <v>184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1"/>
      <c r="M65" s="91"/>
    </row>
    <row r="66" spans="1:13" ht="34.200000000000003" customHeight="1" x14ac:dyDescent="0.35">
      <c r="A66" s="116"/>
      <c r="B66" s="119"/>
      <c r="C66" s="116"/>
      <c r="D66" s="90" t="s">
        <v>34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82"/>
      <c r="M66" s="82"/>
    </row>
    <row r="67" spans="1:13" ht="39.6" customHeight="1" x14ac:dyDescent="0.35">
      <c r="A67" s="19"/>
      <c r="B67" s="15"/>
      <c r="C67" s="21"/>
      <c r="D67" s="10" t="s">
        <v>114</v>
      </c>
      <c r="E67" s="11">
        <f>SUM(E68:E73)</f>
        <v>14563.34</v>
      </c>
      <c r="F67" s="11">
        <f>SUM(F68:F73)</f>
        <v>30816.006000000001</v>
      </c>
      <c r="G67" s="11">
        <f t="shared" ref="G67:K67" si="12">SUM(G68:G73)</f>
        <v>22746.400000000001</v>
      </c>
      <c r="H67" s="11">
        <f t="shared" si="12"/>
        <v>8069.6059999999998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9"/>
      <c r="M67" s="22"/>
    </row>
    <row r="68" spans="1:13" ht="37.200000000000003" customHeight="1" x14ac:dyDescent="0.35">
      <c r="A68" s="19"/>
      <c r="B68" s="15"/>
      <c r="C68" s="21"/>
      <c r="D68" s="12" t="s">
        <v>0</v>
      </c>
      <c r="E68" s="11">
        <f t="shared" ref="E68:K68" si="13">E13</f>
        <v>7101.34</v>
      </c>
      <c r="F68" s="11">
        <f t="shared" si="13"/>
        <v>22746.400000000001</v>
      </c>
      <c r="G68" s="11">
        <f t="shared" si="13"/>
        <v>22746.400000000001</v>
      </c>
      <c r="H68" s="11">
        <f t="shared" si="13"/>
        <v>0</v>
      </c>
      <c r="I68" s="11">
        <f t="shared" si="13"/>
        <v>0</v>
      </c>
      <c r="J68" s="11">
        <f t="shared" si="13"/>
        <v>0</v>
      </c>
      <c r="K68" s="11">
        <f t="shared" si="13"/>
        <v>0</v>
      </c>
      <c r="L68" s="19"/>
      <c r="M68" s="22"/>
    </row>
    <row r="69" spans="1:13" ht="58.2" customHeight="1" x14ac:dyDescent="0.35">
      <c r="A69" s="93"/>
      <c r="B69" s="90"/>
      <c r="C69" s="21"/>
      <c r="D69" s="12" t="s">
        <v>23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93"/>
      <c r="M69" s="22"/>
    </row>
    <row r="70" spans="1:13" ht="105" customHeight="1" x14ac:dyDescent="0.35">
      <c r="A70" s="19"/>
      <c r="B70" s="15"/>
      <c r="C70" s="21"/>
      <c r="D70" s="12" t="s">
        <v>40</v>
      </c>
      <c r="E70" s="11">
        <f t="shared" ref="E70:K70" si="14">E15</f>
        <v>1775.33</v>
      </c>
      <c r="F70" s="11">
        <f t="shared" si="14"/>
        <v>0</v>
      </c>
      <c r="G70" s="11">
        <f t="shared" si="14"/>
        <v>0</v>
      </c>
      <c r="H70" s="11">
        <f t="shared" si="14"/>
        <v>0</v>
      </c>
      <c r="I70" s="11">
        <f t="shared" si="14"/>
        <v>0</v>
      </c>
      <c r="J70" s="11">
        <f t="shared" si="14"/>
        <v>0</v>
      </c>
      <c r="K70" s="11">
        <f t="shared" si="14"/>
        <v>0</v>
      </c>
      <c r="L70" s="19"/>
      <c r="M70" s="22"/>
    </row>
    <row r="71" spans="1:13" ht="90.6" customHeight="1" x14ac:dyDescent="0.35">
      <c r="A71" s="19"/>
      <c r="B71" s="15"/>
      <c r="C71" s="21"/>
      <c r="D71" s="12" t="s">
        <v>122</v>
      </c>
      <c r="E71" s="11">
        <f>5686.67</f>
        <v>5686.67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9"/>
      <c r="M71" s="22"/>
    </row>
    <row r="72" spans="1:13" ht="90.6" customHeight="1" x14ac:dyDescent="0.35">
      <c r="A72" s="93"/>
      <c r="B72" s="90"/>
      <c r="C72" s="21"/>
      <c r="D72" s="12" t="s">
        <v>13</v>
      </c>
      <c r="E72" s="11">
        <f t="shared" ref="E72:K72" si="15">E16</f>
        <v>0</v>
      </c>
      <c r="F72" s="11">
        <f t="shared" si="15"/>
        <v>8069.6059999999998</v>
      </c>
      <c r="G72" s="11">
        <f t="shared" si="15"/>
        <v>0</v>
      </c>
      <c r="H72" s="11">
        <f t="shared" si="15"/>
        <v>8069.6059999999998</v>
      </c>
      <c r="I72" s="11">
        <f t="shared" si="15"/>
        <v>0</v>
      </c>
      <c r="J72" s="11">
        <f t="shared" si="15"/>
        <v>0</v>
      </c>
      <c r="K72" s="11">
        <f t="shared" si="15"/>
        <v>0</v>
      </c>
      <c r="L72" s="93"/>
      <c r="M72" s="22"/>
    </row>
    <row r="73" spans="1:13" ht="31.2" customHeight="1" x14ac:dyDescent="0.35">
      <c r="A73" s="19"/>
      <c r="B73" s="90"/>
      <c r="C73" s="21"/>
      <c r="D73" s="12" t="s">
        <v>2</v>
      </c>
      <c r="E73" s="11">
        <v>0</v>
      </c>
      <c r="F73" s="11">
        <f>SUM(G73:K73)</f>
        <v>0</v>
      </c>
      <c r="G73" s="11">
        <f>G17</f>
        <v>0</v>
      </c>
      <c r="H73" s="11">
        <f>H17</f>
        <v>0</v>
      </c>
      <c r="I73" s="11">
        <f>I17</f>
        <v>0</v>
      </c>
      <c r="J73" s="11">
        <f>J17</f>
        <v>0</v>
      </c>
      <c r="K73" s="11">
        <f>K17</f>
        <v>0</v>
      </c>
      <c r="L73" s="93"/>
      <c r="M73" s="22"/>
    </row>
    <row r="74" spans="1:13" ht="33" customHeight="1" x14ac:dyDescent="0.35">
      <c r="A74" s="19"/>
      <c r="B74" s="148" t="s">
        <v>53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50"/>
    </row>
    <row r="75" spans="1:13" ht="35.4" customHeight="1" x14ac:dyDescent="0.35">
      <c r="A75" s="182"/>
      <c r="B75" s="9" t="s">
        <v>43</v>
      </c>
      <c r="C75" s="155"/>
      <c r="D75" s="10" t="s">
        <v>1</v>
      </c>
      <c r="E75" s="11">
        <f>E77+E80+E76+E81+E79</f>
        <v>0</v>
      </c>
      <c r="F75" s="11">
        <f>SUM(G75:K75)</f>
        <v>44500</v>
      </c>
      <c r="G75" s="11">
        <f>G77+G80+G76+G81+G79</f>
        <v>0</v>
      </c>
      <c r="H75" s="11">
        <f>H77+H80+H76+H81+H79</f>
        <v>44500</v>
      </c>
      <c r="I75" s="11">
        <f t="shared" ref="I75:K75" si="16">I77+I80+I76+I81+I79</f>
        <v>0</v>
      </c>
      <c r="J75" s="11">
        <f t="shared" si="16"/>
        <v>0</v>
      </c>
      <c r="K75" s="11">
        <f t="shared" si="16"/>
        <v>0</v>
      </c>
      <c r="L75" s="114"/>
      <c r="M75" s="114"/>
    </row>
    <row r="76" spans="1:13" ht="35.4" customHeight="1" x14ac:dyDescent="0.35">
      <c r="A76" s="183"/>
      <c r="B76" s="177" t="s">
        <v>55</v>
      </c>
      <c r="C76" s="156"/>
      <c r="D76" s="12" t="s">
        <v>0</v>
      </c>
      <c r="E76" s="44">
        <v>0</v>
      </c>
      <c r="F76" s="11">
        <f>SUM(G76:K76)</f>
        <v>21562</v>
      </c>
      <c r="G76" s="44">
        <f>G85</f>
        <v>0</v>
      </c>
      <c r="H76" s="44">
        <f t="shared" ref="H76:K76" si="17">H85</f>
        <v>21562</v>
      </c>
      <c r="I76" s="44">
        <f t="shared" si="17"/>
        <v>0</v>
      </c>
      <c r="J76" s="44">
        <f t="shared" si="17"/>
        <v>0</v>
      </c>
      <c r="K76" s="44">
        <f t="shared" si="17"/>
        <v>0</v>
      </c>
      <c r="L76" s="115"/>
      <c r="M76" s="115"/>
    </row>
    <row r="77" spans="1:13" ht="72" customHeight="1" x14ac:dyDescent="0.35">
      <c r="A77" s="183"/>
      <c r="B77" s="178"/>
      <c r="C77" s="156"/>
      <c r="D77" s="12" t="s">
        <v>33</v>
      </c>
      <c r="E77" s="11">
        <f>E83</f>
        <v>0</v>
      </c>
      <c r="F77" s="11">
        <f>SUM(G77:K77)</f>
        <v>12938</v>
      </c>
      <c r="G77" s="44">
        <f>G86</f>
        <v>0</v>
      </c>
      <c r="H77" s="44">
        <f t="shared" ref="H77:K79" si="18">H86</f>
        <v>12938</v>
      </c>
      <c r="I77" s="44">
        <f t="shared" si="18"/>
        <v>0</v>
      </c>
      <c r="J77" s="44">
        <f t="shared" si="18"/>
        <v>0</v>
      </c>
      <c r="K77" s="44">
        <f t="shared" si="18"/>
        <v>0</v>
      </c>
      <c r="L77" s="115"/>
      <c r="M77" s="115"/>
    </row>
    <row r="78" spans="1:13" ht="93" customHeight="1" x14ac:dyDescent="0.35">
      <c r="A78" s="183"/>
      <c r="B78" s="178"/>
      <c r="C78" s="156"/>
      <c r="D78" s="12" t="s">
        <v>13</v>
      </c>
      <c r="E78" s="180" t="s">
        <v>27</v>
      </c>
      <c r="F78" s="181"/>
      <c r="G78" s="181"/>
      <c r="H78" s="181"/>
      <c r="I78" s="181"/>
      <c r="J78" s="181"/>
      <c r="K78" s="181"/>
      <c r="L78" s="115"/>
      <c r="M78" s="115"/>
    </row>
    <row r="79" spans="1:13" ht="93" customHeight="1" x14ac:dyDescent="0.35">
      <c r="A79" s="183"/>
      <c r="B79" s="178"/>
      <c r="C79" s="156"/>
      <c r="D79" s="12" t="s">
        <v>122</v>
      </c>
      <c r="E79" s="11">
        <f>E85</f>
        <v>0</v>
      </c>
      <c r="F79" s="11">
        <f>SUM(G79:K79)</f>
        <v>10000</v>
      </c>
      <c r="G79" s="44">
        <f>G88</f>
        <v>0</v>
      </c>
      <c r="H79" s="44">
        <f>H88</f>
        <v>10000</v>
      </c>
      <c r="I79" s="44">
        <f t="shared" si="18"/>
        <v>0</v>
      </c>
      <c r="J79" s="44">
        <f t="shared" si="18"/>
        <v>0</v>
      </c>
      <c r="K79" s="44">
        <f t="shared" si="18"/>
        <v>0</v>
      </c>
      <c r="L79" s="115"/>
      <c r="M79" s="115"/>
    </row>
    <row r="80" spans="1:13" ht="35.4" customHeight="1" x14ac:dyDescent="0.35">
      <c r="A80" s="184"/>
      <c r="B80" s="179"/>
      <c r="C80" s="157"/>
      <c r="D80" s="12" t="s">
        <v>34</v>
      </c>
      <c r="E80" s="11">
        <f>E89</f>
        <v>0</v>
      </c>
      <c r="F80" s="11">
        <f>SUM(G80:K80)</f>
        <v>0</v>
      </c>
      <c r="G80" s="11">
        <f t="shared" ref="G80:J80" si="19">G89</f>
        <v>0</v>
      </c>
      <c r="H80" s="11">
        <f t="shared" si="19"/>
        <v>0</v>
      </c>
      <c r="I80" s="11">
        <f t="shared" si="19"/>
        <v>0</v>
      </c>
      <c r="J80" s="11">
        <f t="shared" si="19"/>
        <v>0</v>
      </c>
      <c r="K80" s="11">
        <f t="shared" ref="K80" si="20">K89</f>
        <v>0</v>
      </c>
      <c r="L80" s="116"/>
      <c r="M80" s="116"/>
    </row>
    <row r="81" spans="1:13" ht="51.6" customHeight="1" x14ac:dyDescent="0.35">
      <c r="A81" s="114" t="s">
        <v>42</v>
      </c>
      <c r="B81" s="136" t="s">
        <v>174</v>
      </c>
      <c r="C81" s="155"/>
      <c r="D81" s="90" t="s">
        <v>1</v>
      </c>
      <c r="E81" s="16">
        <f>E83</f>
        <v>0</v>
      </c>
      <c r="F81" s="16">
        <f>F83</f>
        <v>0</v>
      </c>
      <c r="G81" s="16">
        <f t="shared" ref="G81:J81" si="21">G83</f>
        <v>0</v>
      </c>
      <c r="H81" s="16">
        <f t="shared" si="21"/>
        <v>0</v>
      </c>
      <c r="I81" s="16">
        <f t="shared" si="21"/>
        <v>0</v>
      </c>
      <c r="J81" s="16">
        <f t="shared" si="21"/>
        <v>0</v>
      </c>
      <c r="K81" s="16">
        <f t="shared" ref="K81" si="22">K83</f>
        <v>0</v>
      </c>
      <c r="L81" s="133" t="s">
        <v>16</v>
      </c>
      <c r="M81" s="133" t="s">
        <v>219</v>
      </c>
    </row>
    <row r="82" spans="1:13" ht="70.95" customHeight="1" x14ac:dyDescent="0.35">
      <c r="A82" s="115"/>
      <c r="B82" s="140"/>
      <c r="C82" s="156"/>
      <c r="D82" s="90" t="s">
        <v>13</v>
      </c>
      <c r="E82" s="153" t="s">
        <v>27</v>
      </c>
      <c r="F82" s="154"/>
      <c r="G82" s="154"/>
      <c r="H82" s="154"/>
      <c r="I82" s="154"/>
      <c r="J82" s="154"/>
      <c r="K82" s="154"/>
      <c r="L82" s="134"/>
      <c r="M82" s="134"/>
    </row>
    <row r="83" spans="1:13" ht="105" customHeight="1" x14ac:dyDescent="0.35">
      <c r="A83" s="116"/>
      <c r="B83" s="137"/>
      <c r="C83" s="157"/>
      <c r="D83" s="90" t="s">
        <v>33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34"/>
      <c r="M83" s="134"/>
    </row>
    <row r="84" spans="1:13" ht="45" customHeight="1" x14ac:dyDescent="0.35">
      <c r="A84" s="186" t="s">
        <v>56</v>
      </c>
      <c r="B84" s="159" t="s">
        <v>173</v>
      </c>
      <c r="C84" s="185"/>
      <c r="D84" s="90" t="s">
        <v>1</v>
      </c>
      <c r="E84" s="94">
        <f>E89</f>
        <v>0</v>
      </c>
      <c r="F84" s="95">
        <f>SUM(G84:K84)</f>
        <v>44500</v>
      </c>
      <c r="G84" s="104">
        <f>G89+G85+G86+G88</f>
        <v>0</v>
      </c>
      <c r="H84" s="95">
        <f>H89+H85+H86+H88</f>
        <v>44500</v>
      </c>
      <c r="I84" s="104">
        <f t="shared" ref="I84:K84" si="23">I89+I85+I86+I88</f>
        <v>0</v>
      </c>
      <c r="J84" s="104">
        <f t="shared" si="23"/>
        <v>0</v>
      </c>
      <c r="K84" s="104">
        <f t="shared" si="23"/>
        <v>0</v>
      </c>
      <c r="L84" s="134"/>
      <c r="M84" s="134"/>
    </row>
    <row r="85" spans="1:13" ht="45" customHeight="1" x14ac:dyDescent="0.35">
      <c r="A85" s="186"/>
      <c r="B85" s="159"/>
      <c r="C85" s="185"/>
      <c r="D85" s="90" t="s">
        <v>0</v>
      </c>
      <c r="E85" s="16">
        <v>0</v>
      </c>
      <c r="F85" s="95">
        <f t="shared" ref="F85" si="24">SUM(G85:K85)</f>
        <v>21562</v>
      </c>
      <c r="G85" s="16">
        <f>G90</f>
        <v>0</v>
      </c>
      <c r="H85" s="16">
        <f t="shared" ref="H85:K85" si="25">H90</f>
        <v>21562</v>
      </c>
      <c r="I85" s="16">
        <f t="shared" si="25"/>
        <v>0</v>
      </c>
      <c r="J85" s="16">
        <f t="shared" si="25"/>
        <v>0</v>
      </c>
      <c r="K85" s="16">
        <f t="shared" si="25"/>
        <v>0</v>
      </c>
      <c r="L85" s="134"/>
      <c r="M85" s="134"/>
    </row>
    <row r="86" spans="1:13" ht="45" customHeight="1" x14ac:dyDescent="0.35">
      <c r="A86" s="186"/>
      <c r="B86" s="159"/>
      <c r="C86" s="185"/>
      <c r="D86" s="90" t="s">
        <v>33</v>
      </c>
      <c r="E86" s="16">
        <v>0</v>
      </c>
      <c r="F86" s="95">
        <f>SUM(G86:K86)</f>
        <v>12938</v>
      </c>
      <c r="G86" s="16">
        <f>G91</f>
        <v>0</v>
      </c>
      <c r="H86" s="16">
        <f t="shared" ref="H86:K86" si="26">H91</f>
        <v>12938</v>
      </c>
      <c r="I86" s="16">
        <f t="shared" si="26"/>
        <v>0</v>
      </c>
      <c r="J86" s="16">
        <f t="shared" si="26"/>
        <v>0</v>
      </c>
      <c r="K86" s="16">
        <f t="shared" si="26"/>
        <v>0</v>
      </c>
      <c r="L86" s="134"/>
      <c r="M86" s="134"/>
    </row>
    <row r="87" spans="1:13" ht="69" customHeight="1" x14ac:dyDescent="0.35">
      <c r="A87" s="186"/>
      <c r="B87" s="159"/>
      <c r="C87" s="185"/>
      <c r="D87" s="90" t="s">
        <v>13</v>
      </c>
      <c r="E87" s="158" t="s">
        <v>27</v>
      </c>
      <c r="F87" s="158"/>
      <c r="G87" s="158"/>
      <c r="H87" s="158"/>
      <c r="I87" s="158"/>
      <c r="J87" s="158"/>
      <c r="K87" s="158"/>
      <c r="L87" s="134"/>
      <c r="M87" s="134"/>
    </row>
    <row r="88" spans="1:13" ht="103.2" customHeight="1" x14ac:dyDescent="0.35">
      <c r="A88" s="186"/>
      <c r="B88" s="159"/>
      <c r="C88" s="185"/>
      <c r="D88" s="96" t="s">
        <v>122</v>
      </c>
      <c r="E88" s="16">
        <v>0</v>
      </c>
      <c r="F88" s="99">
        <f>SUM(G88:K88)</f>
        <v>10000</v>
      </c>
      <c r="G88" s="16">
        <f>G101</f>
        <v>0</v>
      </c>
      <c r="H88" s="16">
        <f t="shared" ref="H88:K88" si="27">H101</f>
        <v>10000</v>
      </c>
      <c r="I88" s="16">
        <f t="shared" si="27"/>
        <v>0</v>
      </c>
      <c r="J88" s="16">
        <f t="shared" si="27"/>
        <v>0</v>
      </c>
      <c r="K88" s="16">
        <f t="shared" si="27"/>
        <v>0</v>
      </c>
      <c r="L88" s="134"/>
      <c r="M88" s="134"/>
    </row>
    <row r="89" spans="1:13" ht="50.4" customHeight="1" x14ac:dyDescent="0.35">
      <c r="A89" s="186"/>
      <c r="B89" s="159"/>
      <c r="C89" s="185"/>
      <c r="D89" s="90" t="s">
        <v>34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135"/>
      <c r="M89" s="135"/>
    </row>
    <row r="90" spans="1:13" ht="66.599999999999994" customHeight="1" x14ac:dyDescent="0.35">
      <c r="A90" s="114" t="s">
        <v>57</v>
      </c>
      <c r="B90" s="117" t="s">
        <v>215</v>
      </c>
      <c r="C90" s="114" t="s">
        <v>211</v>
      </c>
      <c r="D90" s="90" t="s">
        <v>0</v>
      </c>
      <c r="E90" s="94">
        <v>0</v>
      </c>
      <c r="F90" s="94">
        <f>SUM(G90:K90)</f>
        <v>21562</v>
      </c>
      <c r="G90" s="94">
        <v>0</v>
      </c>
      <c r="H90" s="94">
        <v>21562</v>
      </c>
      <c r="I90" s="94">
        <v>0</v>
      </c>
      <c r="J90" s="94">
        <v>0</v>
      </c>
      <c r="K90" s="94">
        <v>0</v>
      </c>
      <c r="L90" s="133"/>
      <c r="M90" s="133"/>
    </row>
    <row r="91" spans="1:13" ht="66.599999999999994" customHeight="1" x14ac:dyDescent="0.35">
      <c r="A91" s="116"/>
      <c r="B91" s="119"/>
      <c r="C91" s="116"/>
      <c r="D91" s="90" t="s">
        <v>184</v>
      </c>
      <c r="E91" s="94">
        <v>0</v>
      </c>
      <c r="F91" s="95">
        <f>SUM(G91:K91)</f>
        <v>12938</v>
      </c>
      <c r="G91" s="94">
        <v>0</v>
      </c>
      <c r="H91" s="94">
        <v>12938</v>
      </c>
      <c r="I91" s="94">
        <v>0</v>
      </c>
      <c r="J91" s="94">
        <v>0</v>
      </c>
      <c r="K91" s="94">
        <v>0</v>
      </c>
      <c r="L91" s="135"/>
      <c r="M91" s="135"/>
    </row>
    <row r="92" spans="1:13" ht="66.599999999999994" customHeight="1" x14ac:dyDescent="0.35">
      <c r="A92" s="114" t="s">
        <v>131</v>
      </c>
      <c r="B92" s="117" t="s">
        <v>212</v>
      </c>
      <c r="C92" s="114" t="s">
        <v>208</v>
      </c>
      <c r="D92" s="90" t="s">
        <v>0</v>
      </c>
      <c r="E92" s="94">
        <v>0</v>
      </c>
      <c r="F92" s="94">
        <f>SUM(G92:K92)</f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  <c r="L92" s="133"/>
      <c r="M92" s="133"/>
    </row>
    <row r="93" spans="1:13" ht="66.599999999999994" customHeight="1" x14ac:dyDescent="0.35">
      <c r="A93" s="115"/>
      <c r="B93" s="118"/>
      <c r="C93" s="115"/>
      <c r="D93" s="90" t="s">
        <v>184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134"/>
      <c r="M93" s="134"/>
    </row>
    <row r="94" spans="1:13" ht="90" customHeight="1" x14ac:dyDescent="0.35">
      <c r="A94" s="116"/>
      <c r="B94" s="119"/>
      <c r="C94" s="116"/>
      <c r="D94" s="90" t="s">
        <v>2</v>
      </c>
      <c r="E94" s="94">
        <v>0</v>
      </c>
      <c r="F94" s="94">
        <v>0</v>
      </c>
      <c r="G94" s="94">
        <v>0</v>
      </c>
      <c r="H94" s="94">
        <v>0</v>
      </c>
      <c r="I94" s="94">
        <v>0</v>
      </c>
      <c r="J94" s="94">
        <v>0</v>
      </c>
      <c r="K94" s="94">
        <v>0</v>
      </c>
      <c r="L94" s="135"/>
      <c r="M94" s="135"/>
    </row>
    <row r="95" spans="1:13" ht="66.599999999999994" customHeight="1" x14ac:dyDescent="0.35">
      <c r="A95" s="114" t="s">
        <v>132</v>
      </c>
      <c r="B95" s="117" t="s">
        <v>209</v>
      </c>
      <c r="C95" s="114" t="s">
        <v>208</v>
      </c>
      <c r="D95" s="90" t="s">
        <v>0</v>
      </c>
      <c r="E95" s="94">
        <v>0</v>
      </c>
      <c r="F95" s="94">
        <f>SUM(G95:K95)</f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133"/>
      <c r="M95" s="133"/>
    </row>
    <row r="96" spans="1:13" ht="66.599999999999994" customHeight="1" x14ac:dyDescent="0.35">
      <c r="A96" s="115"/>
      <c r="B96" s="118"/>
      <c r="C96" s="115"/>
      <c r="D96" s="90" t="s">
        <v>184</v>
      </c>
      <c r="E96" s="94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134"/>
      <c r="M96" s="134"/>
    </row>
    <row r="97" spans="1:13" ht="189.6" customHeight="1" x14ac:dyDescent="0.35">
      <c r="A97" s="116"/>
      <c r="B97" s="119"/>
      <c r="C97" s="116"/>
      <c r="D97" s="90" t="s">
        <v>2</v>
      </c>
      <c r="E97" s="94">
        <v>0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  <c r="K97" s="94">
        <v>0</v>
      </c>
      <c r="L97" s="135"/>
      <c r="M97" s="135"/>
    </row>
    <row r="98" spans="1:13" ht="70.8" customHeight="1" x14ac:dyDescent="0.35">
      <c r="A98" s="114" t="s">
        <v>138</v>
      </c>
      <c r="B98" s="117" t="s">
        <v>213</v>
      </c>
      <c r="C98" s="114" t="s">
        <v>208</v>
      </c>
      <c r="D98" s="90" t="s">
        <v>0</v>
      </c>
      <c r="E98" s="94">
        <v>0</v>
      </c>
      <c r="F98" s="94">
        <f>SUM(G98:K98)</f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133"/>
      <c r="M98" s="133"/>
    </row>
    <row r="99" spans="1:13" ht="109.2" customHeight="1" x14ac:dyDescent="0.35">
      <c r="A99" s="115"/>
      <c r="B99" s="118"/>
      <c r="C99" s="115"/>
      <c r="D99" s="90" t="s">
        <v>184</v>
      </c>
      <c r="E99" s="94">
        <v>0</v>
      </c>
      <c r="F99" s="94">
        <v>0</v>
      </c>
      <c r="G99" s="94">
        <v>0</v>
      </c>
      <c r="H99" s="94">
        <v>0</v>
      </c>
      <c r="I99" s="94">
        <v>0</v>
      </c>
      <c r="J99" s="94">
        <v>0</v>
      </c>
      <c r="K99" s="94">
        <v>0</v>
      </c>
      <c r="L99" s="134"/>
      <c r="M99" s="134"/>
    </row>
    <row r="100" spans="1:13" ht="93.6" customHeight="1" x14ac:dyDescent="0.35">
      <c r="A100" s="116"/>
      <c r="B100" s="119"/>
      <c r="C100" s="116"/>
      <c r="D100" s="90" t="s">
        <v>2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135"/>
      <c r="M100" s="135"/>
    </row>
    <row r="101" spans="1:13" ht="93.6" customHeight="1" x14ac:dyDescent="0.35">
      <c r="A101" s="100" t="s">
        <v>220</v>
      </c>
      <c r="B101" s="105" t="s">
        <v>221</v>
      </c>
      <c r="C101" s="100"/>
      <c r="D101" s="103" t="s">
        <v>122</v>
      </c>
      <c r="E101" s="104">
        <v>0</v>
      </c>
      <c r="F101" s="104">
        <v>0</v>
      </c>
      <c r="G101" s="104">
        <v>0</v>
      </c>
      <c r="H101" s="102">
        <v>10000</v>
      </c>
      <c r="I101" s="104">
        <v>0</v>
      </c>
      <c r="J101" s="104">
        <v>0</v>
      </c>
      <c r="K101" s="104">
        <v>0</v>
      </c>
      <c r="L101" s="101"/>
      <c r="M101" s="101"/>
    </row>
    <row r="102" spans="1:13" ht="27" customHeight="1" x14ac:dyDescent="0.35">
      <c r="A102" s="19"/>
      <c r="B102" s="23"/>
      <c r="C102" s="24"/>
      <c r="D102" s="10" t="s">
        <v>115</v>
      </c>
      <c r="E102" s="11">
        <f>E104+E107+E103+E106</f>
        <v>0</v>
      </c>
      <c r="F102" s="11">
        <f>SUM(G102:K102)</f>
        <v>44500</v>
      </c>
      <c r="G102" s="11">
        <f>G104+G107+G103+G106</f>
        <v>0</v>
      </c>
      <c r="H102" s="11">
        <f t="shared" ref="H102:K102" si="28">H104+H107+H103+H106</f>
        <v>44500</v>
      </c>
      <c r="I102" s="11">
        <f t="shared" si="28"/>
        <v>0</v>
      </c>
      <c r="J102" s="11">
        <f t="shared" si="28"/>
        <v>0</v>
      </c>
      <c r="K102" s="11">
        <f t="shared" si="28"/>
        <v>0</v>
      </c>
      <c r="L102" s="24"/>
      <c r="M102" s="22"/>
    </row>
    <row r="103" spans="1:13" ht="43.2" customHeight="1" x14ac:dyDescent="0.35">
      <c r="A103" s="93"/>
      <c r="B103" s="23"/>
      <c r="C103" s="24"/>
      <c r="D103" s="12" t="s">
        <v>0</v>
      </c>
      <c r="E103" s="11">
        <v>0</v>
      </c>
      <c r="F103" s="11">
        <f t="shared" ref="F103:F104" si="29">SUM(G103:K103)</f>
        <v>21562</v>
      </c>
      <c r="G103" s="11">
        <f>G76</f>
        <v>0</v>
      </c>
      <c r="H103" s="11">
        <f t="shared" ref="H103:K103" si="30">H76</f>
        <v>21562</v>
      </c>
      <c r="I103" s="11">
        <f t="shared" si="30"/>
        <v>0</v>
      </c>
      <c r="J103" s="11">
        <f t="shared" si="30"/>
        <v>0</v>
      </c>
      <c r="K103" s="11">
        <f t="shared" si="30"/>
        <v>0</v>
      </c>
      <c r="L103" s="24"/>
      <c r="M103" s="22"/>
    </row>
    <row r="104" spans="1:13" ht="55.2" customHeight="1" x14ac:dyDescent="0.35">
      <c r="A104" s="19"/>
      <c r="B104" s="23"/>
      <c r="C104" s="24"/>
      <c r="D104" s="12" t="s">
        <v>33</v>
      </c>
      <c r="E104" s="11">
        <f>E83</f>
        <v>0</v>
      </c>
      <c r="F104" s="11">
        <f t="shared" si="29"/>
        <v>12938</v>
      </c>
      <c r="G104" s="11">
        <f>G77</f>
        <v>0</v>
      </c>
      <c r="H104" s="11">
        <f t="shared" ref="H104:K104" si="31">H77</f>
        <v>12938</v>
      </c>
      <c r="I104" s="11">
        <f t="shared" si="31"/>
        <v>0</v>
      </c>
      <c r="J104" s="11">
        <f t="shared" si="31"/>
        <v>0</v>
      </c>
      <c r="K104" s="11">
        <f t="shared" si="31"/>
        <v>0</v>
      </c>
      <c r="L104" s="24"/>
      <c r="M104" s="22"/>
    </row>
    <row r="105" spans="1:13" ht="74.400000000000006" customHeight="1" x14ac:dyDescent="0.35">
      <c r="A105" s="19"/>
      <c r="B105" s="23"/>
      <c r="C105" s="24"/>
      <c r="D105" s="12" t="s">
        <v>13</v>
      </c>
      <c r="E105" s="180" t="s">
        <v>27</v>
      </c>
      <c r="F105" s="181"/>
      <c r="G105" s="181"/>
      <c r="H105" s="181"/>
      <c r="I105" s="181"/>
      <c r="J105" s="181"/>
      <c r="K105" s="181"/>
      <c r="L105" s="24"/>
      <c r="M105" s="22"/>
    </row>
    <row r="106" spans="1:13" ht="90.6" customHeight="1" x14ac:dyDescent="0.35">
      <c r="A106" s="97"/>
      <c r="B106" s="23"/>
      <c r="C106" s="24"/>
      <c r="D106" s="12" t="s">
        <v>122</v>
      </c>
      <c r="E106" s="11">
        <f t="shared" ref="E106:K107" si="32">E88</f>
        <v>0</v>
      </c>
      <c r="F106" s="98">
        <f>SUM(G106:K106)</f>
        <v>10000</v>
      </c>
      <c r="G106" s="98">
        <v>0</v>
      </c>
      <c r="H106" s="98">
        <v>10000</v>
      </c>
      <c r="I106" s="11">
        <f t="shared" si="32"/>
        <v>0</v>
      </c>
      <c r="J106" s="11">
        <f t="shared" si="32"/>
        <v>0</v>
      </c>
      <c r="K106" s="11">
        <f t="shared" si="32"/>
        <v>0</v>
      </c>
      <c r="L106" s="24"/>
      <c r="M106" s="22"/>
    </row>
    <row r="107" spans="1:13" ht="28.2" customHeight="1" x14ac:dyDescent="0.35">
      <c r="A107" s="19"/>
      <c r="B107" s="23"/>
      <c r="C107" s="24"/>
      <c r="D107" s="12" t="s">
        <v>34</v>
      </c>
      <c r="E107" s="11">
        <f t="shared" si="32"/>
        <v>0</v>
      </c>
      <c r="F107" s="11">
        <f t="shared" si="32"/>
        <v>0</v>
      </c>
      <c r="G107" s="11">
        <f t="shared" si="32"/>
        <v>0</v>
      </c>
      <c r="H107" s="11">
        <f t="shared" si="32"/>
        <v>0</v>
      </c>
      <c r="I107" s="11">
        <f t="shared" si="32"/>
        <v>0</v>
      </c>
      <c r="J107" s="11">
        <f t="shared" si="32"/>
        <v>0</v>
      </c>
      <c r="K107" s="11">
        <f t="shared" si="32"/>
        <v>0</v>
      </c>
      <c r="L107" s="24"/>
      <c r="M107" s="22"/>
    </row>
    <row r="108" spans="1:13" ht="36" customHeight="1" x14ac:dyDescent="0.35">
      <c r="A108" s="19"/>
      <c r="B108" s="148" t="s">
        <v>58</v>
      </c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50"/>
    </row>
    <row r="109" spans="1:13" ht="22.2" customHeight="1" x14ac:dyDescent="0.35">
      <c r="A109" s="182"/>
      <c r="B109" s="9" t="s">
        <v>43</v>
      </c>
      <c r="C109" s="155"/>
      <c r="D109" s="10" t="s">
        <v>1</v>
      </c>
      <c r="E109" s="11">
        <f>SUM(E110:E113)+E116+E115</f>
        <v>1277189.7825000002</v>
      </c>
      <c r="F109" s="11">
        <f>SUM(F110:F113)+F116+F115-F112</f>
        <v>2907975.2246900001</v>
      </c>
      <c r="G109" s="11">
        <f>SUM(G110:G113)+G116+G115-G112</f>
        <v>1066279.2246900001</v>
      </c>
      <c r="H109" s="11">
        <f>SUM(H110:H113)+H116+H115</f>
        <v>685444</v>
      </c>
      <c r="I109" s="11">
        <f t="shared" ref="I109:J109" si="33">SUM(I110:I113)+I116+I115</f>
        <v>384284</v>
      </c>
      <c r="J109" s="11">
        <f t="shared" si="33"/>
        <v>385984</v>
      </c>
      <c r="K109" s="11">
        <f t="shared" ref="K109" si="34">SUM(K110:K113)+K116+K115</f>
        <v>385984</v>
      </c>
      <c r="L109" s="114"/>
      <c r="M109" s="114"/>
    </row>
    <row r="110" spans="1:13" ht="31.8" customHeight="1" x14ac:dyDescent="0.35">
      <c r="A110" s="183"/>
      <c r="B110" s="177" t="s">
        <v>107</v>
      </c>
      <c r="C110" s="156"/>
      <c r="D110" s="12" t="s">
        <v>0</v>
      </c>
      <c r="E110" s="25">
        <f>E124</f>
        <v>0</v>
      </c>
      <c r="F110" s="25">
        <f t="shared" ref="F110:J110" si="35">F124</f>
        <v>24598.3125</v>
      </c>
      <c r="G110" s="25">
        <f>G124</f>
        <v>24598.3125</v>
      </c>
      <c r="H110" s="71">
        <f t="shared" si="35"/>
        <v>0</v>
      </c>
      <c r="I110" s="25">
        <f t="shared" si="35"/>
        <v>0</v>
      </c>
      <c r="J110" s="25">
        <f t="shared" si="35"/>
        <v>0</v>
      </c>
      <c r="K110" s="71">
        <f t="shared" ref="K110" si="36">K124</f>
        <v>0</v>
      </c>
      <c r="L110" s="115"/>
      <c r="M110" s="115"/>
    </row>
    <row r="111" spans="1:13" ht="49.8" customHeight="1" x14ac:dyDescent="0.35">
      <c r="A111" s="183"/>
      <c r="B111" s="178"/>
      <c r="C111" s="156"/>
      <c r="D111" s="12" t="s">
        <v>33</v>
      </c>
      <c r="E111" s="25">
        <f>E162+E174</f>
        <v>0</v>
      </c>
      <c r="F111" s="25">
        <f>SUM(G111:K111)</f>
        <v>777009.07000000007</v>
      </c>
      <c r="G111" s="25">
        <f>G162+G173</f>
        <v>474309.07</v>
      </c>
      <c r="H111" s="71">
        <f>H162+H173</f>
        <v>302700</v>
      </c>
      <c r="I111" s="25">
        <f t="shared" ref="I111:J111" si="37">I162+I174</f>
        <v>0</v>
      </c>
      <c r="J111" s="25">
        <f t="shared" si="37"/>
        <v>0</v>
      </c>
      <c r="K111" s="71">
        <f t="shared" ref="K111" si="38">K162+K174</f>
        <v>0</v>
      </c>
      <c r="L111" s="115"/>
      <c r="M111" s="115"/>
    </row>
    <row r="112" spans="1:13" ht="78" customHeight="1" x14ac:dyDescent="0.35">
      <c r="A112" s="183"/>
      <c r="B112" s="178"/>
      <c r="C112" s="156"/>
      <c r="D112" s="12" t="s">
        <v>125</v>
      </c>
      <c r="E112" s="26">
        <v>0</v>
      </c>
      <c r="F112" s="26">
        <f>G112+H112+I112+J112</f>
        <v>100000</v>
      </c>
      <c r="G112" s="26">
        <v>100000</v>
      </c>
      <c r="H112" s="26">
        <v>0</v>
      </c>
      <c r="I112" s="26">
        <v>0</v>
      </c>
      <c r="J112" s="26">
        <v>0</v>
      </c>
      <c r="K112" s="26">
        <v>0</v>
      </c>
      <c r="L112" s="115"/>
      <c r="M112" s="115"/>
    </row>
    <row r="113" spans="1:13" ht="114" customHeight="1" x14ac:dyDescent="0.35">
      <c r="A113" s="183"/>
      <c r="B113" s="178"/>
      <c r="C113" s="156"/>
      <c r="D113" s="12" t="s">
        <v>32</v>
      </c>
      <c r="E113" s="25">
        <f t="shared" ref="E113:J113" si="39">E125+E139</f>
        <v>1869.9775</v>
      </c>
      <c r="F113" s="25">
        <f t="shared" si="39"/>
        <v>28046.36219</v>
      </c>
      <c r="G113" s="25">
        <f>G125+G139</f>
        <v>27310.36219</v>
      </c>
      <c r="H113" s="71">
        <f t="shared" si="39"/>
        <v>184</v>
      </c>
      <c r="I113" s="25">
        <f t="shared" si="39"/>
        <v>184</v>
      </c>
      <c r="J113" s="25">
        <f t="shared" si="39"/>
        <v>184</v>
      </c>
      <c r="K113" s="71">
        <f t="shared" ref="K113" si="40">K125+K139</f>
        <v>184</v>
      </c>
      <c r="L113" s="115"/>
      <c r="M113" s="115"/>
    </row>
    <row r="114" spans="1:13" ht="103.8" customHeight="1" x14ac:dyDescent="0.35">
      <c r="A114" s="183"/>
      <c r="B114" s="178"/>
      <c r="C114" s="156"/>
      <c r="D114" s="12" t="s">
        <v>13</v>
      </c>
      <c r="E114" s="180" t="s">
        <v>27</v>
      </c>
      <c r="F114" s="181"/>
      <c r="G114" s="181"/>
      <c r="H114" s="181"/>
      <c r="I114" s="181"/>
      <c r="J114" s="181"/>
      <c r="K114" s="181"/>
      <c r="L114" s="115"/>
      <c r="M114" s="115"/>
    </row>
    <row r="115" spans="1:13" ht="91.2" customHeight="1" x14ac:dyDescent="0.35">
      <c r="A115" s="183"/>
      <c r="B115" s="178"/>
      <c r="C115" s="156"/>
      <c r="D115" s="12" t="s">
        <v>122</v>
      </c>
      <c r="E115" s="25">
        <f>E126</f>
        <v>427.19499999999999</v>
      </c>
      <c r="F115" s="25">
        <f t="shared" ref="F115:J115" si="41">F126</f>
        <v>0</v>
      </c>
      <c r="G115" s="25">
        <f t="shared" si="41"/>
        <v>0</v>
      </c>
      <c r="H115" s="71">
        <f t="shared" si="41"/>
        <v>0</v>
      </c>
      <c r="I115" s="25">
        <f t="shared" si="41"/>
        <v>0</v>
      </c>
      <c r="J115" s="25">
        <f t="shared" si="41"/>
        <v>0</v>
      </c>
      <c r="K115" s="71">
        <f t="shared" ref="K115" si="42">K126</f>
        <v>0</v>
      </c>
      <c r="L115" s="115"/>
      <c r="M115" s="115"/>
    </row>
    <row r="116" spans="1:13" ht="58.2" customHeight="1" x14ac:dyDescent="0.35">
      <c r="A116" s="184"/>
      <c r="B116" s="179"/>
      <c r="C116" s="157"/>
      <c r="D116" s="12" t="s">
        <v>34</v>
      </c>
      <c r="E116" s="11">
        <f>E118+E140</f>
        <v>1274892.6100000001</v>
      </c>
      <c r="F116" s="11">
        <f>SUM(G116:K116)</f>
        <v>2078321.48</v>
      </c>
      <c r="G116" s="11">
        <f>G118+G140</f>
        <v>540061.48</v>
      </c>
      <c r="H116" s="11">
        <f>H118+H140</f>
        <v>382560</v>
      </c>
      <c r="I116" s="11">
        <f>I118+I140</f>
        <v>384100</v>
      </c>
      <c r="J116" s="11">
        <f>J118+J140</f>
        <v>385800</v>
      </c>
      <c r="K116" s="11">
        <f t="shared" ref="K116" si="43">K118+K140</f>
        <v>385800</v>
      </c>
      <c r="L116" s="116"/>
      <c r="M116" s="116"/>
    </row>
    <row r="117" spans="1:13" ht="33" customHeight="1" x14ac:dyDescent="0.35">
      <c r="A117" s="114" t="s">
        <v>42</v>
      </c>
      <c r="B117" s="136" t="s">
        <v>59</v>
      </c>
      <c r="C117" s="155"/>
      <c r="D117" s="15" t="s">
        <v>120</v>
      </c>
      <c r="E117" s="16">
        <f>E118</f>
        <v>100000</v>
      </c>
      <c r="F117" s="16">
        <f t="shared" ref="F117:K117" si="44">F118</f>
        <v>70000</v>
      </c>
      <c r="G117" s="16">
        <f t="shared" si="44"/>
        <v>70000</v>
      </c>
      <c r="H117" s="16">
        <f t="shared" si="44"/>
        <v>0</v>
      </c>
      <c r="I117" s="16">
        <f t="shared" si="44"/>
        <v>0</v>
      </c>
      <c r="J117" s="16">
        <f t="shared" si="44"/>
        <v>0</v>
      </c>
      <c r="K117" s="16">
        <f t="shared" si="44"/>
        <v>0</v>
      </c>
      <c r="L117" s="114"/>
      <c r="M117" s="114"/>
    </row>
    <row r="118" spans="1:13" ht="210.6" customHeight="1" x14ac:dyDescent="0.35">
      <c r="A118" s="116"/>
      <c r="B118" s="137"/>
      <c r="C118" s="157"/>
      <c r="D118" s="15" t="s">
        <v>2</v>
      </c>
      <c r="E118" s="16">
        <f>E119</f>
        <v>100000</v>
      </c>
      <c r="F118" s="16">
        <f t="shared" ref="F118:K118" si="45">F119</f>
        <v>70000</v>
      </c>
      <c r="G118" s="16">
        <f t="shared" si="45"/>
        <v>70000</v>
      </c>
      <c r="H118" s="16">
        <f t="shared" si="45"/>
        <v>0</v>
      </c>
      <c r="I118" s="16">
        <f t="shared" si="45"/>
        <v>0</v>
      </c>
      <c r="J118" s="16">
        <f t="shared" si="45"/>
        <v>0</v>
      </c>
      <c r="K118" s="16">
        <f t="shared" si="45"/>
        <v>0</v>
      </c>
      <c r="L118" s="116"/>
      <c r="M118" s="116"/>
    </row>
    <row r="119" spans="1:13" ht="113.4" customHeight="1" x14ac:dyDescent="0.35">
      <c r="A119" s="19" t="s">
        <v>45</v>
      </c>
      <c r="B119" s="15" t="s">
        <v>8</v>
      </c>
      <c r="C119" s="19">
        <v>2018</v>
      </c>
      <c r="D119" s="15" t="s">
        <v>2</v>
      </c>
      <c r="E119" s="14">
        <v>100000</v>
      </c>
      <c r="F119" s="14">
        <f>G119+H119+I119+J119 +K119</f>
        <v>70000</v>
      </c>
      <c r="G119" s="14">
        <v>70000</v>
      </c>
      <c r="H119" s="73">
        <v>0</v>
      </c>
      <c r="I119" s="14">
        <v>0</v>
      </c>
      <c r="J119" s="14">
        <v>0</v>
      </c>
      <c r="K119" s="73">
        <v>0</v>
      </c>
      <c r="L119" s="22" t="s">
        <v>29</v>
      </c>
      <c r="M119" s="138" t="s">
        <v>178</v>
      </c>
    </row>
    <row r="120" spans="1:13" ht="39.6" customHeight="1" x14ac:dyDescent="0.35">
      <c r="A120" s="114" t="s">
        <v>46</v>
      </c>
      <c r="B120" s="136" t="s">
        <v>214</v>
      </c>
      <c r="C120" s="114" t="s">
        <v>211</v>
      </c>
      <c r="D120" s="90" t="s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133" t="s">
        <v>29</v>
      </c>
      <c r="M120" s="139"/>
    </row>
    <row r="121" spans="1:13" ht="48.6" customHeight="1" x14ac:dyDescent="0.35">
      <c r="A121" s="115"/>
      <c r="B121" s="140"/>
      <c r="C121" s="115"/>
      <c r="D121" s="90" t="s">
        <v>23</v>
      </c>
      <c r="E121" s="94">
        <v>0</v>
      </c>
      <c r="F121" s="94">
        <v>0</v>
      </c>
      <c r="G121" s="94">
        <v>0</v>
      </c>
      <c r="H121" s="94">
        <v>0</v>
      </c>
      <c r="I121" s="94">
        <v>0</v>
      </c>
      <c r="J121" s="94">
        <v>0</v>
      </c>
      <c r="K121" s="94">
        <v>0</v>
      </c>
      <c r="L121" s="134"/>
      <c r="M121" s="139"/>
    </row>
    <row r="122" spans="1:13" ht="54" customHeight="1" x14ac:dyDescent="0.35">
      <c r="A122" s="116"/>
      <c r="B122" s="137"/>
      <c r="C122" s="116"/>
      <c r="D122" s="90" t="s">
        <v>2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  <c r="L122" s="135"/>
      <c r="M122" s="151"/>
    </row>
    <row r="123" spans="1:13" ht="45" customHeight="1" x14ac:dyDescent="0.35">
      <c r="A123" s="114" t="s">
        <v>56</v>
      </c>
      <c r="B123" s="136" t="s">
        <v>118</v>
      </c>
      <c r="C123" s="144"/>
      <c r="D123" s="15" t="s">
        <v>120</v>
      </c>
      <c r="E123" s="16">
        <f t="shared" ref="E123:J123" si="46">SUM(E124:E126)</f>
        <v>2297.1725000000001</v>
      </c>
      <c r="F123" s="16">
        <f t="shared" si="46"/>
        <v>25102.2925</v>
      </c>
      <c r="G123" s="16">
        <f>SUM(G124:G126)</f>
        <v>25102.2925</v>
      </c>
      <c r="H123" s="16">
        <f t="shared" si="46"/>
        <v>0</v>
      </c>
      <c r="I123" s="16">
        <f t="shared" si="46"/>
        <v>0</v>
      </c>
      <c r="J123" s="16">
        <f t="shared" si="46"/>
        <v>0</v>
      </c>
      <c r="K123" s="16">
        <f t="shared" ref="K123" si="47">SUM(K124:K126)</f>
        <v>0</v>
      </c>
      <c r="L123" s="144"/>
      <c r="M123" s="125"/>
    </row>
    <row r="124" spans="1:13" ht="60" customHeight="1" x14ac:dyDescent="0.35">
      <c r="A124" s="115"/>
      <c r="B124" s="140"/>
      <c r="C124" s="145"/>
      <c r="D124" s="15" t="s">
        <v>0</v>
      </c>
      <c r="E124" s="16">
        <f>E127+E130+E133</f>
        <v>0</v>
      </c>
      <c r="F124" s="16">
        <f>SUM(G124:K124)</f>
        <v>24598.3125</v>
      </c>
      <c r="G124" s="16">
        <f>G127+G130+G133+G136</f>
        <v>24598.3125</v>
      </c>
      <c r="H124" s="16">
        <f t="shared" ref="H124:J124" si="48">H127+H130+H133</f>
        <v>0</v>
      </c>
      <c r="I124" s="16">
        <f t="shared" si="48"/>
        <v>0</v>
      </c>
      <c r="J124" s="16">
        <f t="shared" si="48"/>
        <v>0</v>
      </c>
      <c r="K124" s="16">
        <f t="shared" ref="K124" si="49">K127+K130+K133</f>
        <v>0</v>
      </c>
      <c r="L124" s="145"/>
      <c r="M124" s="125"/>
    </row>
    <row r="125" spans="1:13" ht="90" customHeight="1" x14ac:dyDescent="0.35">
      <c r="A125" s="115"/>
      <c r="B125" s="140"/>
      <c r="C125" s="145"/>
      <c r="D125" s="15" t="s">
        <v>39</v>
      </c>
      <c r="E125" s="16">
        <f>E129+E132</f>
        <v>1869.9775</v>
      </c>
      <c r="F125" s="16">
        <f>SUM(G125:K125)</f>
        <v>503.98</v>
      </c>
      <c r="G125" s="16">
        <f>G129+G132+G137</f>
        <v>503.98</v>
      </c>
      <c r="H125" s="16">
        <f t="shared" ref="H125:J125" si="50">H129+H132</f>
        <v>0</v>
      </c>
      <c r="I125" s="16">
        <f t="shared" si="50"/>
        <v>0</v>
      </c>
      <c r="J125" s="16">
        <f t="shared" si="50"/>
        <v>0</v>
      </c>
      <c r="K125" s="16">
        <f t="shared" ref="K125" si="51">K129+K132</f>
        <v>0</v>
      </c>
      <c r="L125" s="145"/>
      <c r="M125" s="125"/>
    </row>
    <row r="126" spans="1:13" ht="96.6" customHeight="1" x14ac:dyDescent="0.35">
      <c r="A126" s="116"/>
      <c r="B126" s="137"/>
      <c r="C126" s="152"/>
      <c r="D126" s="15" t="s">
        <v>110</v>
      </c>
      <c r="E126" s="14">
        <f>E135</f>
        <v>427.19499999999999</v>
      </c>
      <c r="F126" s="16">
        <f>SUM(G126:K126)</f>
        <v>0</v>
      </c>
      <c r="G126" s="14">
        <f t="shared" ref="G126:J126" si="52">G135</f>
        <v>0</v>
      </c>
      <c r="H126" s="73">
        <f t="shared" si="52"/>
        <v>0</v>
      </c>
      <c r="I126" s="14">
        <f t="shared" si="52"/>
        <v>0</v>
      </c>
      <c r="J126" s="14">
        <f t="shared" si="52"/>
        <v>0</v>
      </c>
      <c r="K126" s="73">
        <f t="shared" ref="K126" si="53">K135</f>
        <v>0</v>
      </c>
      <c r="L126" s="152"/>
      <c r="M126" s="125"/>
    </row>
    <row r="127" spans="1:13" ht="44.4" customHeight="1" x14ac:dyDescent="0.35">
      <c r="A127" s="114" t="s">
        <v>57</v>
      </c>
      <c r="B127" s="136" t="s">
        <v>135</v>
      </c>
      <c r="C127" s="114">
        <v>2018</v>
      </c>
      <c r="D127" s="15" t="s">
        <v>0</v>
      </c>
      <c r="E127" s="14">
        <v>0</v>
      </c>
      <c r="F127" s="78">
        <f>G127+H127+I127+J127+ K127</f>
        <v>2162.3850000000002</v>
      </c>
      <c r="G127" s="14">
        <v>2162.3850000000002</v>
      </c>
      <c r="H127" s="73">
        <v>0</v>
      </c>
      <c r="I127" s="14">
        <v>0</v>
      </c>
      <c r="J127" s="14">
        <v>0</v>
      </c>
      <c r="K127" s="73">
        <v>0</v>
      </c>
      <c r="L127" s="133" t="s">
        <v>130</v>
      </c>
      <c r="M127" s="138" t="s">
        <v>178</v>
      </c>
    </row>
    <row r="128" spans="1:13" ht="60.6" customHeight="1" x14ac:dyDescent="0.35">
      <c r="A128" s="115"/>
      <c r="B128" s="140"/>
      <c r="C128" s="115"/>
      <c r="D128" s="15" t="s">
        <v>126</v>
      </c>
      <c r="E128" s="14">
        <v>0</v>
      </c>
      <c r="F128" s="14">
        <f>G128+H128+I128+J128+ K128</f>
        <v>2162.3850000000002</v>
      </c>
      <c r="G128" s="14">
        <v>2162.3850000000002</v>
      </c>
      <c r="H128" s="73">
        <v>0</v>
      </c>
      <c r="I128" s="14">
        <v>0</v>
      </c>
      <c r="J128" s="14">
        <v>0</v>
      </c>
      <c r="K128" s="73">
        <v>0</v>
      </c>
      <c r="L128" s="134"/>
      <c r="M128" s="139"/>
    </row>
    <row r="129" spans="1:13" ht="104.4" customHeight="1" x14ac:dyDescent="0.35">
      <c r="A129" s="115"/>
      <c r="B129" s="140"/>
      <c r="C129" s="115"/>
      <c r="D129" s="15" t="s">
        <v>39</v>
      </c>
      <c r="E129" s="16">
        <v>240.26499999999999</v>
      </c>
      <c r="F129" s="78">
        <f t="shared" ref="F129:F131" si="54">G129+H129+I129+J129+ K129</f>
        <v>0</v>
      </c>
      <c r="G129" s="14">
        <v>0</v>
      </c>
      <c r="H129" s="73">
        <v>0</v>
      </c>
      <c r="I129" s="14">
        <v>0</v>
      </c>
      <c r="J129" s="14">
        <v>0</v>
      </c>
      <c r="K129" s="73">
        <v>0</v>
      </c>
      <c r="L129" s="134"/>
      <c r="M129" s="139"/>
    </row>
    <row r="130" spans="1:13" ht="34.200000000000003" customHeight="1" x14ac:dyDescent="0.35">
      <c r="A130" s="114" t="s">
        <v>131</v>
      </c>
      <c r="B130" s="136" t="s">
        <v>134</v>
      </c>
      <c r="C130" s="114">
        <v>2018</v>
      </c>
      <c r="D130" s="15" t="s">
        <v>0</v>
      </c>
      <c r="E130" s="14">
        <v>0</v>
      </c>
      <c r="F130" s="78">
        <f t="shared" si="54"/>
        <v>14667.4125</v>
      </c>
      <c r="G130" s="14">
        <v>14667.4125</v>
      </c>
      <c r="H130" s="73">
        <v>0</v>
      </c>
      <c r="I130" s="14">
        <v>0</v>
      </c>
      <c r="J130" s="14">
        <v>0</v>
      </c>
      <c r="K130" s="73">
        <v>0</v>
      </c>
      <c r="L130" s="133" t="s">
        <v>130</v>
      </c>
      <c r="M130" s="138" t="s">
        <v>178</v>
      </c>
    </row>
    <row r="131" spans="1:13" ht="66" customHeight="1" x14ac:dyDescent="0.35">
      <c r="A131" s="115"/>
      <c r="B131" s="140"/>
      <c r="C131" s="115"/>
      <c r="D131" s="15" t="s">
        <v>126</v>
      </c>
      <c r="E131" s="14">
        <v>0</v>
      </c>
      <c r="F131" s="78">
        <f t="shared" si="54"/>
        <v>14667.4125</v>
      </c>
      <c r="G131" s="14">
        <v>14667.4125</v>
      </c>
      <c r="H131" s="73">
        <v>0</v>
      </c>
      <c r="I131" s="14">
        <v>0</v>
      </c>
      <c r="J131" s="14">
        <v>0</v>
      </c>
      <c r="K131" s="73">
        <v>0</v>
      </c>
      <c r="L131" s="134"/>
      <c r="M131" s="139"/>
    </row>
    <row r="132" spans="1:13" ht="70.2" customHeight="1" x14ac:dyDescent="0.35">
      <c r="A132" s="115"/>
      <c r="B132" s="140"/>
      <c r="C132" s="115"/>
      <c r="D132" s="15" t="s">
        <v>39</v>
      </c>
      <c r="E132" s="16">
        <v>1629.7125000000001</v>
      </c>
      <c r="F132" s="78">
        <f>G132+H132+I132+J132+ K132</f>
        <v>0</v>
      </c>
      <c r="G132" s="14">
        <v>0</v>
      </c>
      <c r="H132" s="73">
        <v>0</v>
      </c>
      <c r="I132" s="14">
        <v>0</v>
      </c>
      <c r="J132" s="14">
        <v>0</v>
      </c>
      <c r="K132" s="73">
        <v>0</v>
      </c>
      <c r="L132" s="134"/>
      <c r="M132" s="139"/>
    </row>
    <row r="133" spans="1:13" ht="57" customHeight="1" x14ac:dyDescent="0.35">
      <c r="A133" s="114" t="s">
        <v>132</v>
      </c>
      <c r="B133" s="136" t="s">
        <v>133</v>
      </c>
      <c r="C133" s="114">
        <v>2018</v>
      </c>
      <c r="D133" s="15" t="s">
        <v>0</v>
      </c>
      <c r="E133" s="14">
        <v>0</v>
      </c>
      <c r="F133" s="78">
        <f>G133+H133+I133+J133+ K133</f>
        <v>3232.7550000000001</v>
      </c>
      <c r="G133" s="14">
        <v>3232.7550000000001</v>
      </c>
      <c r="H133" s="73">
        <v>0</v>
      </c>
      <c r="I133" s="14">
        <v>0</v>
      </c>
      <c r="J133" s="14">
        <v>0</v>
      </c>
      <c r="K133" s="73">
        <v>0</v>
      </c>
      <c r="L133" s="133" t="s">
        <v>130</v>
      </c>
      <c r="M133" s="139"/>
    </row>
    <row r="134" spans="1:13" ht="57" customHeight="1" x14ac:dyDescent="0.35">
      <c r="A134" s="115"/>
      <c r="B134" s="140"/>
      <c r="C134" s="115"/>
      <c r="D134" s="15" t="s">
        <v>126</v>
      </c>
      <c r="E134" s="14">
        <v>0</v>
      </c>
      <c r="F134" s="78">
        <f t="shared" ref="F134" si="55">G134+H134+I134+J134+ K134</f>
        <v>3232.7550000000001</v>
      </c>
      <c r="G134" s="14">
        <v>3232.7550000000001</v>
      </c>
      <c r="H134" s="73">
        <v>0</v>
      </c>
      <c r="I134" s="14">
        <v>0</v>
      </c>
      <c r="J134" s="14">
        <v>0</v>
      </c>
      <c r="K134" s="73">
        <v>0</v>
      </c>
      <c r="L134" s="134"/>
      <c r="M134" s="139"/>
    </row>
    <row r="135" spans="1:13" ht="87.6" customHeight="1" x14ac:dyDescent="0.35">
      <c r="A135" s="115"/>
      <c r="B135" s="140"/>
      <c r="C135" s="115"/>
      <c r="D135" s="27" t="s">
        <v>110</v>
      </c>
      <c r="E135" s="14">
        <f>68+359.195</f>
        <v>427.19499999999999</v>
      </c>
      <c r="F135" s="14">
        <f>SUM(G135:K135)</f>
        <v>0</v>
      </c>
      <c r="G135" s="14">
        <v>0</v>
      </c>
      <c r="H135" s="73">
        <v>0</v>
      </c>
      <c r="I135" s="14">
        <v>0</v>
      </c>
      <c r="J135" s="14">
        <v>0</v>
      </c>
      <c r="K135" s="73">
        <v>0</v>
      </c>
      <c r="L135" s="134"/>
      <c r="M135" s="151"/>
    </row>
    <row r="136" spans="1:13" ht="87.6" customHeight="1" x14ac:dyDescent="0.35">
      <c r="A136" s="114" t="s">
        <v>138</v>
      </c>
      <c r="B136" s="136" t="s">
        <v>144</v>
      </c>
      <c r="C136" s="114">
        <v>2018</v>
      </c>
      <c r="D136" s="15" t="s">
        <v>0</v>
      </c>
      <c r="E136" s="16">
        <v>0</v>
      </c>
      <c r="F136" s="16">
        <f>G136</f>
        <v>4535.76</v>
      </c>
      <c r="G136" s="16">
        <v>4535.76</v>
      </c>
      <c r="H136" s="16">
        <v>0</v>
      </c>
      <c r="I136" s="16">
        <v>0</v>
      </c>
      <c r="J136" s="16">
        <v>0</v>
      </c>
      <c r="K136" s="16">
        <v>0</v>
      </c>
      <c r="L136" s="133" t="s">
        <v>15</v>
      </c>
      <c r="M136" s="138"/>
    </row>
    <row r="137" spans="1:13" ht="127.2" customHeight="1" x14ac:dyDescent="0.35">
      <c r="A137" s="116"/>
      <c r="B137" s="137"/>
      <c r="C137" s="116"/>
      <c r="D137" s="15" t="s">
        <v>39</v>
      </c>
      <c r="E137" s="16">
        <v>0</v>
      </c>
      <c r="F137" s="16">
        <f>G137</f>
        <v>503.98</v>
      </c>
      <c r="G137" s="16">
        <v>503.98</v>
      </c>
      <c r="H137" s="16">
        <v>0</v>
      </c>
      <c r="I137" s="16">
        <v>0</v>
      </c>
      <c r="J137" s="16">
        <v>0</v>
      </c>
      <c r="K137" s="16">
        <v>0</v>
      </c>
      <c r="L137" s="135"/>
      <c r="M137" s="151"/>
    </row>
    <row r="138" spans="1:13" ht="52.2" customHeight="1" x14ac:dyDescent="0.35">
      <c r="A138" s="114" t="s">
        <v>60</v>
      </c>
      <c r="B138" s="136" t="s">
        <v>61</v>
      </c>
      <c r="C138" s="144"/>
      <c r="D138" s="15" t="s">
        <v>120</v>
      </c>
      <c r="E138" s="16">
        <f>SUM(E139:E140)</f>
        <v>1174892.6100000001</v>
      </c>
      <c r="F138" s="16">
        <f t="shared" ref="F138:J138" si="56">SUM(F139:F140)</f>
        <v>2035863.86219</v>
      </c>
      <c r="G138" s="16">
        <f>SUM(G139:G140)</f>
        <v>496867.86218999996</v>
      </c>
      <c r="H138" s="16">
        <f t="shared" si="56"/>
        <v>382744</v>
      </c>
      <c r="I138" s="16">
        <f t="shared" si="56"/>
        <v>384284</v>
      </c>
      <c r="J138" s="16">
        <f t="shared" si="56"/>
        <v>385984</v>
      </c>
      <c r="K138" s="16">
        <f t="shared" ref="K138" si="57">SUM(K139:K140)</f>
        <v>385984</v>
      </c>
      <c r="L138" s="144"/>
      <c r="M138" s="144"/>
    </row>
    <row r="139" spans="1:13" ht="75.599999999999994" customHeight="1" x14ac:dyDescent="0.35">
      <c r="A139" s="115"/>
      <c r="B139" s="140"/>
      <c r="C139" s="145"/>
      <c r="D139" s="15" t="s">
        <v>32</v>
      </c>
      <c r="E139" s="28">
        <f t="shared" ref="E139:J139" si="58">E141</f>
        <v>0</v>
      </c>
      <c r="F139" s="28">
        <f>F141</f>
        <v>27542.38219</v>
      </c>
      <c r="G139" s="28">
        <f>G141</f>
        <v>26806.38219</v>
      </c>
      <c r="H139" s="28">
        <f t="shared" si="58"/>
        <v>184</v>
      </c>
      <c r="I139" s="28">
        <f t="shared" si="58"/>
        <v>184</v>
      </c>
      <c r="J139" s="28">
        <f t="shared" si="58"/>
        <v>184</v>
      </c>
      <c r="K139" s="28">
        <f t="shared" ref="K139" si="59">K141</f>
        <v>184</v>
      </c>
      <c r="L139" s="145"/>
      <c r="M139" s="145"/>
    </row>
    <row r="140" spans="1:13" ht="30.6" customHeight="1" x14ac:dyDescent="0.35">
      <c r="A140" s="115"/>
      <c r="B140" s="140"/>
      <c r="C140" s="145"/>
      <c r="D140" s="15" t="s">
        <v>2</v>
      </c>
      <c r="E140" s="28">
        <f t="shared" ref="E140:J140" si="60">E142+E151+E157</f>
        <v>1174892.6100000001</v>
      </c>
      <c r="F140" s="28">
        <f>F142+F151+F157</f>
        <v>2008321.48</v>
      </c>
      <c r="G140" s="28">
        <f t="shared" si="60"/>
        <v>470061.48</v>
      </c>
      <c r="H140" s="28">
        <f t="shared" si="60"/>
        <v>382560</v>
      </c>
      <c r="I140" s="28">
        <f t="shared" si="60"/>
        <v>384100</v>
      </c>
      <c r="J140" s="28">
        <f t="shared" si="60"/>
        <v>385800</v>
      </c>
      <c r="K140" s="28">
        <f t="shared" ref="K140" si="61">K142+K151+K157</f>
        <v>385800</v>
      </c>
      <c r="L140" s="145"/>
      <c r="M140" s="145"/>
    </row>
    <row r="141" spans="1:13" ht="76.95" customHeight="1" x14ac:dyDescent="0.35">
      <c r="A141" s="114" t="s">
        <v>62</v>
      </c>
      <c r="B141" s="136" t="s">
        <v>52</v>
      </c>
      <c r="C141" s="144"/>
      <c r="D141" s="15" t="s">
        <v>32</v>
      </c>
      <c r="E141" s="28">
        <f t="shared" ref="E141" si="62">E149</f>
        <v>0</v>
      </c>
      <c r="F141" s="28">
        <f>F147+F146+F144</f>
        <v>27542.38219</v>
      </c>
      <c r="G141" s="28">
        <f>G147+G146+G144</f>
        <v>26806.38219</v>
      </c>
      <c r="H141" s="28">
        <f>H147+H146</f>
        <v>184</v>
      </c>
      <c r="I141" s="28">
        <f t="shared" ref="I141:J141" si="63">I147+I146</f>
        <v>184</v>
      </c>
      <c r="J141" s="28">
        <f t="shared" si="63"/>
        <v>184</v>
      </c>
      <c r="K141" s="28">
        <f t="shared" ref="K141" si="64">K147+K146</f>
        <v>184</v>
      </c>
      <c r="L141" s="144"/>
      <c r="M141" s="144"/>
    </row>
    <row r="142" spans="1:13" ht="25.95" customHeight="1" x14ac:dyDescent="0.35">
      <c r="A142" s="116"/>
      <c r="B142" s="137"/>
      <c r="C142" s="152"/>
      <c r="D142" s="15" t="s">
        <v>2</v>
      </c>
      <c r="E142" s="28">
        <f t="shared" ref="E142:K142" si="65">E143</f>
        <v>34533.4</v>
      </c>
      <c r="F142" s="28">
        <f t="shared" si="65"/>
        <v>169270</v>
      </c>
      <c r="G142" s="28">
        <f t="shared" si="65"/>
        <v>31010</v>
      </c>
      <c r="H142" s="28">
        <f t="shared" si="65"/>
        <v>32560</v>
      </c>
      <c r="I142" s="28">
        <f t="shared" si="65"/>
        <v>34100</v>
      </c>
      <c r="J142" s="28">
        <f t="shared" si="65"/>
        <v>35800</v>
      </c>
      <c r="K142" s="28">
        <f t="shared" si="65"/>
        <v>35800</v>
      </c>
      <c r="L142" s="152"/>
      <c r="M142" s="152"/>
    </row>
    <row r="143" spans="1:13" ht="34.950000000000003" customHeight="1" x14ac:dyDescent="0.35">
      <c r="A143" s="146" t="s">
        <v>63</v>
      </c>
      <c r="B143" s="136" t="s">
        <v>36</v>
      </c>
      <c r="C143" s="22" t="s">
        <v>22</v>
      </c>
      <c r="D143" s="15" t="s">
        <v>2</v>
      </c>
      <c r="E143" s="28">
        <f>5000+29533.4</f>
        <v>34533.4</v>
      </c>
      <c r="F143" s="28">
        <f>G143+H143+I143+J143+K143</f>
        <v>169270</v>
      </c>
      <c r="G143" s="28">
        <v>31010</v>
      </c>
      <c r="H143" s="28">
        <v>32560</v>
      </c>
      <c r="I143" s="28">
        <v>34100</v>
      </c>
      <c r="J143" s="28">
        <v>35800</v>
      </c>
      <c r="K143" s="28">
        <v>35800</v>
      </c>
      <c r="L143" s="133" t="s">
        <v>15</v>
      </c>
      <c r="M143" s="138" t="s">
        <v>160</v>
      </c>
    </row>
    <row r="144" spans="1:13" ht="97.2" customHeight="1" x14ac:dyDescent="0.35">
      <c r="A144" s="147"/>
      <c r="B144" s="137"/>
      <c r="C144" s="22">
        <v>2018</v>
      </c>
      <c r="D144" s="15" t="s">
        <v>32</v>
      </c>
      <c r="E144" s="28">
        <v>0</v>
      </c>
      <c r="F144" s="28">
        <f>G144+H144+I144+J144+K144</f>
        <v>2966.8392600000002</v>
      </c>
      <c r="G144" s="28">
        <v>2966.8392600000002</v>
      </c>
      <c r="H144" s="28">
        <v>0</v>
      </c>
      <c r="I144" s="28">
        <v>0</v>
      </c>
      <c r="J144" s="28">
        <v>0</v>
      </c>
      <c r="K144" s="28">
        <v>0</v>
      </c>
      <c r="L144" s="135"/>
      <c r="M144" s="139"/>
    </row>
    <row r="145" spans="1:15" ht="97.2" customHeight="1" x14ac:dyDescent="0.35">
      <c r="A145" s="29" t="s">
        <v>159</v>
      </c>
      <c r="B145" s="15" t="s">
        <v>155</v>
      </c>
      <c r="C145" s="22">
        <v>2018</v>
      </c>
      <c r="D145" s="15" t="s">
        <v>32</v>
      </c>
      <c r="E145" s="28">
        <v>0</v>
      </c>
      <c r="F145" s="28">
        <f t="shared" ref="F145:F146" si="66">G145+H145+I145+J145+K145</f>
        <v>2966.8392600000002</v>
      </c>
      <c r="G145" s="28">
        <v>2966.8392600000002</v>
      </c>
      <c r="H145" s="28">
        <v>0</v>
      </c>
      <c r="I145" s="28">
        <v>0</v>
      </c>
      <c r="J145" s="28">
        <v>0</v>
      </c>
      <c r="K145" s="28">
        <v>0</v>
      </c>
      <c r="L145" s="22" t="s">
        <v>15</v>
      </c>
      <c r="M145" s="139"/>
    </row>
    <row r="146" spans="1:15" ht="128.4" customHeight="1" x14ac:dyDescent="0.35">
      <c r="A146" s="29" t="s">
        <v>64</v>
      </c>
      <c r="B146" s="15" t="s">
        <v>20</v>
      </c>
      <c r="C146" s="22">
        <v>2018</v>
      </c>
      <c r="D146" s="15" t="s">
        <v>32</v>
      </c>
      <c r="E146" s="28">
        <v>185</v>
      </c>
      <c r="F146" s="28">
        <f t="shared" si="66"/>
        <v>921</v>
      </c>
      <c r="G146" s="28">
        <v>185</v>
      </c>
      <c r="H146" s="28">
        <v>184</v>
      </c>
      <c r="I146" s="28">
        <v>184</v>
      </c>
      <c r="J146" s="28">
        <v>184</v>
      </c>
      <c r="K146" s="28">
        <v>184</v>
      </c>
      <c r="L146" s="22" t="s">
        <v>15</v>
      </c>
      <c r="M146" s="139"/>
    </row>
    <row r="147" spans="1:15" ht="97.2" customHeight="1" x14ac:dyDescent="0.35">
      <c r="A147" s="29" t="s">
        <v>145</v>
      </c>
      <c r="B147" s="15" t="s">
        <v>148</v>
      </c>
      <c r="C147" s="22">
        <v>2018</v>
      </c>
      <c r="D147" s="15" t="s">
        <v>32</v>
      </c>
      <c r="E147" s="28">
        <v>0</v>
      </c>
      <c r="F147" s="28">
        <f>G147+H147+I147+J147+ K147</f>
        <v>23654.54293</v>
      </c>
      <c r="G147" s="28">
        <f>G148+G149</f>
        <v>23654.54293</v>
      </c>
      <c r="H147" s="28">
        <v>0</v>
      </c>
      <c r="I147" s="28">
        <v>0</v>
      </c>
      <c r="J147" s="28">
        <v>0</v>
      </c>
      <c r="K147" s="28">
        <v>0</v>
      </c>
      <c r="L147" s="133" t="s">
        <v>170</v>
      </c>
      <c r="M147" s="138" t="s">
        <v>169</v>
      </c>
    </row>
    <row r="148" spans="1:15" ht="70.95" customHeight="1" x14ac:dyDescent="0.35">
      <c r="A148" s="29" t="s">
        <v>146</v>
      </c>
      <c r="B148" s="15" t="s">
        <v>152</v>
      </c>
      <c r="C148" s="22">
        <v>2018</v>
      </c>
      <c r="D148" s="15" t="s">
        <v>32</v>
      </c>
      <c r="E148" s="28">
        <v>0</v>
      </c>
      <c r="F148" s="28">
        <f>G148+H148+I148+J148+ K148</f>
        <v>8746.5429299999996</v>
      </c>
      <c r="G148" s="28">
        <f>12958.16074-4211.61781</f>
        <v>8746.5429299999996</v>
      </c>
      <c r="H148" s="28">
        <v>0</v>
      </c>
      <c r="I148" s="28">
        <v>0</v>
      </c>
      <c r="J148" s="28">
        <v>0</v>
      </c>
      <c r="K148" s="28">
        <v>0</v>
      </c>
      <c r="L148" s="134"/>
      <c r="M148" s="139"/>
    </row>
    <row r="149" spans="1:15" ht="105" customHeight="1" x14ac:dyDescent="0.35">
      <c r="A149" s="29" t="s">
        <v>147</v>
      </c>
      <c r="B149" s="15" t="s">
        <v>149</v>
      </c>
      <c r="C149" s="22">
        <v>2018</v>
      </c>
      <c r="D149" s="15" t="s">
        <v>32</v>
      </c>
      <c r="E149" s="28">
        <v>0</v>
      </c>
      <c r="F149" s="28">
        <f t="shared" ref="F149:F153" si="67">G149+H149+I149+J149+ K149</f>
        <v>14908</v>
      </c>
      <c r="G149" s="28">
        <v>14908</v>
      </c>
      <c r="H149" s="28">
        <v>0</v>
      </c>
      <c r="I149" s="28">
        <v>0</v>
      </c>
      <c r="J149" s="28">
        <v>0</v>
      </c>
      <c r="K149" s="28">
        <v>0</v>
      </c>
      <c r="L149" s="134"/>
      <c r="M149" s="139"/>
    </row>
    <row r="150" spans="1:15" ht="46.2" customHeight="1" x14ac:dyDescent="0.35">
      <c r="A150" s="190" t="s">
        <v>65</v>
      </c>
      <c r="B150" s="136" t="s">
        <v>66</v>
      </c>
      <c r="C150" s="114" t="s">
        <v>50</v>
      </c>
      <c r="D150" s="13" t="s">
        <v>1</v>
      </c>
      <c r="E150" s="14">
        <f>E151</f>
        <v>90359.21</v>
      </c>
      <c r="F150" s="28">
        <f t="shared" si="67"/>
        <v>89051.48</v>
      </c>
      <c r="G150" s="14">
        <f>G151</f>
        <v>89051.48</v>
      </c>
      <c r="H150" s="73">
        <f>H151</f>
        <v>0</v>
      </c>
      <c r="I150" s="14">
        <f>I151</f>
        <v>0</v>
      </c>
      <c r="J150" s="14">
        <f>J151</f>
        <v>0</v>
      </c>
      <c r="K150" s="73">
        <f t="shared" ref="K150" si="68">K151</f>
        <v>0</v>
      </c>
      <c r="L150" s="133"/>
      <c r="M150" s="141"/>
    </row>
    <row r="151" spans="1:15" ht="46.2" customHeight="1" x14ac:dyDescent="0.35">
      <c r="A151" s="191"/>
      <c r="B151" s="137"/>
      <c r="C151" s="116"/>
      <c r="D151" s="15" t="s">
        <v>2</v>
      </c>
      <c r="E151" s="14">
        <f>E152+E153</f>
        <v>90359.21</v>
      </c>
      <c r="F151" s="28">
        <f>G151+H151+I151+J151+ K151</f>
        <v>89051.48</v>
      </c>
      <c r="G151" s="14">
        <f t="shared" ref="G151:K151" si="69">G152+G153</f>
        <v>89051.48</v>
      </c>
      <c r="H151" s="73">
        <f t="shared" si="69"/>
        <v>0</v>
      </c>
      <c r="I151" s="14">
        <f t="shared" si="69"/>
        <v>0</v>
      </c>
      <c r="J151" s="14">
        <f t="shared" si="69"/>
        <v>0</v>
      </c>
      <c r="K151" s="73">
        <f t="shared" si="69"/>
        <v>0</v>
      </c>
      <c r="L151" s="135"/>
      <c r="M151" s="143"/>
    </row>
    <row r="152" spans="1:15" ht="211.2" customHeight="1" x14ac:dyDescent="0.35">
      <c r="A152" s="17" t="s">
        <v>67</v>
      </c>
      <c r="B152" s="15" t="s">
        <v>30</v>
      </c>
      <c r="C152" s="19">
        <v>2018</v>
      </c>
      <c r="D152" s="15" t="s">
        <v>2</v>
      </c>
      <c r="E152" s="14">
        <v>83216.210000000006</v>
      </c>
      <c r="F152" s="78">
        <f t="shared" si="67"/>
        <v>85480.48</v>
      </c>
      <c r="G152" s="14">
        <v>85480.48</v>
      </c>
      <c r="H152" s="73">
        <v>0</v>
      </c>
      <c r="I152" s="14">
        <v>0</v>
      </c>
      <c r="J152" s="14">
        <v>0</v>
      </c>
      <c r="K152" s="73">
        <v>0</v>
      </c>
      <c r="L152" s="22" t="s">
        <v>28</v>
      </c>
      <c r="M152" s="138" t="s">
        <v>179</v>
      </c>
    </row>
    <row r="153" spans="1:15" ht="168" customHeight="1" x14ac:dyDescent="0.35">
      <c r="A153" s="19" t="s">
        <v>68</v>
      </c>
      <c r="B153" s="15" t="s">
        <v>12</v>
      </c>
      <c r="C153" s="19" t="s">
        <v>31</v>
      </c>
      <c r="D153" s="15" t="s">
        <v>2</v>
      </c>
      <c r="E153" s="14">
        <v>7143</v>
      </c>
      <c r="F153" s="78">
        <f t="shared" si="67"/>
        <v>3571</v>
      </c>
      <c r="G153" s="14">
        <v>3571</v>
      </c>
      <c r="H153" s="73">
        <v>0</v>
      </c>
      <c r="I153" s="14">
        <v>0</v>
      </c>
      <c r="J153" s="14">
        <v>0</v>
      </c>
      <c r="K153" s="73">
        <v>0</v>
      </c>
      <c r="L153" s="22" t="s">
        <v>19</v>
      </c>
      <c r="M153" s="151"/>
    </row>
    <row r="154" spans="1:15" ht="42" customHeight="1" x14ac:dyDescent="0.35">
      <c r="A154" s="114" t="s">
        <v>69</v>
      </c>
      <c r="B154" s="136" t="s">
        <v>72</v>
      </c>
      <c r="C154" s="114"/>
      <c r="D154" s="13" t="s">
        <v>1</v>
      </c>
      <c r="E154" s="30">
        <f t="shared" ref="E154:J154" si="70">E157</f>
        <v>1050000</v>
      </c>
      <c r="F154" s="30">
        <f>F157</f>
        <v>1750000</v>
      </c>
      <c r="G154" s="30">
        <f t="shared" si="70"/>
        <v>350000</v>
      </c>
      <c r="H154" s="30">
        <f t="shared" si="70"/>
        <v>350000</v>
      </c>
      <c r="I154" s="30">
        <f t="shared" si="70"/>
        <v>350000</v>
      </c>
      <c r="J154" s="30">
        <f t="shared" si="70"/>
        <v>350000</v>
      </c>
      <c r="K154" s="30">
        <f t="shared" ref="K154" si="71">K157</f>
        <v>350000</v>
      </c>
      <c r="L154" s="133"/>
      <c r="M154" s="141"/>
    </row>
    <row r="155" spans="1:15" ht="82.2" customHeight="1" x14ac:dyDescent="0.35">
      <c r="A155" s="115"/>
      <c r="B155" s="140"/>
      <c r="C155" s="115"/>
      <c r="D155" s="15" t="s">
        <v>23</v>
      </c>
      <c r="E155" s="153" t="s">
        <v>24</v>
      </c>
      <c r="F155" s="154"/>
      <c r="G155" s="154"/>
      <c r="H155" s="154"/>
      <c r="I155" s="154"/>
      <c r="J155" s="154"/>
      <c r="K155" s="154"/>
      <c r="L155" s="134"/>
      <c r="M155" s="142"/>
    </row>
    <row r="156" spans="1:15" ht="75" customHeight="1" x14ac:dyDescent="0.35">
      <c r="A156" s="115"/>
      <c r="B156" s="140"/>
      <c r="C156" s="115"/>
      <c r="D156" s="15" t="s">
        <v>13</v>
      </c>
      <c r="E156" s="153" t="s">
        <v>27</v>
      </c>
      <c r="F156" s="154"/>
      <c r="G156" s="154"/>
      <c r="H156" s="154"/>
      <c r="I156" s="154"/>
      <c r="J156" s="154"/>
      <c r="K156" s="154"/>
      <c r="L156" s="134"/>
      <c r="M156" s="142"/>
    </row>
    <row r="157" spans="1:15" ht="30.6" customHeight="1" x14ac:dyDescent="0.35">
      <c r="A157" s="116"/>
      <c r="B157" s="137"/>
      <c r="C157" s="116"/>
      <c r="D157" s="15" t="s">
        <v>2</v>
      </c>
      <c r="E157" s="30">
        <f>E161</f>
        <v>1050000</v>
      </c>
      <c r="F157" s="30">
        <f>F161</f>
        <v>1750000</v>
      </c>
      <c r="G157" s="30">
        <f t="shared" ref="G157:J157" si="72">G161</f>
        <v>350000</v>
      </c>
      <c r="H157" s="30">
        <f t="shared" si="72"/>
        <v>350000</v>
      </c>
      <c r="I157" s="30">
        <f t="shared" si="72"/>
        <v>350000</v>
      </c>
      <c r="J157" s="30">
        <f t="shared" si="72"/>
        <v>350000</v>
      </c>
      <c r="K157" s="30">
        <f t="shared" ref="K157" si="73">K161</f>
        <v>350000</v>
      </c>
      <c r="L157" s="135"/>
      <c r="M157" s="143"/>
      <c r="O157" s="1"/>
    </row>
    <row r="158" spans="1:15" ht="27" customHeight="1" x14ac:dyDescent="0.35">
      <c r="A158" s="114" t="s">
        <v>70</v>
      </c>
      <c r="B158" s="136" t="s">
        <v>81</v>
      </c>
      <c r="C158" s="114" t="s">
        <v>50</v>
      </c>
      <c r="D158" s="13" t="s">
        <v>1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133" t="s">
        <v>16</v>
      </c>
      <c r="M158" s="138" t="s">
        <v>18</v>
      </c>
      <c r="O158" s="1"/>
    </row>
    <row r="159" spans="1:15" ht="47.4" customHeight="1" x14ac:dyDescent="0.35">
      <c r="A159" s="115"/>
      <c r="B159" s="140"/>
      <c r="C159" s="115"/>
      <c r="D159" s="15" t="s">
        <v>23</v>
      </c>
      <c r="E159" s="153" t="s">
        <v>24</v>
      </c>
      <c r="F159" s="154"/>
      <c r="G159" s="154"/>
      <c r="H159" s="154"/>
      <c r="I159" s="154"/>
      <c r="J159" s="154"/>
      <c r="K159" s="154"/>
      <c r="L159" s="134"/>
      <c r="M159" s="139"/>
      <c r="O159" s="1"/>
    </row>
    <row r="160" spans="1:15" ht="355.95" customHeight="1" x14ac:dyDescent="0.35">
      <c r="A160" s="116"/>
      <c r="B160" s="137"/>
      <c r="C160" s="116"/>
      <c r="D160" s="15" t="s">
        <v>13</v>
      </c>
      <c r="E160" s="153" t="s">
        <v>27</v>
      </c>
      <c r="F160" s="154"/>
      <c r="G160" s="154"/>
      <c r="H160" s="154"/>
      <c r="I160" s="154"/>
      <c r="J160" s="154"/>
      <c r="K160" s="154"/>
      <c r="L160" s="135"/>
      <c r="M160" s="139"/>
      <c r="O160" s="1"/>
    </row>
    <row r="161" spans="1:15" ht="409.2" customHeight="1" x14ac:dyDescent="0.35">
      <c r="A161" s="19" t="s">
        <v>111</v>
      </c>
      <c r="B161" s="15" t="s">
        <v>38</v>
      </c>
      <c r="C161" s="20" t="s">
        <v>50</v>
      </c>
      <c r="D161" s="15" t="s">
        <v>2</v>
      </c>
      <c r="E161" s="30">
        <v>1050000</v>
      </c>
      <c r="F161" s="30">
        <f>SUM(G161:K161)</f>
        <v>1750000</v>
      </c>
      <c r="G161" s="30">
        <v>350000</v>
      </c>
      <c r="H161" s="30">
        <v>350000</v>
      </c>
      <c r="I161" s="30">
        <v>350000</v>
      </c>
      <c r="J161" s="30">
        <v>350000</v>
      </c>
      <c r="K161" s="30">
        <v>350000</v>
      </c>
      <c r="L161" s="22" t="s">
        <v>16</v>
      </c>
      <c r="M161" s="31" t="s">
        <v>21</v>
      </c>
      <c r="O161" s="1"/>
    </row>
    <row r="162" spans="1:15" ht="49.2" customHeight="1" x14ac:dyDescent="0.35">
      <c r="A162" s="114">
        <v>4</v>
      </c>
      <c r="B162" s="136" t="s">
        <v>74</v>
      </c>
      <c r="C162" s="144"/>
      <c r="D162" s="15" t="s">
        <v>23</v>
      </c>
      <c r="E162" s="30">
        <f>E169+E171</f>
        <v>0</v>
      </c>
      <c r="F162" s="30">
        <f t="shared" ref="F162:J162" si="74">F169+F171</f>
        <v>12950.07</v>
      </c>
      <c r="G162" s="30">
        <f t="shared" si="74"/>
        <v>12950.07</v>
      </c>
      <c r="H162" s="30">
        <f t="shared" si="74"/>
        <v>0</v>
      </c>
      <c r="I162" s="30">
        <f t="shared" si="74"/>
        <v>0</v>
      </c>
      <c r="J162" s="30">
        <f t="shared" si="74"/>
        <v>0</v>
      </c>
      <c r="K162" s="30">
        <f t="shared" ref="K162" si="75">K169+K171</f>
        <v>0</v>
      </c>
      <c r="L162" s="9"/>
      <c r="M162" s="9"/>
      <c r="O162" s="1"/>
    </row>
    <row r="163" spans="1:15" ht="222.6" customHeight="1" x14ac:dyDescent="0.35">
      <c r="A163" s="116"/>
      <c r="B163" s="137"/>
      <c r="C163" s="152"/>
      <c r="D163" s="15" t="s">
        <v>13</v>
      </c>
      <c r="E163" s="153" t="s">
        <v>27</v>
      </c>
      <c r="F163" s="154"/>
      <c r="G163" s="154"/>
      <c r="H163" s="154"/>
      <c r="I163" s="154"/>
      <c r="J163" s="154"/>
      <c r="K163" s="154"/>
      <c r="L163" s="32"/>
      <c r="M163" s="32"/>
      <c r="O163" s="1"/>
    </row>
    <row r="164" spans="1:15" ht="29.4" customHeight="1" x14ac:dyDescent="0.35">
      <c r="A164" s="131" t="s">
        <v>75</v>
      </c>
      <c r="B164" s="136" t="s">
        <v>76</v>
      </c>
      <c r="C164" s="133" t="s">
        <v>50</v>
      </c>
      <c r="D164" s="15" t="s">
        <v>1</v>
      </c>
      <c r="E164" s="30">
        <v>0</v>
      </c>
      <c r="F164" s="30">
        <f>G164+H164+I164+J164+K164</f>
        <v>0</v>
      </c>
      <c r="G164" s="30">
        <f>G165</f>
        <v>0</v>
      </c>
      <c r="H164" s="30">
        <f>H165</f>
        <v>0</v>
      </c>
      <c r="I164" s="30">
        <f>I165</f>
        <v>0</v>
      </c>
      <c r="J164" s="30">
        <f>J165</f>
        <v>0</v>
      </c>
      <c r="K164" s="30">
        <f t="shared" ref="K164" si="76">K165</f>
        <v>0</v>
      </c>
      <c r="L164" s="133" t="s">
        <v>16</v>
      </c>
      <c r="M164" s="133" t="s">
        <v>167</v>
      </c>
      <c r="O164" s="1"/>
    </row>
    <row r="165" spans="1:15" ht="101.4" customHeight="1" x14ac:dyDescent="0.35">
      <c r="A165" s="132"/>
      <c r="B165" s="137"/>
      <c r="C165" s="135"/>
      <c r="D165" s="15" t="s">
        <v>13</v>
      </c>
      <c r="E165" s="153" t="s">
        <v>27</v>
      </c>
      <c r="F165" s="154"/>
      <c r="G165" s="154"/>
      <c r="H165" s="154"/>
      <c r="I165" s="154"/>
      <c r="J165" s="154"/>
      <c r="K165" s="154"/>
      <c r="L165" s="134"/>
      <c r="M165" s="134"/>
      <c r="O165" s="1"/>
    </row>
    <row r="166" spans="1:15" ht="43.2" customHeight="1" x14ac:dyDescent="0.35">
      <c r="A166" s="131" t="s">
        <v>78</v>
      </c>
      <c r="B166" s="136" t="s">
        <v>77</v>
      </c>
      <c r="C166" s="133" t="s">
        <v>50</v>
      </c>
      <c r="D166" s="15" t="s">
        <v>1</v>
      </c>
      <c r="E166" s="30">
        <v>0</v>
      </c>
      <c r="F166" s="30">
        <f>G166+H166+I166+J166+K166</f>
        <v>0</v>
      </c>
      <c r="G166" s="30">
        <f>G167</f>
        <v>0</v>
      </c>
      <c r="H166" s="30">
        <f>H167</f>
        <v>0</v>
      </c>
      <c r="I166" s="30">
        <f>I167</f>
        <v>0</v>
      </c>
      <c r="J166" s="30">
        <f>J167</f>
        <v>0</v>
      </c>
      <c r="K166" s="30">
        <f t="shared" ref="K166" si="77">K167</f>
        <v>0</v>
      </c>
      <c r="L166" s="134"/>
      <c r="M166" s="134"/>
      <c r="O166" s="1"/>
    </row>
    <row r="167" spans="1:15" ht="119.4" customHeight="1" x14ac:dyDescent="0.35">
      <c r="A167" s="132"/>
      <c r="B167" s="137"/>
      <c r="C167" s="135"/>
      <c r="D167" s="15" t="s">
        <v>13</v>
      </c>
      <c r="E167" s="153" t="s">
        <v>27</v>
      </c>
      <c r="F167" s="154"/>
      <c r="G167" s="154"/>
      <c r="H167" s="154"/>
      <c r="I167" s="154"/>
      <c r="J167" s="154"/>
      <c r="K167" s="154"/>
      <c r="L167" s="134"/>
      <c r="M167" s="134"/>
      <c r="O167" s="1"/>
    </row>
    <row r="168" spans="1:15" ht="44.4" customHeight="1" x14ac:dyDescent="0.35">
      <c r="A168" s="131" t="s">
        <v>79</v>
      </c>
      <c r="B168" s="136" t="s">
        <v>150</v>
      </c>
      <c r="C168" s="133" t="s">
        <v>50</v>
      </c>
      <c r="D168" s="15" t="s">
        <v>1</v>
      </c>
      <c r="E168" s="30">
        <v>0</v>
      </c>
      <c r="F168" s="30">
        <f>G168+H168+I168+J168+K168</f>
        <v>5830.66</v>
      </c>
      <c r="G168" s="30">
        <f>G169</f>
        <v>5830.66</v>
      </c>
      <c r="H168" s="30">
        <f>H169</f>
        <v>0</v>
      </c>
      <c r="I168" s="30">
        <f>I169</f>
        <v>0</v>
      </c>
      <c r="J168" s="30">
        <f>J169</f>
        <v>0</v>
      </c>
      <c r="K168" s="30">
        <f t="shared" ref="K168" si="78">K169</f>
        <v>0</v>
      </c>
      <c r="L168" s="134"/>
      <c r="M168" s="134"/>
      <c r="O168" s="1"/>
    </row>
    <row r="169" spans="1:15" ht="361.2" customHeight="1" x14ac:dyDescent="0.35">
      <c r="A169" s="132"/>
      <c r="B169" s="137"/>
      <c r="C169" s="135"/>
      <c r="D169" s="15" t="s">
        <v>23</v>
      </c>
      <c r="E169" s="30">
        <v>0</v>
      </c>
      <c r="F169" s="30">
        <f>G169+H169+I169+J169+K169</f>
        <v>5830.66</v>
      </c>
      <c r="G169" s="30">
        <v>5830.66</v>
      </c>
      <c r="H169" s="30">
        <v>0</v>
      </c>
      <c r="I169" s="30">
        <v>0</v>
      </c>
      <c r="J169" s="30">
        <v>0</v>
      </c>
      <c r="K169" s="30">
        <v>0</v>
      </c>
      <c r="L169" s="134"/>
      <c r="M169" s="134"/>
      <c r="O169" s="1"/>
    </row>
    <row r="170" spans="1:15" ht="29.4" customHeight="1" x14ac:dyDescent="0.35">
      <c r="A170" s="130" t="s">
        <v>80</v>
      </c>
      <c r="B170" s="159" t="s">
        <v>151</v>
      </c>
      <c r="C170" s="133" t="s">
        <v>50</v>
      </c>
      <c r="D170" s="15" t="s">
        <v>1</v>
      </c>
      <c r="E170" s="30">
        <v>0</v>
      </c>
      <c r="F170" s="30">
        <f>G170+H170+I170+J170+K170</f>
        <v>7119.41</v>
      </c>
      <c r="G170" s="30">
        <f>G171</f>
        <v>7119.41</v>
      </c>
      <c r="H170" s="30">
        <f>H171</f>
        <v>0</v>
      </c>
      <c r="I170" s="30">
        <f>I171</f>
        <v>0</v>
      </c>
      <c r="J170" s="30">
        <f>J171</f>
        <v>0</v>
      </c>
      <c r="K170" s="30">
        <f t="shared" ref="K170" si="79">K171</f>
        <v>0</v>
      </c>
      <c r="L170" s="134"/>
      <c r="M170" s="134"/>
      <c r="O170" s="1"/>
    </row>
    <row r="171" spans="1:15" ht="301.95" customHeight="1" x14ac:dyDescent="0.35">
      <c r="A171" s="130"/>
      <c r="B171" s="159"/>
      <c r="C171" s="135"/>
      <c r="D171" s="15" t="s">
        <v>23</v>
      </c>
      <c r="E171" s="30">
        <v>0</v>
      </c>
      <c r="F171" s="30">
        <f>G171+H171+I171+J171+K171</f>
        <v>7119.41</v>
      </c>
      <c r="G171" s="30">
        <v>7119.41</v>
      </c>
      <c r="H171" s="30">
        <v>0</v>
      </c>
      <c r="I171" s="30">
        <v>0</v>
      </c>
      <c r="J171" s="30">
        <v>0</v>
      </c>
      <c r="K171" s="30">
        <v>0</v>
      </c>
      <c r="L171" s="135"/>
      <c r="M171" s="135"/>
      <c r="O171" s="1"/>
    </row>
    <row r="172" spans="1:15" ht="34.200000000000003" customHeight="1" x14ac:dyDescent="0.35">
      <c r="A172" s="114">
        <v>5</v>
      </c>
      <c r="B172" s="187" t="s">
        <v>82</v>
      </c>
      <c r="C172" s="133"/>
      <c r="D172" s="13" t="s">
        <v>1</v>
      </c>
      <c r="E172" s="28">
        <f>E174</f>
        <v>0</v>
      </c>
      <c r="F172" s="28">
        <f>F173</f>
        <v>764059</v>
      </c>
      <c r="G172" s="28">
        <f t="shared" ref="G172:K172" si="80">G173</f>
        <v>461359</v>
      </c>
      <c r="H172" s="28">
        <f>H173</f>
        <v>302700</v>
      </c>
      <c r="I172" s="28">
        <f t="shared" si="80"/>
        <v>0</v>
      </c>
      <c r="J172" s="28">
        <f t="shared" si="80"/>
        <v>0</v>
      </c>
      <c r="K172" s="28">
        <f t="shared" si="80"/>
        <v>0</v>
      </c>
      <c r="L172" s="133"/>
      <c r="M172" s="133"/>
    </row>
    <row r="173" spans="1:15" ht="40.200000000000003" customHeight="1" x14ac:dyDescent="0.35">
      <c r="A173" s="115"/>
      <c r="B173" s="188"/>
      <c r="C173" s="134"/>
      <c r="D173" s="15" t="s">
        <v>124</v>
      </c>
      <c r="E173" s="28">
        <v>0</v>
      </c>
      <c r="F173" s="28">
        <f>G173+H173+I173+J173</f>
        <v>764059</v>
      </c>
      <c r="G173" s="28">
        <f>G175+G177+G178+G179+G182+G183+G184</f>
        <v>461359</v>
      </c>
      <c r="H173" s="28">
        <f t="shared" ref="H173:K173" si="81">H175+H177+H178+H179+H182+H183+H184</f>
        <v>302700</v>
      </c>
      <c r="I173" s="28">
        <f t="shared" si="81"/>
        <v>0</v>
      </c>
      <c r="J173" s="28">
        <f t="shared" si="81"/>
        <v>0</v>
      </c>
      <c r="K173" s="28">
        <f t="shared" si="81"/>
        <v>0</v>
      </c>
      <c r="L173" s="134"/>
      <c r="M173" s="134"/>
    </row>
    <row r="174" spans="1:15" ht="170.4" customHeight="1" x14ac:dyDescent="0.35">
      <c r="A174" s="116"/>
      <c r="B174" s="189"/>
      <c r="C174" s="135"/>
      <c r="D174" s="15" t="s">
        <v>125</v>
      </c>
      <c r="E174" s="28">
        <v>0</v>
      </c>
      <c r="F174" s="28">
        <f t="shared" ref="F174:F178" si="82">G174+H174+I174+J174</f>
        <v>100000</v>
      </c>
      <c r="G174" s="28">
        <v>100000</v>
      </c>
      <c r="H174" s="28">
        <v>0</v>
      </c>
      <c r="I174" s="28">
        <v>0</v>
      </c>
      <c r="J174" s="28">
        <v>0</v>
      </c>
      <c r="K174" s="28">
        <v>0</v>
      </c>
      <c r="L174" s="135"/>
      <c r="M174" s="135"/>
    </row>
    <row r="175" spans="1:15" ht="71.400000000000006" customHeight="1" x14ac:dyDescent="0.35">
      <c r="A175" s="114" t="s">
        <v>83</v>
      </c>
      <c r="B175" s="136" t="s">
        <v>113</v>
      </c>
      <c r="C175" s="133" t="s">
        <v>50</v>
      </c>
      <c r="D175" s="15" t="s">
        <v>124</v>
      </c>
      <c r="E175" s="28">
        <v>0</v>
      </c>
      <c r="F175" s="28">
        <f t="shared" si="82"/>
        <v>249470</v>
      </c>
      <c r="G175" s="28">
        <v>249470</v>
      </c>
      <c r="H175" s="28">
        <v>0</v>
      </c>
      <c r="I175" s="28">
        <v>0</v>
      </c>
      <c r="J175" s="28">
        <v>0</v>
      </c>
      <c r="K175" s="28">
        <v>0</v>
      </c>
      <c r="L175" s="134" t="s">
        <v>15</v>
      </c>
      <c r="M175" s="138" t="s">
        <v>121</v>
      </c>
    </row>
    <row r="176" spans="1:15" ht="282" customHeight="1" x14ac:dyDescent="0.35">
      <c r="A176" s="116"/>
      <c r="B176" s="137"/>
      <c r="C176" s="135"/>
      <c r="D176" s="15" t="s">
        <v>125</v>
      </c>
      <c r="E176" s="28">
        <v>0</v>
      </c>
      <c r="F176" s="28">
        <f t="shared" si="82"/>
        <v>100000</v>
      </c>
      <c r="G176" s="28">
        <v>100000</v>
      </c>
      <c r="H176" s="28">
        <v>0</v>
      </c>
      <c r="I176" s="28">
        <v>0</v>
      </c>
      <c r="J176" s="28">
        <v>0</v>
      </c>
      <c r="K176" s="28">
        <v>0</v>
      </c>
      <c r="L176" s="135"/>
      <c r="M176" s="151"/>
    </row>
    <row r="177" spans="1:13" ht="227.4" customHeight="1" x14ac:dyDescent="0.35">
      <c r="A177" s="33" t="s">
        <v>139</v>
      </c>
      <c r="B177" s="34" t="s">
        <v>141</v>
      </c>
      <c r="C177" s="35" t="s">
        <v>50</v>
      </c>
      <c r="D177" s="15" t="s">
        <v>124</v>
      </c>
      <c r="E177" s="28">
        <v>0</v>
      </c>
      <c r="F177" s="28">
        <f t="shared" si="82"/>
        <v>43889</v>
      </c>
      <c r="G177" s="28">
        <v>43889</v>
      </c>
      <c r="H177" s="28">
        <v>0</v>
      </c>
      <c r="I177" s="28">
        <v>0</v>
      </c>
      <c r="J177" s="28">
        <v>0</v>
      </c>
      <c r="K177" s="28">
        <v>0</v>
      </c>
      <c r="L177" s="35" t="s">
        <v>15</v>
      </c>
      <c r="M177" s="36" t="s">
        <v>142</v>
      </c>
    </row>
    <row r="178" spans="1:13" ht="299.39999999999998" customHeight="1" x14ac:dyDescent="0.35">
      <c r="A178" s="37" t="s">
        <v>140</v>
      </c>
      <c r="B178" s="34" t="s">
        <v>168</v>
      </c>
      <c r="C178" s="35" t="s">
        <v>50</v>
      </c>
      <c r="D178" s="15" t="s">
        <v>124</v>
      </c>
      <c r="E178" s="28">
        <v>0</v>
      </c>
      <c r="F178" s="28">
        <f t="shared" si="82"/>
        <v>28000</v>
      </c>
      <c r="G178" s="28">
        <f>13000+15000</f>
        <v>28000</v>
      </c>
      <c r="H178" s="28">
        <v>0</v>
      </c>
      <c r="I178" s="28">
        <v>0</v>
      </c>
      <c r="J178" s="28">
        <v>0</v>
      </c>
      <c r="K178" s="28">
        <v>0</v>
      </c>
      <c r="L178" s="35" t="s">
        <v>15</v>
      </c>
      <c r="M178" s="36" t="s">
        <v>143</v>
      </c>
    </row>
    <row r="179" spans="1:13" ht="258" customHeight="1" x14ac:dyDescent="0.35">
      <c r="A179" s="33" t="s">
        <v>153</v>
      </c>
      <c r="B179" s="34" t="s">
        <v>154</v>
      </c>
      <c r="C179" s="35" t="s">
        <v>50</v>
      </c>
      <c r="D179" s="15" t="s">
        <v>163</v>
      </c>
      <c r="E179" s="28">
        <v>0</v>
      </c>
      <c r="F179" s="28">
        <f t="shared" ref="F179" si="83">G179+H179+I179+J179</f>
        <v>138000</v>
      </c>
      <c r="G179" s="28">
        <v>88000</v>
      </c>
      <c r="H179" s="28">
        <v>50000</v>
      </c>
      <c r="I179" s="28">
        <v>0</v>
      </c>
      <c r="J179" s="28">
        <v>0</v>
      </c>
      <c r="K179" s="28">
        <v>0</v>
      </c>
      <c r="L179" s="35" t="s">
        <v>15</v>
      </c>
      <c r="M179" s="36" t="s">
        <v>158</v>
      </c>
    </row>
    <row r="180" spans="1:13" ht="258" customHeight="1" x14ac:dyDescent="0.35">
      <c r="A180" s="88" t="s">
        <v>218</v>
      </c>
      <c r="B180" s="34" t="s">
        <v>154</v>
      </c>
      <c r="C180" s="89" t="s">
        <v>50</v>
      </c>
      <c r="D180" s="90" t="s">
        <v>163</v>
      </c>
      <c r="E180" s="28">
        <v>0</v>
      </c>
      <c r="F180" s="28">
        <f t="shared" ref="F180" si="84">G180+H180+I180+J180</f>
        <v>88000</v>
      </c>
      <c r="G180" s="28">
        <v>88000</v>
      </c>
      <c r="H180" s="28">
        <v>0</v>
      </c>
      <c r="I180" s="28">
        <v>0</v>
      </c>
      <c r="J180" s="28">
        <v>0</v>
      </c>
      <c r="K180" s="28">
        <v>0</v>
      </c>
      <c r="L180" s="89"/>
      <c r="M180" s="92"/>
    </row>
    <row r="181" spans="1:13" ht="258" customHeight="1" x14ac:dyDescent="0.35">
      <c r="A181" s="88" t="s">
        <v>217</v>
      </c>
      <c r="B181" s="34" t="s">
        <v>216</v>
      </c>
      <c r="C181" s="89" t="s">
        <v>50</v>
      </c>
      <c r="D181" s="90" t="s">
        <v>163</v>
      </c>
      <c r="E181" s="28">
        <v>0</v>
      </c>
      <c r="F181" s="28">
        <f t="shared" ref="F181" si="85">G181+H181+I181+J181</f>
        <v>50000</v>
      </c>
      <c r="G181" s="28">
        <v>0</v>
      </c>
      <c r="H181" s="28">
        <v>50000</v>
      </c>
      <c r="I181" s="28">
        <v>0</v>
      </c>
      <c r="J181" s="28">
        <v>0</v>
      </c>
      <c r="K181" s="28">
        <v>0</v>
      </c>
      <c r="L181" s="89"/>
      <c r="M181" s="92"/>
    </row>
    <row r="182" spans="1:13" ht="361.2" customHeight="1" x14ac:dyDescent="0.35">
      <c r="A182" s="33" t="s">
        <v>162</v>
      </c>
      <c r="B182" s="34" t="s">
        <v>164</v>
      </c>
      <c r="C182" s="35" t="s">
        <v>50</v>
      </c>
      <c r="D182" s="15" t="s">
        <v>163</v>
      </c>
      <c r="E182" s="28">
        <v>0</v>
      </c>
      <c r="F182" s="28">
        <f t="shared" ref="F182:F183" si="86">G182+H182+I182+J182</f>
        <v>52000</v>
      </c>
      <c r="G182" s="28">
        <v>52000</v>
      </c>
      <c r="H182" s="28">
        <v>0</v>
      </c>
      <c r="I182" s="28">
        <v>0</v>
      </c>
      <c r="J182" s="28">
        <v>0</v>
      </c>
      <c r="K182" s="28">
        <v>0</v>
      </c>
      <c r="L182" s="35" t="s">
        <v>15</v>
      </c>
      <c r="M182" s="36" t="s">
        <v>165</v>
      </c>
    </row>
    <row r="183" spans="1:13" ht="361.2" customHeight="1" x14ac:dyDescent="0.35">
      <c r="A183" s="74" t="s">
        <v>171</v>
      </c>
      <c r="B183" s="34" t="s">
        <v>172</v>
      </c>
      <c r="C183" s="75" t="s">
        <v>50</v>
      </c>
      <c r="D183" s="76" t="s">
        <v>163</v>
      </c>
      <c r="E183" s="28">
        <v>0</v>
      </c>
      <c r="F183" s="28">
        <f t="shared" si="86"/>
        <v>107000</v>
      </c>
      <c r="G183" s="28">
        <v>0</v>
      </c>
      <c r="H183" s="28">
        <f>46000+61000</f>
        <v>107000</v>
      </c>
      <c r="I183" s="28">
        <v>0</v>
      </c>
      <c r="J183" s="28">
        <v>0</v>
      </c>
      <c r="K183" s="28">
        <v>0</v>
      </c>
      <c r="L183" s="75" t="s">
        <v>15</v>
      </c>
      <c r="M183" s="77" t="s">
        <v>165</v>
      </c>
    </row>
    <row r="184" spans="1:13" ht="265.2" customHeight="1" x14ac:dyDescent="0.35">
      <c r="A184" s="66" t="s">
        <v>175</v>
      </c>
      <c r="B184" s="34" t="s">
        <v>226</v>
      </c>
      <c r="C184" s="67" t="s">
        <v>50</v>
      </c>
      <c r="D184" s="68" t="s">
        <v>163</v>
      </c>
      <c r="E184" s="28">
        <f>E185+E186</f>
        <v>0</v>
      </c>
      <c r="F184" s="28">
        <f t="shared" ref="F184:K184" si="87">F185+F186</f>
        <v>145700</v>
      </c>
      <c r="G184" s="28">
        <f t="shared" si="87"/>
        <v>0</v>
      </c>
      <c r="H184" s="28">
        <f t="shared" si="87"/>
        <v>145700</v>
      </c>
      <c r="I184" s="28">
        <f t="shared" si="87"/>
        <v>0</v>
      </c>
      <c r="J184" s="28">
        <f t="shared" si="87"/>
        <v>0</v>
      </c>
      <c r="K184" s="28">
        <f t="shared" si="87"/>
        <v>0</v>
      </c>
      <c r="L184" s="67" t="s">
        <v>15</v>
      </c>
      <c r="M184" s="69" t="s">
        <v>165</v>
      </c>
    </row>
    <row r="185" spans="1:13" ht="265.2" customHeight="1" x14ac:dyDescent="0.35">
      <c r="A185" s="110" t="s">
        <v>225</v>
      </c>
      <c r="B185" s="34" t="s">
        <v>176</v>
      </c>
      <c r="C185" s="111" t="s">
        <v>50</v>
      </c>
      <c r="D185" s="113" t="s">
        <v>163</v>
      </c>
      <c r="E185" s="28">
        <v>0</v>
      </c>
      <c r="F185" s="28">
        <f t="shared" ref="F185" si="88">G185+H185+I185+J185</f>
        <v>89000</v>
      </c>
      <c r="G185" s="28">
        <v>0</v>
      </c>
      <c r="H185" s="28">
        <f>50000+39000</f>
        <v>89000</v>
      </c>
      <c r="I185" s="28">
        <v>0</v>
      </c>
      <c r="J185" s="28">
        <v>0</v>
      </c>
      <c r="K185" s="28">
        <v>0</v>
      </c>
      <c r="L185" s="111" t="s">
        <v>15</v>
      </c>
      <c r="M185" s="112" t="s">
        <v>165</v>
      </c>
    </row>
    <row r="186" spans="1:13" ht="265.2" customHeight="1" x14ac:dyDescent="0.35">
      <c r="A186" s="108" t="s">
        <v>224</v>
      </c>
      <c r="B186" s="34" t="s">
        <v>223</v>
      </c>
      <c r="C186" s="107" t="s">
        <v>50</v>
      </c>
      <c r="D186" s="109" t="s">
        <v>163</v>
      </c>
      <c r="E186" s="28">
        <v>0</v>
      </c>
      <c r="F186" s="28">
        <f t="shared" ref="F186" si="89">G186+H186+I186+J186</f>
        <v>56700</v>
      </c>
      <c r="G186" s="28">
        <v>0</v>
      </c>
      <c r="H186" s="28">
        <v>56700</v>
      </c>
      <c r="I186" s="28">
        <v>0</v>
      </c>
      <c r="J186" s="28">
        <v>0</v>
      </c>
      <c r="K186" s="28">
        <v>0</v>
      </c>
      <c r="L186" s="107" t="s">
        <v>15</v>
      </c>
      <c r="M186" s="106" t="s">
        <v>165</v>
      </c>
    </row>
    <row r="187" spans="1:13" ht="24.6" customHeight="1" x14ac:dyDescent="0.35">
      <c r="A187" s="38"/>
      <c r="B187" s="34"/>
      <c r="C187" s="19"/>
      <c r="D187" s="39" t="s">
        <v>108</v>
      </c>
      <c r="E187" s="40">
        <f>E189+E194+E188+E191+E193</f>
        <v>1277189.7825000002</v>
      </c>
      <c r="F187" s="40">
        <f>F189+F194+F188+F191+F193</f>
        <v>2907975.2246899996</v>
      </c>
      <c r="G187" s="40">
        <f>G189+G194+G188+G191+G193</f>
        <v>1066279.2246900001</v>
      </c>
      <c r="H187" s="40">
        <f>H189+H194+H188+H191+H193</f>
        <v>685444</v>
      </c>
      <c r="I187" s="40">
        <f t="shared" ref="I187:J187" si="90">I189+I194+I188+I191+I193</f>
        <v>384284</v>
      </c>
      <c r="J187" s="40">
        <f t="shared" si="90"/>
        <v>385984</v>
      </c>
      <c r="K187" s="40">
        <f t="shared" ref="K187" si="91">K189+K194+K188+K191+K193</f>
        <v>385984</v>
      </c>
      <c r="L187" s="22"/>
      <c r="M187" s="31"/>
    </row>
    <row r="188" spans="1:13" ht="34.200000000000003" customHeight="1" x14ac:dyDescent="0.35">
      <c r="A188" s="38"/>
      <c r="B188" s="34"/>
      <c r="C188" s="19"/>
      <c r="D188" s="12" t="s">
        <v>0</v>
      </c>
      <c r="E188" s="40">
        <f>E110</f>
        <v>0</v>
      </c>
      <c r="F188" s="40">
        <f>SUM(G188:K188)</f>
        <v>24598.3125</v>
      </c>
      <c r="G188" s="40">
        <f t="shared" ref="G188:K189" si="92">G110</f>
        <v>24598.3125</v>
      </c>
      <c r="H188" s="40">
        <f t="shared" si="92"/>
        <v>0</v>
      </c>
      <c r="I188" s="40">
        <f t="shared" si="92"/>
        <v>0</v>
      </c>
      <c r="J188" s="40">
        <f t="shared" si="92"/>
        <v>0</v>
      </c>
      <c r="K188" s="40">
        <f t="shared" si="92"/>
        <v>0</v>
      </c>
      <c r="L188" s="22"/>
      <c r="M188" s="31"/>
    </row>
    <row r="189" spans="1:13" ht="54.6" customHeight="1" x14ac:dyDescent="0.35">
      <c r="A189" s="38"/>
      <c r="B189" s="34"/>
      <c r="C189" s="19"/>
      <c r="D189" s="41" t="s">
        <v>33</v>
      </c>
      <c r="E189" s="42">
        <f>E111</f>
        <v>0</v>
      </c>
      <c r="F189" s="40">
        <f>SUM(G189:K189)</f>
        <v>777009.07000000007</v>
      </c>
      <c r="G189" s="42">
        <f t="shared" si="92"/>
        <v>474309.07</v>
      </c>
      <c r="H189" s="42">
        <f t="shared" si="92"/>
        <v>302700</v>
      </c>
      <c r="I189" s="42">
        <f t="shared" si="92"/>
        <v>0</v>
      </c>
      <c r="J189" s="42">
        <f t="shared" si="92"/>
        <v>0</v>
      </c>
      <c r="K189" s="42">
        <f t="shared" si="92"/>
        <v>0</v>
      </c>
      <c r="L189" s="22"/>
      <c r="M189" s="31"/>
    </row>
    <row r="190" spans="1:13" ht="54.6" customHeight="1" x14ac:dyDescent="0.35">
      <c r="A190" s="38"/>
      <c r="B190" s="34"/>
      <c r="C190" s="19"/>
      <c r="D190" s="12" t="s">
        <v>125</v>
      </c>
      <c r="E190" s="26">
        <v>0</v>
      </c>
      <c r="F190" s="26">
        <f>G190+H190+I190+J190</f>
        <v>100000</v>
      </c>
      <c r="G190" s="26">
        <v>100000</v>
      </c>
      <c r="H190" s="26">
        <v>0</v>
      </c>
      <c r="I190" s="26">
        <v>0</v>
      </c>
      <c r="J190" s="26">
        <v>0</v>
      </c>
      <c r="K190" s="26">
        <v>0</v>
      </c>
      <c r="L190" s="22"/>
      <c r="M190" s="31"/>
    </row>
    <row r="191" spans="1:13" ht="87" customHeight="1" x14ac:dyDescent="0.35">
      <c r="A191" s="38"/>
      <c r="B191" s="34"/>
      <c r="C191" s="19"/>
      <c r="D191" s="12" t="s">
        <v>161</v>
      </c>
      <c r="E191" s="42">
        <f>E113</f>
        <v>1869.9775</v>
      </c>
      <c r="F191" s="40">
        <f>SUM(G191:K191)</f>
        <v>28046.36219</v>
      </c>
      <c r="G191" s="42">
        <f>G113</f>
        <v>27310.36219</v>
      </c>
      <c r="H191" s="40">
        <f>H113</f>
        <v>184</v>
      </c>
      <c r="I191" s="40">
        <f>I113</f>
        <v>184</v>
      </c>
      <c r="J191" s="40">
        <f>J113</f>
        <v>184</v>
      </c>
      <c r="K191" s="40">
        <f>K113</f>
        <v>184</v>
      </c>
      <c r="L191" s="22"/>
      <c r="M191" s="31"/>
    </row>
    <row r="192" spans="1:13" ht="72" customHeight="1" x14ac:dyDescent="0.35">
      <c r="A192" s="38"/>
      <c r="B192" s="34"/>
      <c r="C192" s="19"/>
      <c r="D192" s="41" t="s">
        <v>13</v>
      </c>
      <c r="E192" s="195" t="s">
        <v>27</v>
      </c>
      <c r="F192" s="196"/>
      <c r="G192" s="196"/>
      <c r="H192" s="196"/>
      <c r="I192" s="196"/>
      <c r="J192" s="196"/>
      <c r="K192" s="196"/>
      <c r="L192" s="22"/>
      <c r="M192" s="31"/>
    </row>
    <row r="193" spans="1:13" ht="90" customHeight="1" x14ac:dyDescent="0.35">
      <c r="A193" s="38"/>
      <c r="B193" s="34"/>
      <c r="C193" s="19"/>
      <c r="D193" s="12" t="s">
        <v>122</v>
      </c>
      <c r="E193" s="42">
        <f t="shared" ref="E193:K193" si="93">E126</f>
        <v>427.19499999999999</v>
      </c>
      <c r="F193" s="42">
        <f t="shared" si="93"/>
        <v>0</v>
      </c>
      <c r="G193" s="42">
        <f t="shared" si="93"/>
        <v>0</v>
      </c>
      <c r="H193" s="42">
        <f t="shared" si="93"/>
        <v>0</v>
      </c>
      <c r="I193" s="42">
        <f t="shared" si="93"/>
        <v>0</v>
      </c>
      <c r="J193" s="42">
        <f t="shared" si="93"/>
        <v>0</v>
      </c>
      <c r="K193" s="42">
        <f t="shared" si="93"/>
        <v>0</v>
      </c>
      <c r="L193" s="22"/>
      <c r="M193" s="31"/>
    </row>
    <row r="194" spans="1:13" ht="42" customHeight="1" x14ac:dyDescent="0.35">
      <c r="A194" s="38"/>
      <c r="B194" s="34"/>
      <c r="C194" s="19"/>
      <c r="D194" s="41" t="s">
        <v>2</v>
      </c>
      <c r="E194" s="42">
        <f>E116</f>
        <v>1274892.6100000001</v>
      </c>
      <c r="F194" s="40">
        <f>SUM(G194:K194)</f>
        <v>2078321.48</v>
      </c>
      <c r="G194" s="42">
        <f>G116</f>
        <v>540061.48</v>
      </c>
      <c r="H194" s="42">
        <f>H116</f>
        <v>382560</v>
      </c>
      <c r="I194" s="42">
        <f>I116</f>
        <v>384100</v>
      </c>
      <c r="J194" s="42">
        <f>J116</f>
        <v>385800</v>
      </c>
      <c r="K194" s="42">
        <f>K116</f>
        <v>385800</v>
      </c>
      <c r="L194" s="22"/>
      <c r="M194" s="31"/>
    </row>
    <row r="195" spans="1:13" ht="33" customHeight="1" x14ac:dyDescent="0.35">
      <c r="A195" s="38"/>
      <c r="B195" s="148" t="s">
        <v>84</v>
      </c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50"/>
    </row>
    <row r="196" spans="1:13" ht="33" customHeight="1" x14ac:dyDescent="0.35">
      <c r="A196" s="182"/>
      <c r="B196" s="9" t="s">
        <v>43</v>
      </c>
      <c r="C196" s="155"/>
      <c r="D196" s="10" t="s">
        <v>1</v>
      </c>
      <c r="E196" s="11">
        <f>E197+E201</f>
        <v>0</v>
      </c>
      <c r="F196" s="11">
        <f>G196+H196</f>
        <v>45248.68</v>
      </c>
      <c r="G196" s="11">
        <f>G197+G201+G200</f>
        <v>7314.1100000000006</v>
      </c>
      <c r="H196" s="11">
        <f t="shared" ref="H196:J196" si="94">H197+H201</f>
        <v>37934.57</v>
      </c>
      <c r="I196" s="11">
        <f t="shared" si="94"/>
        <v>0</v>
      </c>
      <c r="J196" s="11">
        <f t="shared" si="94"/>
        <v>0</v>
      </c>
      <c r="K196" s="11">
        <f t="shared" ref="K196" si="95">K197+K201</f>
        <v>0</v>
      </c>
      <c r="L196" s="127"/>
      <c r="M196" s="127"/>
    </row>
    <row r="197" spans="1:13" ht="56.4" customHeight="1" x14ac:dyDescent="0.35">
      <c r="A197" s="183"/>
      <c r="B197" s="178" t="s">
        <v>137</v>
      </c>
      <c r="C197" s="156"/>
      <c r="D197" s="12" t="s">
        <v>33</v>
      </c>
      <c r="E197" s="25">
        <f>E217</f>
        <v>0</v>
      </c>
      <c r="F197" s="11">
        <f>G197+H197</f>
        <v>44048.68</v>
      </c>
      <c r="G197" s="25">
        <f>G203</f>
        <v>6114.1100000000006</v>
      </c>
      <c r="H197" s="71">
        <f>H219+H203</f>
        <v>37934.57</v>
      </c>
      <c r="I197" s="25">
        <f t="shared" ref="I197:J197" si="96">I217</f>
        <v>0</v>
      </c>
      <c r="J197" s="25">
        <f t="shared" si="96"/>
        <v>0</v>
      </c>
      <c r="K197" s="71">
        <f t="shared" ref="K197" si="97">K217</f>
        <v>0</v>
      </c>
      <c r="L197" s="128"/>
      <c r="M197" s="128"/>
    </row>
    <row r="198" spans="1:13" ht="56.4" customHeight="1" x14ac:dyDescent="0.35">
      <c r="A198" s="183"/>
      <c r="B198" s="178"/>
      <c r="C198" s="156"/>
      <c r="D198" s="41" t="s">
        <v>125</v>
      </c>
      <c r="E198" s="14">
        <v>0</v>
      </c>
      <c r="F198" s="14">
        <f>H198</f>
        <v>37934.57</v>
      </c>
      <c r="G198" s="14">
        <v>0</v>
      </c>
      <c r="H198" s="16">
        <f t="shared" ref="H198:J198" si="98">H197</f>
        <v>37934.57</v>
      </c>
      <c r="I198" s="16">
        <f t="shared" si="98"/>
        <v>0</v>
      </c>
      <c r="J198" s="16">
        <f t="shared" si="98"/>
        <v>0</v>
      </c>
      <c r="K198" s="16">
        <f t="shared" ref="K198" si="99">K197</f>
        <v>0</v>
      </c>
      <c r="L198" s="128"/>
      <c r="M198" s="128"/>
    </row>
    <row r="199" spans="1:13" ht="77.400000000000006" customHeight="1" x14ac:dyDescent="0.35">
      <c r="A199" s="183"/>
      <c r="B199" s="178"/>
      <c r="C199" s="156"/>
      <c r="D199" s="12" t="s">
        <v>13</v>
      </c>
      <c r="E199" s="173" t="s">
        <v>27</v>
      </c>
      <c r="F199" s="173"/>
      <c r="G199" s="173"/>
      <c r="H199" s="173"/>
      <c r="I199" s="173"/>
      <c r="J199" s="173"/>
      <c r="K199" s="173"/>
      <c r="L199" s="128"/>
      <c r="M199" s="128"/>
    </row>
    <row r="200" spans="1:13" ht="93" customHeight="1" x14ac:dyDescent="0.35">
      <c r="A200" s="183"/>
      <c r="B200" s="178"/>
      <c r="C200" s="156"/>
      <c r="D200" s="12" t="s">
        <v>44</v>
      </c>
      <c r="E200" s="44">
        <v>0</v>
      </c>
      <c r="F200" s="44">
        <f>G200</f>
        <v>1200</v>
      </c>
      <c r="G200" s="44">
        <f>G206</f>
        <v>1200</v>
      </c>
      <c r="H200" s="11">
        <v>0</v>
      </c>
      <c r="I200" s="11">
        <v>0</v>
      </c>
      <c r="J200" s="11">
        <v>0</v>
      </c>
      <c r="K200" s="11">
        <v>0</v>
      </c>
      <c r="L200" s="128"/>
      <c r="M200" s="128"/>
    </row>
    <row r="201" spans="1:13" ht="33" customHeight="1" x14ac:dyDescent="0.35">
      <c r="A201" s="184"/>
      <c r="B201" s="179"/>
      <c r="C201" s="157"/>
      <c r="D201" s="12" t="s">
        <v>34</v>
      </c>
      <c r="E201" s="11">
        <f>E216+E217</f>
        <v>0</v>
      </c>
      <c r="F201" s="11">
        <f t="shared" ref="F201:J201" si="100">F216+F217</f>
        <v>0</v>
      </c>
      <c r="G201" s="11">
        <f t="shared" si="100"/>
        <v>0</v>
      </c>
      <c r="H201" s="11">
        <f t="shared" si="100"/>
        <v>0</v>
      </c>
      <c r="I201" s="11">
        <f t="shared" si="100"/>
        <v>0</v>
      </c>
      <c r="J201" s="11">
        <f t="shared" si="100"/>
        <v>0</v>
      </c>
      <c r="K201" s="11">
        <f t="shared" ref="K201" si="101">K216+K217</f>
        <v>0</v>
      </c>
      <c r="L201" s="129"/>
      <c r="M201" s="129"/>
    </row>
    <row r="202" spans="1:13" ht="34.200000000000003" customHeight="1" x14ac:dyDescent="0.35">
      <c r="A202" s="114" t="s">
        <v>42</v>
      </c>
      <c r="B202" s="136" t="s">
        <v>85</v>
      </c>
      <c r="C202" s="192"/>
      <c r="D202" s="13" t="s">
        <v>1</v>
      </c>
      <c r="E202" s="14">
        <f>E203</f>
        <v>0</v>
      </c>
      <c r="F202" s="14">
        <f>G202+H202</f>
        <v>40992.495000000003</v>
      </c>
      <c r="G202" s="14">
        <f>G203+G206</f>
        <v>7314.1100000000006</v>
      </c>
      <c r="H202" s="73">
        <f>H203</f>
        <v>33678.385000000002</v>
      </c>
      <c r="I202" s="14">
        <f t="shared" ref="I202:K202" si="102">I203</f>
        <v>0</v>
      </c>
      <c r="J202" s="14">
        <f t="shared" si="102"/>
        <v>0</v>
      </c>
      <c r="K202" s="73">
        <f t="shared" si="102"/>
        <v>0</v>
      </c>
      <c r="L202" s="141"/>
      <c r="M202" s="141"/>
    </row>
    <row r="203" spans="1:13" ht="50.4" customHeight="1" x14ac:dyDescent="0.35">
      <c r="A203" s="115"/>
      <c r="B203" s="140"/>
      <c r="C203" s="193"/>
      <c r="D203" s="43" t="s">
        <v>33</v>
      </c>
      <c r="E203" s="16">
        <v>0</v>
      </c>
      <c r="F203" s="14">
        <f>G203+H203</f>
        <v>39792.495000000003</v>
      </c>
      <c r="G203" s="16">
        <f>G207+G210</f>
        <v>6114.1100000000006</v>
      </c>
      <c r="H203" s="16">
        <f>H207+H210</f>
        <v>33678.385000000002</v>
      </c>
      <c r="I203" s="14">
        <v>0</v>
      </c>
      <c r="J203" s="14">
        <v>0</v>
      </c>
      <c r="K203" s="73">
        <v>0</v>
      </c>
      <c r="L203" s="142"/>
      <c r="M203" s="142"/>
    </row>
    <row r="204" spans="1:13" ht="61.2" customHeight="1" x14ac:dyDescent="0.35">
      <c r="A204" s="115"/>
      <c r="B204" s="140"/>
      <c r="C204" s="193"/>
      <c r="D204" s="43" t="s">
        <v>125</v>
      </c>
      <c r="E204" s="14">
        <v>0</v>
      </c>
      <c r="F204" s="14">
        <f>H204</f>
        <v>33678.385000000002</v>
      </c>
      <c r="G204" s="14">
        <v>0</v>
      </c>
      <c r="H204" s="16">
        <f t="shared" ref="H204:J204" si="103">H203</f>
        <v>33678.385000000002</v>
      </c>
      <c r="I204" s="16">
        <f t="shared" si="103"/>
        <v>0</v>
      </c>
      <c r="J204" s="16">
        <f t="shared" si="103"/>
        <v>0</v>
      </c>
      <c r="K204" s="16">
        <f t="shared" ref="K204" si="104">K203</f>
        <v>0</v>
      </c>
      <c r="L204" s="142"/>
      <c r="M204" s="142"/>
    </row>
    <row r="205" spans="1:13" ht="69" customHeight="1" x14ac:dyDescent="0.35">
      <c r="A205" s="115"/>
      <c r="B205" s="140"/>
      <c r="C205" s="193"/>
      <c r="D205" s="43" t="s">
        <v>13</v>
      </c>
      <c r="E205" s="175" t="s">
        <v>27</v>
      </c>
      <c r="F205" s="176"/>
      <c r="G205" s="176"/>
      <c r="H205" s="176"/>
      <c r="I205" s="176"/>
      <c r="J205" s="176"/>
      <c r="K205" s="176"/>
      <c r="L205" s="142"/>
      <c r="M205" s="142"/>
    </row>
    <row r="206" spans="1:13" ht="92.4" customHeight="1" x14ac:dyDescent="0.35">
      <c r="A206" s="116"/>
      <c r="B206" s="137"/>
      <c r="C206" s="194"/>
      <c r="D206" s="15" t="s">
        <v>44</v>
      </c>
      <c r="E206" s="16">
        <v>0</v>
      </c>
      <c r="F206" s="16">
        <f>G206</f>
        <v>1200</v>
      </c>
      <c r="G206" s="16">
        <f>G209+G212</f>
        <v>1200</v>
      </c>
      <c r="H206" s="73">
        <v>0</v>
      </c>
      <c r="I206" s="14">
        <v>0</v>
      </c>
      <c r="J206" s="14">
        <v>0</v>
      </c>
      <c r="K206" s="73">
        <v>0</v>
      </c>
      <c r="L206" s="143"/>
      <c r="M206" s="143"/>
    </row>
    <row r="207" spans="1:13" ht="51" customHeight="1" x14ac:dyDescent="0.35">
      <c r="A207" s="114" t="s">
        <v>45</v>
      </c>
      <c r="B207" s="136" t="s">
        <v>86</v>
      </c>
      <c r="C207" s="114">
        <v>2018</v>
      </c>
      <c r="D207" s="45" t="s">
        <v>33</v>
      </c>
      <c r="E207" s="16">
        <v>0</v>
      </c>
      <c r="F207" s="16">
        <f>G207+H207</f>
        <v>2816.00396</v>
      </c>
      <c r="G207" s="16">
        <v>2200</v>
      </c>
      <c r="H207" s="73">
        <v>616.00396000000001</v>
      </c>
      <c r="I207" s="14">
        <v>0</v>
      </c>
      <c r="J207" s="14">
        <v>0</v>
      </c>
      <c r="K207" s="73">
        <v>0</v>
      </c>
      <c r="L207" s="167" t="s">
        <v>116</v>
      </c>
      <c r="M207" s="160" t="s">
        <v>180</v>
      </c>
    </row>
    <row r="208" spans="1:13" ht="61.2" customHeight="1" x14ac:dyDescent="0.35">
      <c r="A208" s="115"/>
      <c r="B208" s="140"/>
      <c r="C208" s="115"/>
      <c r="D208" s="43" t="s">
        <v>125</v>
      </c>
      <c r="E208" s="14">
        <v>0</v>
      </c>
      <c r="F208" s="14">
        <f>H208</f>
        <v>616.00396000000001</v>
      </c>
      <c r="G208" s="14">
        <v>0</v>
      </c>
      <c r="H208" s="16">
        <f t="shared" ref="H208" si="105">H207</f>
        <v>616.00396000000001</v>
      </c>
      <c r="I208" s="16">
        <f t="shared" ref="I208" si="106">I207</f>
        <v>0</v>
      </c>
      <c r="J208" s="16">
        <f t="shared" ref="J208" si="107">J207</f>
        <v>0</v>
      </c>
      <c r="K208" s="16">
        <f t="shared" ref="K208" si="108">K207</f>
        <v>0</v>
      </c>
      <c r="L208" s="168"/>
      <c r="M208" s="161"/>
    </row>
    <row r="209" spans="1:13" ht="95.4" customHeight="1" x14ac:dyDescent="0.35">
      <c r="A209" s="116"/>
      <c r="B209" s="137"/>
      <c r="C209" s="116"/>
      <c r="D209" s="15" t="s">
        <v>44</v>
      </c>
      <c r="E209" s="16">
        <v>0</v>
      </c>
      <c r="F209" s="16">
        <f>G209</f>
        <v>89.76</v>
      </c>
      <c r="G209" s="16">
        <v>89.76</v>
      </c>
      <c r="H209" s="73">
        <v>0</v>
      </c>
      <c r="I209" s="14">
        <v>0</v>
      </c>
      <c r="J209" s="14">
        <v>0</v>
      </c>
      <c r="K209" s="73">
        <v>0</v>
      </c>
      <c r="L209" s="169"/>
      <c r="M209" s="161"/>
    </row>
    <row r="210" spans="1:13" ht="48.6" customHeight="1" x14ac:dyDescent="0.35">
      <c r="A210" s="114" t="s">
        <v>46</v>
      </c>
      <c r="B210" s="136" t="s">
        <v>89</v>
      </c>
      <c r="C210" s="114">
        <v>2018</v>
      </c>
      <c r="D210" s="45" t="s">
        <v>33</v>
      </c>
      <c r="E210" s="16">
        <v>0</v>
      </c>
      <c r="F210" s="16">
        <f>G210+H210</f>
        <v>36976.491040000001</v>
      </c>
      <c r="G210" s="16">
        <v>3914.11</v>
      </c>
      <c r="H210" s="73">
        <v>33062.38104</v>
      </c>
      <c r="I210" s="14">
        <v>0</v>
      </c>
      <c r="J210" s="14">
        <v>0</v>
      </c>
      <c r="K210" s="73">
        <v>0</v>
      </c>
      <c r="L210" s="167" t="s">
        <v>116</v>
      </c>
      <c r="M210" s="161"/>
    </row>
    <row r="211" spans="1:13" ht="60" customHeight="1" x14ac:dyDescent="0.35">
      <c r="A211" s="115"/>
      <c r="B211" s="140"/>
      <c r="C211" s="115"/>
      <c r="D211" s="43" t="s">
        <v>125</v>
      </c>
      <c r="E211" s="14">
        <v>0</v>
      </c>
      <c r="F211" s="14">
        <f>H211</f>
        <v>33062.38104</v>
      </c>
      <c r="G211" s="14">
        <v>0</v>
      </c>
      <c r="H211" s="16">
        <f t="shared" ref="H211" si="109">H210</f>
        <v>33062.38104</v>
      </c>
      <c r="I211" s="16">
        <f t="shared" ref="I211" si="110">I210</f>
        <v>0</v>
      </c>
      <c r="J211" s="16">
        <f t="shared" ref="J211" si="111">J210</f>
        <v>0</v>
      </c>
      <c r="K211" s="16">
        <f t="shared" ref="K211" si="112">K210</f>
        <v>0</v>
      </c>
      <c r="L211" s="168"/>
      <c r="M211" s="161"/>
    </row>
    <row r="212" spans="1:13" ht="95.4" customHeight="1" x14ac:dyDescent="0.35">
      <c r="A212" s="116"/>
      <c r="B212" s="137"/>
      <c r="C212" s="116"/>
      <c r="D212" s="15" t="s">
        <v>44</v>
      </c>
      <c r="E212" s="16">
        <v>0</v>
      </c>
      <c r="F212" s="16">
        <f>G212</f>
        <v>1110.24</v>
      </c>
      <c r="G212" s="16">
        <v>1110.24</v>
      </c>
      <c r="H212" s="73">
        <v>0</v>
      </c>
      <c r="I212" s="14">
        <v>0</v>
      </c>
      <c r="J212" s="14">
        <v>0</v>
      </c>
      <c r="K212" s="73">
        <v>0</v>
      </c>
      <c r="L212" s="169"/>
      <c r="M212" s="161"/>
    </row>
    <row r="213" spans="1:13" ht="73.95" customHeight="1" x14ac:dyDescent="0.35">
      <c r="A213" s="19" t="s">
        <v>47</v>
      </c>
      <c r="B213" s="15" t="s">
        <v>87</v>
      </c>
      <c r="C213" s="19" t="s">
        <v>50</v>
      </c>
      <c r="D213" s="43" t="s">
        <v>13</v>
      </c>
      <c r="E213" s="163" t="s">
        <v>27</v>
      </c>
      <c r="F213" s="163"/>
      <c r="G213" s="163"/>
      <c r="H213" s="163"/>
      <c r="I213" s="163"/>
      <c r="J213" s="163"/>
      <c r="K213" s="163"/>
      <c r="L213" s="46" t="s">
        <v>15</v>
      </c>
      <c r="M213" s="161"/>
    </row>
    <row r="214" spans="1:13" ht="112.2" customHeight="1" x14ac:dyDescent="0.35">
      <c r="A214" s="19" t="s">
        <v>48</v>
      </c>
      <c r="B214" s="15" t="s">
        <v>88</v>
      </c>
      <c r="C214" s="19" t="s">
        <v>50</v>
      </c>
      <c r="D214" s="43" t="s">
        <v>13</v>
      </c>
      <c r="E214" s="163" t="s">
        <v>27</v>
      </c>
      <c r="F214" s="163"/>
      <c r="G214" s="163"/>
      <c r="H214" s="163"/>
      <c r="I214" s="163"/>
      <c r="J214" s="163"/>
      <c r="K214" s="163"/>
      <c r="L214" s="46" t="s">
        <v>15</v>
      </c>
      <c r="M214" s="162"/>
    </row>
    <row r="215" spans="1:13" ht="36.6" customHeight="1" x14ac:dyDescent="0.35">
      <c r="A215" s="114" t="s">
        <v>56</v>
      </c>
      <c r="B215" s="136" t="s">
        <v>90</v>
      </c>
      <c r="C215" s="114" t="s">
        <v>50</v>
      </c>
      <c r="D215" s="13" t="s">
        <v>1</v>
      </c>
      <c r="E215" s="14">
        <v>0</v>
      </c>
      <c r="F215" s="14">
        <v>0</v>
      </c>
      <c r="G215" s="14">
        <v>0</v>
      </c>
      <c r="H215" s="73">
        <v>0</v>
      </c>
      <c r="I215" s="14">
        <v>0</v>
      </c>
      <c r="J215" s="14">
        <v>0</v>
      </c>
      <c r="K215" s="73">
        <v>0</v>
      </c>
      <c r="L215" s="167"/>
      <c r="M215" s="167"/>
    </row>
    <row r="216" spans="1:13" ht="74.400000000000006" customHeight="1" x14ac:dyDescent="0.35">
      <c r="A216" s="116"/>
      <c r="B216" s="137"/>
      <c r="C216" s="116"/>
      <c r="D216" s="47" t="s">
        <v>2</v>
      </c>
      <c r="E216" s="14">
        <v>0</v>
      </c>
      <c r="F216" s="14">
        <v>0</v>
      </c>
      <c r="G216" s="14">
        <v>0</v>
      </c>
      <c r="H216" s="73">
        <v>0</v>
      </c>
      <c r="I216" s="14">
        <v>0</v>
      </c>
      <c r="J216" s="14">
        <v>0</v>
      </c>
      <c r="K216" s="73">
        <v>0</v>
      </c>
      <c r="L216" s="169"/>
      <c r="M216" s="169"/>
    </row>
    <row r="217" spans="1:13" ht="159" customHeight="1" x14ac:dyDescent="0.35">
      <c r="A217" s="19" t="s">
        <v>57</v>
      </c>
      <c r="B217" s="15" t="s">
        <v>136</v>
      </c>
      <c r="C217" s="19" t="s">
        <v>50</v>
      </c>
      <c r="D217" s="43" t="s">
        <v>2</v>
      </c>
      <c r="E217" s="14">
        <v>0</v>
      </c>
      <c r="F217" s="14">
        <v>0</v>
      </c>
      <c r="G217" s="14">
        <v>0</v>
      </c>
      <c r="H217" s="73">
        <v>0</v>
      </c>
      <c r="I217" s="14">
        <v>0</v>
      </c>
      <c r="J217" s="14">
        <v>0</v>
      </c>
      <c r="K217" s="73">
        <v>0</v>
      </c>
      <c r="L217" s="46" t="s">
        <v>117</v>
      </c>
      <c r="M217" s="7" t="s">
        <v>181</v>
      </c>
    </row>
    <row r="218" spans="1:13" ht="32.4" customHeight="1" x14ac:dyDescent="0.35">
      <c r="A218" s="114" t="s">
        <v>60</v>
      </c>
      <c r="B218" s="136" t="s">
        <v>91</v>
      </c>
      <c r="C218" s="114" t="s">
        <v>50</v>
      </c>
      <c r="D218" s="13" t="s">
        <v>1</v>
      </c>
      <c r="E218" s="14">
        <v>0</v>
      </c>
      <c r="F218" s="14">
        <f>F219</f>
        <v>4256.1850000000004</v>
      </c>
      <c r="G218" s="14">
        <v>0</v>
      </c>
      <c r="H218" s="73">
        <f>H219</f>
        <v>4256.1850000000004</v>
      </c>
      <c r="I218" s="14">
        <v>0</v>
      </c>
      <c r="J218" s="14">
        <v>0</v>
      </c>
      <c r="K218" s="73">
        <v>0</v>
      </c>
      <c r="L218" s="167"/>
      <c r="M218" s="160"/>
    </row>
    <row r="219" spans="1:13" ht="60.6" customHeight="1" x14ac:dyDescent="0.35">
      <c r="A219" s="115"/>
      <c r="B219" s="140"/>
      <c r="C219" s="115"/>
      <c r="D219" s="45" t="s">
        <v>33</v>
      </c>
      <c r="E219" s="16">
        <v>0</v>
      </c>
      <c r="F219" s="16">
        <f>H219</f>
        <v>4256.1850000000004</v>
      </c>
      <c r="G219" s="16">
        <v>0</v>
      </c>
      <c r="H219" s="73">
        <v>4256.1850000000004</v>
      </c>
      <c r="I219" s="14">
        <v>0</v>
      </c>
      <c r="J219" s="14">
        <v>0</v>
      </c>
      <c r="K219" s="73">
        <v>0</v>
      </c>
      <c r="L219" s="168"/>
      <c r="M219" s="161"/>
    </row>
    <row r="220" spans="1:13" ht="60.6" customHeight="1" x14ac:dyDescent="0.35">
      <c r="A220" s="115"/>
      <c r="B220" s="140"/>
      <c r="C220" s="115"/>
      <c r="D220" s="43" t="s">
        <v>125</v>
      </c>
      <c r="E220" s="14">
        <v>0</v>
      </c>
      <c r="F220" s="14">
        <f>H220</f>
        <v>4256.1850000000004</v>
      </c>
      <c r="G220" s="14">
        <v>0</v>
      </c>
      <c r="H220" s="16">
        <f t="shared" ref="H220" si="113">H219</f>
        <v>4256.1850000000004</v>
      </c>
      <c r="I220" s="16">
        <f t="shared" ref="I220" si="114">I219</f>
        <v>0</v>
      </c>
      <c r="J220" s="16">
        <f t="shared" ref="J220" si="115">J219</f>
        <v>0</v>
      </c>
      <c r="K220" s="16">
        <f t="shared" ref="K220" si="116">K219</f>
        <v>0</v>
      </c>
      <c r="L220" s="168"/>
      <c r="M220" s="161"/>
    </row>
    <row r="221" spans="1:13" ht="78" customHeight="1" x14ac:dyDescent="0.35">
      <c r="A221" s="116"/>
      <c r="B221" s="137"/>
      <c r="C221" s="116"/>
      <c r="D221" s="43" t="s">
        <v>13</v>
      </c>
      <c r="E221" s="164" t="s">
        <v>27</v>
      </c>
      <c r="F221" s="164"/>
      <c r="G221" s="164"/>
      <c r="H221" s="164"/>
      <c r="I221" s="164"/>
      <c r="J221" s="164"/>
      <c r="K221" s="164"/>
      <c r="L221" s="169"/>
      <c r="M221" s="162"/>
    </row>
    <row r="222" spans="1:13" ht="78" customHeight="1" x14ac:dyDescent="0.35">
      <c r="A222" s="114" t="s">
        <v>62</v>
      </c>
      <c r="B222" s="136" t="s">
        <v>97</v>
      </c>
      <c r="C222" s="114" t="s">
        <v>50</v>
      </c>
      <c r="D222" s="45" t="s">
        <v>33</v>
      </c>
      <c r="E222" s="16">
        <v>0</v>
      </c>
      <c r="F222" s="16">
        <f>H222</f>
        <v>4256.1850000000004</v>
      </c>
      <c r="G222" s="16">
        <v>0</v>
      </c>
      <c r="H222" s="73">
        <v>4256.1850000000004</v>
      </c>
      <c r="I222" s="14">
        <v>0</v>
      </c>
      <c r="J222" s="14">
        <v>0</v>
      </c>
      <c r="K222" s="73">
        <v>0</v>
      </c>
      <c r="L222" s="170" t="s">
        <v>49</v>
      </c>
      <c r="M222" s="160" t="s">
        <v>182</v>
      </c>
    </row>
    <row r="223" spans="1:13" ht="78" customHeight="1" x14ac:dyDescent="0.35">
      <c r="A223" s="115"/>
      <c r="B223" s="140"/>
      <c r="C223" s="115"/>
      <c r="D223" s="43" t="s">
        <v>125</v>
      </c>
      <c r="E223" s="14">
        <v>0</v>
      </c>
      <c r="F223" s="14">
        <f>H223</f>
        <v>4256.1850000000004</v>
      </c>
      <c r="G223" s="14">
        <v>0</v>
      </c>
      <c r="H223" s="16">
        <f t="shared" ref="H223:J223" si="117">H222</f>
        <v>4256.1850000000004</v>
      </c>
      <c r="I223" s="16">
        <f t="shared" si="117"/>
        <v>0</v>
      </c>
      <c r="J223" s="16">
        <f t="shared" si="117"/>
        <v>0</v>
      </c>
      <c r="K223" s="16">
        <f t="shared" ref="K223" si="118">K222</f>
        <v>0</v>
      </c>
      <c r="L223" s="171"/>
      <c r="M223" s="161"/>
    </row>
    <row r="224" spans="1:13" ht="145.19999999999999" customHeight="1" x14ac:dyDescent="0.35">
      <c r="A224" s="116"/>
      <c r="B224" s="137"/>
      <c r="C224" s="116"/>
      <c r="D224" s="43" t="s">
        <v>13</v>
      </c>
      <c r="E224" s="165" t="s">
        <v>27</v>
      </c>
      <c r="F224" s="166"/>
      <c r="G224" s="166"/>
      <c r="H224" s="166"/>
      <c r="I224" s="166"/>
      <c r="J224" s="166"/>
      <c r="K224" s="166"/>
      <c r="L224" s="172"/>
      <c r="M224" s="161"/>
    </row>
    <row r="225" spans="1:13" ht="102.6" customHeight="1" x14ac:dyDescent="0.35">
      <c r="A225" s="19" t="s">
        <v>65</v>
      </c>
      <c r="B225" s="15" t="s">
        <v>98</v>
      </c>
      <c r="C225" s="19" t="s">
        <v>50</v>
      </c>
      <c r="D225" s="43" t="s">
        <v>13</v>
      </c>
      <c r="E225" s="164" t="s">
        <v>27</v>
      </c>
      <c r="F225" s="164"/>
      <c r="G225" s="164"/>
      <c r="H225" s="164"/>
      <c r="I225" s="164"/>
      <c r="J225" s="164"/>
      <c r="K225" s="164"/>
      <c r="L225" s="48" t="s">
        <v>49</v>
      </c>
      <c r="M225" s="161"/>
    </row>
    <row r="226" spans="1:13" ht="71.400000000000006" customHeight="1" x14ac:dyDescent="0.35">
      <c r="A226" s="19" t="s">
        <v>69</v>
      </c>
      <c r="B226" s="15" t="s">
        <v>99</v>
      </c>
      <c r="C226" s="19" t="s">
        <v>50</v>
      </c>
      <c r="D226" s="43" t="s">
        <v>13</v>
      </c>
      <c r="E226" s="164" t="s">
        <v>27</v>
      </c>
      <c r="F226" s="164"/>
      <c r="G226" s="164"/>
      <c r="H226" s="164"/>
      <c r="I226" s="164"/>
      <c r="J226" s="164"/>
      <c r="K226" s="164"/>
      <c r="L226" s="48" t="s">
        <v>49</v>
      </c>
      <c r="M226" s="161"/>
    </row>
    <row r="227" spans="1:13" ht="69.599999999999994" customHeight="1" x14ac:dyDescent="0.35">
      <c r="A227" s="19" t="s">
        <v>71</v>
      </c>
      <c r="B227" s="15" t="s">
        <v>100</v>
      </c>
      <c r="C227" s="19" t="s">
        <v>50</v>
      </c>
      <c r="D227" s="43" t="s">
        <v>13</v>
      </c>
      <c r="E227" s="164" t="s">
        <v>27</v>
      </c>
      <c r="F227" s="164"/>
      <c r="G227" s="164"/>
      <c r="H227" s="164"/>
      <c r="I227" s="164"/>
      <c r="J227" s="164"/>
      <c r="K227" s="164"/>
      <c r="L227" s="48" t="s">
        <v>49</v>
      </c>
      <c r="M227" s="161"/>
    </row>
    <row r="228" spans="1:13" ht="121.2" customHeight="1" x14ac:dyDescent="0.35">
      <c r="A228" s="19" t="s">
        <v>73</v>
      </c>
      <c r="B228" s="15" t="s">
        <v>101</v>
      </c>
      <c r="C228" s="19" t="s">
        <v>50</v>
      </c>
      <c r="D228" s="43" t="s">
        <v>13</v>
      </c>
      <c r="E228" s="164" t="s">
        <v>27</v>
      </c>
      <c r="F228" s="164"/>
      <c r="G228" s="164"/>
      <c r="H228" s="164"/>
      <c r="I228" s="164"/>
      <c r="J228" s="164"/>
      <c r="K228" s="164"/>
      <c r="L228" s="48" t="s">
        <v>49</v>
      </c>
      <c r="M228" s="161"/>
    </row>
    <row r="229" spans="1:13" ht="73.2" customHeight="1" x14ac:dyDescent="0.35">
      <c r="A229" s="19" t="s">
        <v>92</v>
      </c>
      <c r="B229" s="15" t="s">
        <v>102</v>
      </c>
      <c r="C229" s="19" t="s">
        <v>50</v>
      </c>
      <c r="D229" s="43" t="s">
        <v>13</v>
      </c>
      <c r="E229" s="164" t="s">
        <v>27</v>
      </c>
      <c r="F229" s="164"/>
      <c r="G229" s="164"/>
      <c r="H229" s="164"/>
      <c r="I229" s="164"/>
      <c r="J229" s="164"/>
      <c r="K229" s="164"/>
      <c r="L229" s="48" t="s">
        <v>49</v>
      </c>
      <c r="M229" s="161"/>
    </row>
    <row r="230" spans="1:13" ht="111" customHeight="1" x14ac:dyDescent="0.35">
      <c r="A230" s="19" t="s">
        <v>93</v>
      </c>
      <c r="B230" s="15" t="s">
        <v>103</v>
      </c>
      <c r="C230" s="19" t="s">
        <v>50</v>
      </c>
      <c r="D230" s="43" t="s">
        <v>13</v>
      </c>
      <c r="E230" s="164" t="s">
        <v>27</v>
      </c>
      <c r="F230" s="164"/>
      <c r="G230" s="164"/>
      <c r="H230" s="164"/>
      <c r="I230" s="164"/>
      <c r="J230" s="164"/>
      <c r="K230" s="164"/>
      <c r="L230" s="48" t="s">
        <v>49</v>
      </c>
      <c r="M230" s="161"/>
    </row>
    <row r="231" spans="1:13" ht="73.2" customHeight="1" x14ac:dyDescent="0.35">
      <c r="A231" s="19" t="s">
        <v>94</v>
      </c>
      <c r="B231" s="15" t="s">
        <v>104</v>
      </c>
      <c r="C231" s="19" t="s">
        <v>50</v>
      </c>
      <c r="D231" s="43" t="s">
        <v>13</v>
      </c>
      <c r="E231" s="164" t="s">
        <v>27</v>
      </c>
      <c r="F231" s="164"/>
      <c r="G231" s="164"/>
      <c r="H231" s="164"/>
      <c r="I231" s="164"/>
      <c r="J231" s="164"/>
      <c r="K231" s="164"/>
      <c r="L231" s="48" t="s">
        <v>49</v>
      </c>
      <c r="M231" s="161"/>
    </row>
    <row r="232" spans="1:13" ht="81" customHeight="1" x14ac:dyDescent="0.35">
      <c r="A232" s="19" t="s">
        <v>95</v>
      </c>
      <c r="B232" s="15" t="s">
        <v>105</v>
      </c>
      <c r="C232" s="19" t="s">
        <v>50</v>
      </c>
      <c r="D232" s="43" t="s">
        <v>13</v>
      </c>
      <c r="E232" s="164" t="s">
        <v>27</v>
      </c>
      <c r="F232" s="164"/>
      <c r="G232" s="164"/>
      <c r="H232" s="164"/>
      <c r="I232" s="164"/>
      <c r="J232" s="164"/>
      <c r="K232" s="164"/>
      <c r="L232" s="48" t="s">
        <v>49</v>
      </c>
      <c r="M232" s="162"/>
    </row>
    <row r="233" spans="1:13" ht="27" customHeight="1" x14ac:dyDescent="0.35">
      <c r="A233" s="41"/>
      <c r="B233" s="41"/>
      <c r="C233" s="49"/>
      <c r="D233" s="41" t="s">
        <v>96</v>
      </c>
      <c r="E233" s="50">
        <f>E234+E238</f>
        <v>0</v>
      </c>
      <c r="F233" s="50">
        <f>F234+F238+F237</f>
        <v>45248.68</v>
      </c>
      <c r="G233" s="50">
        <f>G234+G238+G237</f>
        <v>7314.1100000000006</v>
      </c>
      <c r="H233" s="72">
        <f t="shared" ref="H233:J233" si="119">H234+H238+H237</f>
        <v>37934.57</v>
      </c>
      <c r="I233" s="50">
        <f t="shared" si="119"/>
        <v>0</v>
      </c>
      <c r="J233" s="50">
        <f t="shared" si="119"/>
        <v>0</v>
      </c>
      <c r="K233" s="72">
        <f t="shared" ref="K233" si="120">K234+K238+K237</f>
        <v>0</v>
      </c>
      <c r="L233" s="50"/>
      <c r="M233" s="51"/>
    </row>
    <row r="234" spans="1:13" ht="62.4" customHeight="1" x14ac:dyDescent="0.35">
      <c r="A234" s="41"/>
      <c r="B234" s="41"/>
      <c r="C234" s="49"/>
      <c r="D234" s="41" t="s">
        <v>33</v>
      </c>
      <c r="E234" s="50">
        <f>E207+E210</f>
        <v>0</v>
      </c>
      <c r="F234" s="50">
        <f>SUM(G234:K234)</f>
        <v>44048.68</v>
      </c>
      <c r="G234" s="50">
        <f>G207+G210</f>
        <v>6114.1100000000006</v>
      </c>
      <c r="H234" s="72">
        <f>H207+H210+H219</f>
        <v>37934.57</v>
      </c>
      <c r="I234" s="50">
        <f>I207+I210</f>
        <v>0</v>
      </c>
      <c r="J234" s="50">
        <f>J207+J210</f>
        <v>0</v>
      </c>
      <c r="K234" s="72">
        <f t="shared" ref="K234" si="121">K207+K210</f>
        <v>0</v>
      </c>
      <c r="L234" s="50"/>
      <c r="M234" s="51"/>
    </row>
    <row r="235" spans="1:13" ht="62.4" customHeight="1" x14ac:dyDescent="0.35">
      <c r="A235" s="41"/>
      <c r="B235" s="41"/>
      <c r="C235" s="49"/>
      <c r="D235" s="41" t="s">
        <v>125</v>
      </c>
      <c r="E235" s="14">
        <v>0</v>
      </c>
      <c r="F235" s="14">
        <v>0</v>
      </c>
      <c r="G235" s="14">
        <v>0</v>
      </c>
      <c r="H235" s="16">
        <f t="shared" ref="H235:J235" si="122">H234</f>
        <v>37934.57</v>
      </c>
      <c r="I235" s="16">
        <f t="shared" si="122"/>
        <v>0</v>
      </c>
      <c r="J235" s="16">
        <f t="shared" si="122"/>
        <v>0</v>
      </c>
      <c r="K235" s="16">
        <f t="shared" ref="K235" si="123">K234</f>
        <v>0</v>
      </c>
      <c r="L235" s="52"/>
      <c r="M235" s="51"/>
    </row>
    <row r="236" spans="1:13" ht="76.2" customHeight="1" x14ac:dyDescent="0.35">
      <c r="A236" s="41"/>
      <c r="B236" s="41"/>
      <c r="C236" s="49"/>
      <c r="D236" s="41" t="s">
        <v>13</v>
      </c>
      <c r="E236" s="174" t="s">
        <v>27</v>
      </c>
      <c r="F236" s="174"/>
      <c r="G236" s="174"/>
      <c r="H236" s="174"/>
      <c r="I236" s="174"/>
      <c r="J236" s="174"/>
      <c r="K236" s="174"/>
      <c r="L236" s="53"/>
      <c r="M236" s="51"/>
    </row>
    <row r="237" spans="1:13" ht="99.6" customHeight="1" x14ac:dyDescent="0.35">
      <c r="A237" s="41"/>
      <c r="B237" s="41"/>
      <c r="C237" s="49"/>
      <c r="D237" s="12" t="s">
        <v>44</v>
      </c>
      <c r="E237" s="44">
        <v>0</v>
      </c>
      <c r="F237" s="44">
        <f>G237</f>
        <v>1200</v>
      </c>
      <c r="G237" s="44">
        <f>G200</f>
        <v>1200</v>
      </c>
      <c r="H237" s="11">
        <v>0</v>
      </c>
      <c r="I237" s="11">
        <v>0</v>
      </c>
      <c r="J237" s="11">
        <v>0</v>
      </c>
      <c r="K237" s="11">
        <v>0</v>
      </c>
      <c r="L237" s="53"/>
      <c r="M237" s="51"/>
    </row>
    <row r="238" spans="1:13" ht="37.200000000000003" customHeight="1" x14ac:dyDescent="0.35">
      <c r="A238" s="41"/>
      <c r="B238" s="41"/>
      <c r="C238" s="49"/>
      <c r="D238" s="41" t="s">
        <v>2</v>
      </c>
      <c r="E238" s="50">
        <f>E216</f>
        <v>0</v>
      </c>
      <c r="F238" s="50">
        <f>SUM(G238:K238)</f>
        <v>0</v>
      </c>
      <c r="G238" s="50">
        <f>G216</f>
        <v>0</v>
      </c>
      <c r="H238" s="72">
        <f>H216</f>
        <v>0</v>
      </c>
      <c r="I238" s="50">
        <f>I216</f>
        <v>0</v>
      </c>
      <c r="J238" s="50">
        <f>J216</f>
        <v>0</v>
      </c>
      <c r="K238" s="72">
        <f t="shared" ref="K238" si="124">K216</f>
        <v>0</v>
      </c>
      <c r="L238" s="50"/>
      <c r="M238" s="51"/>
    </row>
    <row r="239" spans="1:13" ht="37.200000000000003" customHeight="1" x14ac:dyDescent="0.35">
      <c r="A239" s="17"/>
      <c r="B239" s="24"/>
      <c r="C239" s="54"/>
      <c r="D239" s="55" t="s">
        <v>112</v>
      </c>
      <c r="E239" s="11">
        <f t="shared" ref="E239" si="125">SUM(E240:E246)</f>
        <v>1291753.1225000001</v>
      </c>
      <c r="F239" s="11">
        <f>SUM(F240:F246)-F242</f>
        <v>3028539.9106899998</v>
      </c>
      <c r="G239" s="11">
        <f>SUM(G240:G246)-G242</f>
        <v>1096339.7346899998</v>
      </c>
      <c r="H239" s="11">
        <f>H240+H246+H241+H245+H243+H244</f>
        <v>775948.17600000009</v>
      </c>
      <c r="I239" s="11">
        <f>I240+I246+I241+I245+I243</f>
        <v>384284</v>
      </c>
      <c r="J239" s="11">
        <f t="shared" ref="J239" si="126">J240+J246+J241+J245+J243</f>
        <v>385984</v>
      </c>
      <c r="K239" s="11">
        <f t="shared" ref="K239" si="127">K240+K246+K241+K245+K243</f>
        <v>385984</v>
      </c>
      <c r="L239" s="11"/>
      <c r="M239" s="56"/>
    </row>
    <row r="240" spans="1:13" ht="37.200000000000003" customHeight="1" x14ac:dyDescent="0.35">
      <c r="A240" s="17"/>
      <c r="B240" s="24"/>
      <c r="C240" s="57"/>
      <c r="D240" s="55" t="s">
        <v>0</v>
      </c>
      <c r="E240" s="11">
        <f>E188+E68</f>
        <v>7101.34</v>
      </c>
      <c r="F240" s="11">
        <f>SUM(G240:K240)</f>
        <v>68906.712499999994</v>
      </c>
      <c r="G240" s="11">
        <f>G188+G13+G103</f>
        <v>47344.712500000001</v>
      </c>
      <c r="H240" s="11">
        <f>H188+H13+H103</f>
        <v>21562</v>
      </c>
      <c r="I240" s="11">
        <f t="shared" ref="I240:K240" si="128">I188+I13+I103</f>
        <v>0</v>
      </c>
      <c r="J240" s="11">
        <f t="shared" si="128"/>
        <v>0</v>
      </c>
      <c r="K240" s="11">
        <f t="shared" si="128"/>
        <v>0</v>
      </c>
      <c r="L240" s="11"/>
      <c r="M240" s="58"/>
    </row>
    <row r="241" spans="1:13" ht="75" customHeight="1" x14ac:dyDescent="0.35">
      <c r="A241" s="17"/>
      <c r="B241" s="24"/>
      <c r="C241" s="57"/>
      <c r="D241" s="12" t="s">
        <v>25</v>
      </c>
      <c r="E241" s="11">
        <f>E234+E189</f>
        <v>0</v>
      </c>
      <c r="F241" s="11">
        <f>SUM(G241:K241)</f>
        <v>833995.75</v>
      </c>
      <c r="G241" s="11">
        <f>G234+G189+G77</f>
        <v>480423.18</v>
      </c>
      <c r="H241" s="11">
        <f t="shared" ref="H241:K241" si="129">H234+H189+H77</f>
        <v>353572.57</v>
      </c>
      <c r="I241" s="11">
        <f t="shared" si="129"/>
        <v>0</v>
      </c>
      <c r="J241" s="11">
        <f t="shared" si="129"/>
        <v>0</v>
      </c>
      <c r="K241" s="11">
        <f t="shared" si="129"/>
        <v>0</v>
      </c>
      <c r="L241" s="11"/>
      <c r="M241" s="56"/>
    </row>
    <row r="242" spans="1:13" ht="75" customHeight="1" x14ac:dyDescent="0.35">
      <c r="A242" s="17"/>
      <c r="B242" s="24"/>
      <c r="C242" s="57"/>
      <c r="D242" s="12" t="s">
        <v>125</v>
      </c>
      <c r="E242" s="26">
        <v>0</v>
      </c>
      <c r="F242" s="26">
        <f>G242+H242+I242+J242</f>
        <v>137934.57</v>
      </c>
      <c r="G242" s="26">
        <v>100000</v>
      </c>
      <c r="H242" s="26">
        <f>H234</f>
        <v>37934.57</v>
      </c>
      <c r="I242" s="26">
        <v>0</v>
      </c>
      <c r="J242" s="26">
        <v>0</v>
      </c>
      <c r="K242" s="26">
        <v>0</v>
      </c>
      <c r="L242" s="11"/>
      <c r="M242" s="59"/>
    </row>
    <row r="243" spans="1:13" ht="105" customHeight="1" x14ac:dyDescent="0.35">
      <c r="A243" s="17"/>
      <c r="B243" s="24"/>
      <c r="C243" s="57"/>
      <c r="D243" s="12" t="s">
        <v>161</v>
      </c>
      <c r="E243" s="11">
        <f>E191+E70</f>
        <v>3645.3074999999999</v>
      </c>
      <c r="F243" s="11">
        <f>SUM(G243:K243)</f>
        <v>28046.36219</v>
      </c>
      <c r="G243" s="11">
        <f>G191</f>
        <v>27310.36219</v>
      </c>
      <c r="H243" s="11">
        <f>H191</f>
        <v>184</v>
      </c>
      <c r="I243" s="11">
        <f t="shared" ref="I243:J243" si="130">I191</f>
        <v>184</v>
      </c>
      <c r="J243" s="11">
        <f t="shared" si="130"/>
        <v>184</v>
      </c>
      <c r="K243" s="11">
        <f t="shared" ref="K243" si="131">K191</f>
        <v>184</v>
      </c>
      <c r="L243" s="11"/>
      <c r="M243" s="59"/>
    </row>
    <row r="244" spans="1:13" ht="90" customHeight="1" x14ac:dyDescent="0.35">
      <c r="A244" s="60"/>
      <c r="B244" s="60"/>
      <c r="C244" s="57"/>
      <c r="D244" s="55" t="s">
        <v>123</v>
      </c>
      <c r="E244" s="11">
        <f>E16</f>
        <v>0</v>
      </c>
      <c r="F244" s="11">
        <f t="shared" ref="F244:K244" si="132">F72+F192</f>
        <v>8069.6059999999998</v>
      </c>
      <c r="G244" s="11">
        <f t="shared" si="132"/>
        <v>0</v>
      </c>
      <c r="H244" s="11">
        <f t="shared" si="132"/>
        <v>8069.6059999999998</v>
      </c>
      <c r="I244" s="11">
        <f t="shared" si="132"/>
        <v>0</v>
      </c>
      <c r="J244" s="11">
        <f t="shared" si="132"/>
        <v>0</v>
      </c>
      <c r="K244" s="11">
        <f t="shared" si="132"/>
        <v>0</v>
      </c>
      <c r="L244" s="61"/>
      <c r="M244" s="59"/>
    </row>
    <row r="245" spans="1:13" ht="89.4" customHeight="1" x14ac:dyDescent="0.35">
      <c r="A245" s="60"/>
      <c r="B245" s="60"/>
      <c r="C245" s="57"/>
      <c r="D245" s="12" t="s">
        <v>44</v>
      </c>
      <c r="E245" s="11">
        <f>E193+E71</f>
        <v>6113.8649999999998</v>
      </c>
      <c r="F245" s="11">
        <f>SUM(G245:K245)</f>
        <v>11200</v>
      </c>
      <c r="G245" s="11">
        <f>G193+G71+G237+G106</f>
        <v>1200</v>
      </c>
      <c r="H245" s="11">
        <f t="shared" ref="H245:K245" si="133">H193+H71+H237+H106</f>
        <v>10000</v>
      </c>
      <c r="I245" s="11">
        <f t="shared" si="133"/>
        <v>0</v>
      </c>
      <c r="J245" s="11">
        <f t="shared" si="133"/>
        <v>0</v>
      </c>
      <c r="K245" s="11">
        <f t="shared" si="133"/>
        <v>0</v>
      </c>
      <c r="L245" s="11"/>
      <c r="M245" s="59"/>
    </row>
    <row r="246" spans="1:13" ht="37.200000000000003" customHeight="1" x14ac:dyDescent="0.35">
      <c r="A246" s="60"/>
      <c r="B246" s="60"/>
      <c r="C246" s="62"/>
      <c r="D246" s="55" t="s">
        <v>2</v>
      </c>
      <c r="E246" s="11">
        <f>E80+E194</f>
        <v>1274892.6100000001</v>
      </c>
      <c r="F246" s="11">
        <f>SUM(G246:K246)</f>
        <v>2078321.48</v>
      </c>
      <c r="G246" s="11">
        <f>G80+G194</f>
        <v>540061.48</v>
      </c>
      <c r="H246" s="11">
        <f>H80+H194</f>
        <v>382560</v>
      </c>
      <c r="I246" s="11">
        <f>I80+I194</f>
        <v>384100</v>
      </c>
      <c r="J246" s="11">
        <f>J80+J194</f>
        <v>385800</v>
      </c>
      <c r="K246" s="11">
        <f>K80+K194</f>
        <v>385800</v>
      </c>
      <c r="L246" s="11"/>
      <c r="M246" s="59"/>
    </row>
    <row r="247" spans="1:13" ht="21" customHeight="1" x14ac:dyDescent="0.35">
      <c r="B247" s="1"/>
      <c r="C247" s="63"/>
      <c r="D247" s="1"/>
      <c r="E247" s="64"/>
      <c r="F247" s="65"/>
      <c r="G247" s="65"/>
      <c r="H247" s="64"/>
      <c r="I247" s="1"/>
      <c r="J247" s="1"/>
      <c r="K247" s="1"/>
    </row>
    <row r="248" spans="1:13" ht="21" customHeight="1" x14ac:dyDescent="0.35">
      <c r="B248" s="1" t="s">
        <v>166</v>
      </c>
      <c r="C248" s="1"/>
      <c r="D248" s="1"/>
      <c r="E248" s="65"/>
      <c r="F248" s="1"/>
      <c r="G248" s="65"/>
      <c r="H248" s="64"/>
      <c r="I248" s="1"/>
      <c r="J248" s="1"/>
      <c r="K248" s="1"/>
      <c r="L248" s="1" t="s">
        <v>222</v>
      </c>
    </row>
    <row r="249" spans="1:13" ht="21" customHeight="1" x14ac:dyDescent="0.35">
      <c r="B249" s="1"/>
      <c r="C249" s="1"/>
      <c r="D249" s="1"/>
      <c r="E249" s="65"/>
      <c r="F249" s="1"/>
      <c r="G249" s="65"/>
      <c r="H249" s="1"/>
      <c r="I249" s="1"/>
      <c r="J249" s="1"/>
      <c r="K249" s="1"/>
      <c r="L249" s="1"/>
    </row>
    <row r="250" spans="1:13" ht="21" customHeight="1" x14ac:dyDescent="0.35">
      <c r="B250" s="1" t="s">
        <v>156</v>
      </c>
      <c r="C250" s="1"/>
      <c r="D250" s="1"/>
      <c r="E250" s="65"/>
      <c r="F250" s="1"/>
      <c r="G250" s="65"/>
      <c r="H250" s="1"/>
      <c r="I250" s="1"/>
      <c r="J250" s="1"/>
      <c r="K250" s="1"/>
      <c r="L250" s="1" t="s">
        <v>157</v>
      </c>
    </row>
    <row r="251" spans="1:13" ht="21" customHeight="1" x14ac:dyDescent="0.35">
      <c r="C251" s="1"/>
    </row>
    <row r="252" spans="1:13" ht="21" customHeight="1" x14ac:dyDescent="0.35"/>
  </sheetData>
  <autoFilter ref="A8:M246">
    <filterColumn colId="6" showButton="0"/>
    <filterColumn colId="7" showButton="0"/>
    <filterColumn colId="8" showButton="0"/>
    <filterColumn colId="9" showButton="0"/>
    <filterColumn colId="10" hiddenButton="1" showButton="0"/>
  </autoFilter>
  <mergeCells count="265">
    <mergeCell ref="M175:M176"/>
    <mergeCell ref="L175:L176"/>
    <mergeCell ref="B215:B216"/>
    <mergeCell ref="E192:K192"/>
    <mergeCell ref="B92:B94"/>
    <mergeCell ref="C92:C94"/>
    <mergeCell ref="A92:A94"/>
    <mergeCell ref="A95:A97"/>
    <mergeCell ref="A98:A100"/>
    <mergeCell ref="B95:B97"/>
    <mergeCell ref="C95:C97"/>
    <mergeCell ref="B98:B100"/>
    <mergeCell ref="C98:C100"/>
    <mergeCell ref="A120:A122"/>
    <mergeCell ref="B120:B122"/>
    <mergeCell ref="C120:C122"/>
    <mergeCell ref="L120:L122"/>
    <mergeCell ref="M119:M122"/>
    <mergeCell ref="L98:L100"/>
    <mergeCell ref="M98:M100"/>
    <mergeCell ref="L95:L97"/>
    <mergeCell ref="B143:B144"/>
    <mergeCell ref="C141:C142"/>
    <mergeCell ref="L141:L142"/>
    <mergeCell ref="A26:A27"/>
    <mergeCell ref="B26:B27"/>
    <mergeCell ref="C26:C27"/>
    <mergeCell ref="L25:L30"/>
    <mergeCell ref="A222:A224"/>
    <mergeCell ref="B222:B224"/>
    <mergeCell ref="C222:C224"/>
    <mergeCell ref="A218:A221"/>
    <mergeCell ref="L202:L206"/>
    <mergeCell ref="C52:C54"/>
    <mergeCell ref="C55:C57"/>
    <mergeCell ref="A138:A140"/>
    <mergeCell ref="B202:B206"/>
    <mergeCell ref="C202:C206"/>
    <mergeCell ref="L196:L201"/>
    <mergeCell ref="A196:A201"/>
    <mergeCell ref="C196:C201"/>
    <mergeCell ref="B197:B201"/>
    <mergeCell ref="E155:K155"/>
    <mergeCell ref="A141:A142"/>
    <mergeCell ref="B162:B163"/>
    <mergeCell ref="A158:A160"/>
    <mergeCell ref="L109:L116"/>
    <mergeCell ref="B141:B142"/>
    <mergeCell ref="M141:M142"/>
    <mergeCell ref="M150:M151"/>
    <mergeCell ref="C168:C169"/>
    <mergeCell ref="A172:A174"/>
    <mergeCell ref="A162:A163"/>
    <mergeCell ref="E163:K163"/>
    <mergeCell ref="B172:B174"/>
    <mergeCell ref="B170:B171"/>
    <mergeCell ref="L172:L174"/>
    <mergeCell ref="L158:L160"/>
    <mergeCell ref="B158:B160"/>
    <mergeCell ref="C164:C165"/>
    <mergeCell ref="L164:L171"/>
    <mergeCell ref="A150:A151"/>
    <mergeCell ref="L150:L151"/>
    <mergeCell ref="E167:K167"/>
    <mergeCell ref="C166:C167"/>
    <mergeCell ref="E160:K160"/>
    <mergeCell ref="E159:K159"/>
    <mergeCell ref="C158:C160"/>
    <mergeCell ref="M172:M174"/>
    <mergeCell ref="M202:M206"/>
    <mergeCell ref="A215:A216"/>
    <mergeCell ref="M92:M94"/>
    <mergeCell ref="L90:L91"/>
    <mergeCell ref="A12:A18"/>
    <mergeCell ref="C12:C18"/>
    <mergeCell ref="B11:M11"/>
    <mergeCell ref="C75:C80"/>
    <mergeCell ref="L75:L80"/>
    <mergeCell ref="B13:B18"/>
    <mergeCell ref="M12:M18"/>
    <mergeCell ref="L12:L18"/>
    <mergeCell ref="A84:A89"/>
    <mergeCell ref="L19:L24"/>
    <mergeCell ref="M19:M24"/>
    <mergeCell ref="A19:A24"/>
    <mergeCell ref="B19:B24"/>
    <mergeCell ref="C19:C24"/>
    <mergeCell ref="C34:C36"/>
    <mergeCell ref="C37:C39"/>
    <mergeCell ref="C40:C42"/>
    <mergeCell ref="C43:C45"/>
    <mergeCell ref="C46:C48"/>
    <mergeCell ref="C49:C51"/>
    <mergeCell ref="B110:B116"/>
    <mergeCell ref="E114:K114"/>
    <mergeCell ref="A117:A118"/>
    <mergeCell ref="L117:L118"/>
    <mergeCell ref="M25:M28"/>
    <mergeCell ref="B28:B30"/>
    <mergeCell ref="C28:C30"/>
    <mergeCell ref="B108:M108"/>
    <mergeCell ref="A75:A80"/>
    <mergeCell ref="E105:K105"/>
    <mergeCell ref="A109:A116"/>
    <mergeCell ref="C84:C89"/>
    <mergeCell ref="M75:M80"/>
    <mergeCell ref="M109:M116"/>
    <mergeCell ref="E78:K78"/>
    <mergeCell ref="L81:L89"/>
    <mergeCell ref="B90:B91"/>
    <mergeCell ref="C90:C91"/>
    <mergeCell ref="A90:A91"/>
    <mergeCell ref="B76:B80"/>
    <mergeCell ref="M95:M97"/>
    <mergeCell ref="L92:L94"/>
    <mergeCell ref="C109:C116"/>
    <mergeCell ref="B58:B60"/>
    <mergeCell ref="M90:M91"/>
    <mergeCell ref="B74:M74"/>
    <mergeCell ref="C172:C174"/>
    <mergeCell ref="C150:C151"/>
    <mergeCell ref="B150:B151"/>
    <mergeCell ref="C170:C171"/>
    <mergeCell ref="B136:B137"/>
    <mergeCell ref="C136:C137"/>
    <mergeCell ref="L147:L149"/>
    <mergeCell ref="L136:L137"/>
    <mergeCell ref="C123:C126"/>
    <mergeCell ref="B123:B126"/>
    <mergeCell ref="C117:C118"/>
    <mergeCell ref="B117:B118"/>
    <mergeCell ref="B127:B129"/>
    <mergeCell ref="C127:C129"/>
    <mergeCell ref="L127:L129"/>
    <mergeCell ref="B138:B140"/>
    <mergeCell ref="C138:C140"/>
    <mergeCell ref="L138:L140"/>
    <mergeCell ref="E156:K156"/>
    <mergeCell ref="L154:L157"/>
    <mergeCell ref="C154:C157"/>
    <mergeCell ref="L143:L144"/>
    <mergeCell ref="C215:C216"/>
    <mergeCell ref="E199:K199"/>
    <mergeCell ref="C207:C209"/>
    <mergeCell ref="B207:B209"/>
    <mergeCell ref="A207:A209"/>
    <mergeCell ref="L207:L209"/>
    <mergeCell ref="E236:K236"/>
    <mergeCell ref="E231:K231"/>
    <mergeCell ref="E232:K232"/>
    <mergeCell ref="E229:K229"/>
    <mergeCell ref="E230:K230"/>
    <mergeCell ref="C218:C221"/>
    <mergeCell ref="B218:B221"/>
    <mergeCell ref="A202:A206"/>
    <mergeCell ref="C210:C212"/>
    <mergeCell ref="A210:A212"/>
    <mergeCell ref="B210:B212"/>
    <mergeCell ref="E205:K205"/>
    <mergeCell ref="M207:M214"/>
    <mergeCell ref="E213:K213"/>
    <mergeCell ref="E214:K214"/>
    <mergeCell ref="E221:K221"/>
    <mergeCell ref="E224:K224"/>
    <mergeCell ref="E225:K225"/>
    <mergeCell ref="E226:K226"/>
    <mergeCell ref="E227:K227"/>
    <mergeCell ref="E228:K228"/>
    <mergeCell ref="L218:L221"/>
    <mergeCell ref="M215:M216"/>
    <mergeCell ref="L222:L224"/>
    <mergeCell ref="M222:M232"/>
    <mergeCell ref="M218:M221"/>
    <mergeCell ref="L210:L212"/>
    <mergeCell ref="L215:L216"/>
    <mergeCell ref="M123:M126"/>
    <mergeCell ref="L123:L126"/>
    <mergeCell ref="E82:K82"/>
    <mergeCell ref="M117:M118"/>
    <mergeCell ref="C81:C83"/>
    <mergeCell ref="B81:B83"/>
    <mergeCell ref="E87:K87"/>
    <mergeCell ref="A166:A167"/>
    <mergeCell ref="E165:K165"/>
    <mergeCell ref="C130:C132"/>
    <mergeCell ref="L130:L132"/>
    <mergeCell ref="M130:M135"/>
    <mergeCell ref="B133:B135"/>
    <mergeCell ref="C133:C135"/>
    <mergeCell ref="L133:L135"/>
    <mergeCell ref="B164:B165"/>
    <mergeCell ref="B166:B167"/>
    <mergeCell ref="M152:M153"/>
    <mergeCell ref="M158:M160"/>
    <mergeCell ref="A81:A83"/>
    <mergeCell ref="M81:M89"/>
    <mergeCell ref="B84:B89"/>
    <mergeCell ref="C162:C163"/>
    <mergeCell ref="A123:A126"/>
    <mergeCell ref="M196:M201"/>
    <mergeCell ref="A170:A171"/>
    <mergeCell ref="A164:A165"/>
    <mergeCell ref="M164:M171"/>
    <mergeCell ref="A168:A169"/>
    <mergeCell ref="B168:B169"/>
    <mergeCell ref="M127:M129"/>
    <mergeCell ref="B130:B132"/>
    <mergeCell ref="M154:M157"/>
    <mergeCell ref="M138:M140"/>
    <mergeCell ref="A127:A129"/>
    <mergeCell ref="A130:A132"/>
    <mergeCell ref="A133:A135"/>
    <mergeCell ref="A136:A137"/>
    <mergeCell ref="A143:A144"/>
    <mergeCell ref="B154:B157"/>
    <mergeCell ref="A154:A157"/>
    <mergeCell ref="A175:A176"/>
    <mergeCell ref="B175:B176"/>
    <mergeCell ref="C175:C176"/>
    <mergeCell ref="B195:M195"/>
    <mergeCell ref="M136:M137"/>
    <mergeCell ref="M143:M146"/>
    <mergeCell ref="M147:M149"/>
    <mergeCell ref="B46:B48"/>
    <mergeCell ref="A49:A51"/>
    <mergeCell ref="B49:B51"/>
    <mergeCell ref="A52:A54"/>
    <mergeCell ref="B52:B54"/>
    <mergeCell ref="A55:A57"/>
    <mergeCell ref="B55:B57"/>
    <mergeCell ref="C58:C6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61:A63"/>
    <mergeCell ref="B61:B63"/>
    <mergeCell ref="C61:C63"/>
    <mergeCell ref="A64:A66"/>
    <mergeCell ref="B64:B66"/>
    <mergeCell ref="C64:C66"/>
    <mergeCell ref="J1:M1"/>
    <mergeCell ref="A2:B2"/>
    <mergeCell ref="A7:M7"/>
    <mergeCell ref="A3:M3"/>
    <mergeCell ref="A8:A9"/>
    <mergeCell ref="B8:B9"/>
    <mergeCell ref="D8:D9"/>
    <mergeCell ref="A28:A30"/>
    <mergeCell ref="A5:M5"/>
    <mergeCell ref="A6:M6"/>
    <mergeCell ref="F8:F9"/>
    <mergeCell ref="G8:K8"/>
    <mergeCell ref="E8:E9"/>
    <mergeCell ref="C8:C9"/>
    <mergeCell ref="L8:L9"/>
    <mergeCell ref="M8:M9"/>
    <mergeCell ref="A58:A60"/>
    <mergeCell ref="A46:A48"/>
  </mergeCells>
  <printOptions horizontalCentered="1"/>
  <pageMargins left="0.23622047244094491" right="0.35433070866141736" top="0.59055118110236227" bottom="0.15748031496062992" header="0.31496062992125984" footer="0.31496062992125984"/>
  <pageSetup paperSize="9" scale="49" fitToHeight="20" orientation="landscape" r:id="rId1"/>
  <rowBreaks count="1" manualBreakCount="1">
    <brk id="7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8:K24"/>
  <sheetViews>
    <sheetView workbookViewId="0">
      <selection activeCell="J24" sqref="J24"/>
    </sheetView>
  </sheetViews>
  <sheetFormatPr defaultRowHeight="14.4" x14ac:dyDescent="0.3"/>
  <cols>
    <col min="11" max="11" width="11.88671875" customWidth="1"/>
  </cols>
  <sheetData>
    <row r="18" spans="6:11" x14ac:dyDescent="0.3">
      <c r="F18">
        <f>3836.84+2246.82+15043.5+13500.29</f>
        <v>34627.449999999997</v>
      </c>
      <c r="G18">
        <v>34119.089350000002</v>
      </c>
      <c r="K18">
        <f>1851+4180+2176.5+1736</f>
        <v>9943.5</v>
      </c>
    </row>
    <row r="19" spans="6:11" x14ac:dyDescent="0.3">
      <c r="F19">
        <f>249.65+1671.5+1500.04</f>
        <v>3421.19</v>
      </c>
      <c r="G19">
        <v>205.94499999999999</v>
      </c>
      <c r="K19">
        <f>649836.11-K18</f>
        <v>639892.61</v>
      </c>
    </row>
    <row r="20" spans="6:11" x14ac:dyDescent="0.3">
      <c r="G20">
        <v>426.32</v>
      </c>
    </row>
    <row r="23" spans="6:11" x14ac:dyDescent="0.3">
      <c r="J23">
        <f>326473.83862-320430.50862</f>
        <v>6043.3300000000163</v>
      </c>
    </row>
    <row r="24" spans="6:11" x14ac:dyDescent="0.3">
      <c r="J24">
        <f>J23-2843.33</f>
        <v>3200.0000000000164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Лист1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Тимошина Татьяна Борисовна</cp:lastModifiedBy>
  <cp:lastPrinted>2019-09-11T17:25:22Z</cp:lastPrinted>
  <dcterms:created xsi:type="dcterms:W3CDTF">2014-09-12T06:18:21Z</dcterms:created>
  <dcterms:modified xsi:type="dcterms:W3CDTF">2019-09-11T17:28:18Z</dcterms:modified>
</cp:coreProperties>
</file>