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440" windowHeight="13815"/>
  </bookViews>
  <sheets>
    <sheet name="Приложение 2" sheetId="9" r:id="rId1"/>
    <sheet name="Приложение 3" sheetId="10" r:id="rId2"/>
    <sheet name="Приложение 4" sheetId="11" r:id="rId3"/>
  </sheets>
  <definedNames>
    <definedName name="_xlnm.Print_Titles" localSheetId="0">'Приложение 2'!$8:$9</definedName>
    <definedName name="_xlnm.Print_Titles" localSheetId="1">'Приложение 3'!$8:$9</definedName>
    <definedName name="_xlnm.Print_Titles" localSheetId="2">'Приложение 4'!$6:$7</definedName>
  </definedNames>
  <calcPr calcId="145621"/>
</workbook>
</file>

<file path=xl/calcChain.xml><?xml version="1.0" encoding="utf-8"?>
<calcChain xmlns="http://schemas.openxmlformats.org/spreadsheetml/2006/main">
  <c r="H24" i="9" l="1"/>
  <c r="F19" i="11"/>
  <c r="H31" i="9"/>
  <c r="F25" i="11"/>
  <c r="F30" i="11"/>
  <c r="D30" i="11" s="1"/>
  <c r="F20" i="11"/>
  <c r="F17" i="11"/>
  <c r="G12" i="9"/>
  <c r="G11" i="9" s="1"/>
  <c r="G13" i="9"/>
  <c r="E10" i="11"/>
  <c r="I19" i="11"/>
  <c r="I17" i="11"/>
  <c r="H19" i="11"/>
  <c r="H17" i="11"/>
  <c r="H29" i="9"/>
  <c r="G30" i="9"/>
  <c r="G29" i="9"/>
  <c r="G31" i="9"/>
  <c r="F11" i="11"/>
  <c r="F10" i="11"/>
  <c r="D44" i="11"/>
  <c r="D45" i="11"/>
  <c r="E18" i="11"/>
  <c r="D18" i="11" s="1"/>
  <c r="E17" i="11"/>
  <c r="E21" i="11"/>
  <c r="D21" i="11" s="1"/>
  <c r="E22" i="11"/>
  <c r="E20" i="11"/>
  <c r="E19" i="11"/>
  <c r="E16" i="11"/>
  <c r="E15" i="11"/>
  <c r="D25" i="11"/>
  <c r="H15" i="11"/>
  <c r="I15" i="11"/>
  <c r="H16" i="11"/>
  <c r="I16" i="11"/>
  <c r="G15" i="11"/>
  <c r="G16" i="11"/>
  <c r="G17" i="11"/>
  <c r="G19" i="11"/>
  <c r="I34" i="11"/>
  <c r="I35" i="11"/>
  <c r="F31" i="11"/>
  <c r="H25" i="11"/>
  <c r="I25" i="11"/>
  <c r="G25" i="11"/>
  <c r="F16" i="11"/>
  <c r="F22" i="11"/>
  <c r="F15" i="11"/>
  <c r="F9" i="11" s="1"/>
  <c r="F8" i="11" s="1"/>
  <c r="K20" i="9"/>
  <c r="J20" i="9"/>
  <c r="I20" i="9"/>
  <c r="I12" i="9" s="1"/>
  <c r="I11" i="9" s="1"/>
  <c r="E34" i="11"/>
  <c r="D34" i="11" s="1"/>
  <c r="F26" i="9"/>
  <c r="E32" i="11"/>
  <c r="D32" i="11" s="1"/>
  <c r="G11" i="11"/>
  <c r="H11" i="11"/>
  <c r="I11" i="11"/>
  <c r="G10" i="11"/>
  <c r="H10" i="11"/>
  <c r="I10" i="11"/>
  <c r="E11" i="11"/>
  <c r="F40" i="11"/>
  <c r="I40" i="11" s="1"/>
  <c r="G38" i="11"/>
  <c r="I38" i="11"/>
  <c r="H33" i="9"/>
  <c r="H30" i="9" s="1"/>
  <c r="I29" i="9"/>
  <c r="I39" i="11"/>
  <c r="H39" i="11"/>
  <c r="G39" i="11"/>
  <c r="E39" i="11"/>
  <c r="E36" i="11" s="1"/>
  <c r="D29" i="11"/>
  <c r="D28" i="11"/>
  <c r="D23" i="11"/>
  <c r="D14" i="11"/>
  <c r="D13" i="11"/>
  <c r="D12" i="11"/>
  <c r="F35" i="9"/>
  <c r="F32" i="9"/>
  <c r="K31" i="9"/>
  <c r="J31" i="9"/>
  <c r="I31" i="9"/>
  <c r="E31" i="9"/>
  <c r="E30" i="9"/>
  <c r="E42" i="9" s="1"/>
  <c r="K29" i="9"/>
  <c r="J29" i="9"/>
  <c r="E29" i="9"/>
  <c r="F25" i="9"/>
  <c r="K24" i="9"/>
  <c r="J24" i="9"/>
  <c r="I24" i="9"/>
  <c r="G24" i="9"/>
  <c r="E24" i="9"/>
  <c r="F19" i="9"/>
  <c r="F16" i="9"/>
  <c r="F14" i="9" s="1"/>
  <c r="F15" i="9"/>
  <c r="K14" i="9"/>
  <c r="K43" i="9" s="1"/>
  <c r="J14" i="9"/>
  <c r="J43" i="9" s="1"/>
  <c r="I14" i="9"/>
  <c r="I43" i="9" s="1"/>
  <c r="H14" i="9"/>
  <c r="H43" i="9" s="1"/>
  <c r="G14" i="9"/>
  <c r="G43" i="9" s="1"/>
  <c r="E14" i="9"/>
  <c r="E43" i="9" s="1"/>
  <c r="K13" i="9"/>
  <c r="J13" i="9"/>
  <c r="I13" i="9"/>
  <c r="H13" i="9"/>
  <c r="E13" i="9"/>
  <c r="E12" i="9"/>
  <c r="E11" i="9" s="1"/>
  <c r="I44" i="9" l="1"/>
  <c r="D11" i="11"/>
  <c r="E9" i="11"/>
  <c r="E8" i="11" s="1"/>
  <c r="D10" i="11"/>
  <c r="F29" i="9"/>
  <c r="D19" i="10" s="1"/>
  <c r="K44" i="9"/>
  <c r="K33" i="9"/>
  <c r="K30" i="9" s="1"/>
  <c r="K42" i="9" s="1"/>
  <c r="J44" i="9"/>
  <c r="I33" i="9"/>
  <c r="I30" i="9" s="1"/>
  <c r="I42" i="9" s="1"/>
  <c r="H44" i="9"/>
  <c r="D39" i="11"/>
  <c r="F24" i="9"/>
  <c r="D16" i="10" s="1"/>
  <c r="H42" i="9"/>
  <c r="H28" i="9"/>
  <c r="F31" i="9"/>
  <c r="F43" i="9"/>
  <c r="I28" i="9"/>
  <c r="H12" i="9"/>
  <c r="H11" i="9" s="1"/>
  <c r="I31" i="11"/>
  <c r="G31" i="11"/>
  <c r="G9" i="11"/>
  <c r="I9" i="11"/>
  <c r="I8" i="11" s="1"/>
  <c r="D19" i="11"/>
  <c r="D22" i="11"/>
  <c r="F37" i="11"/>
  <c r="F36" i="11" s="1"/>
  <c r="G42" i="9"/>
  <c r="G44" i="9"/>
  <c r="J33" i="9"/>
  <c r="J30" i="9" s="1"/>
  <c r="J42" i="9" s="1"/>
  <c r="H31" i="11"/>
  <c r="D20" i="11"/>
  <c r="I41" i="9"/>
  <c r="G41" i="9"/>
  <c r="F13" i="9"/>
  <c r="E11" i="10" s="1"/>
  <c r="D15" i="11"/>
  <c r="D16" i="11"/>
  <c r="D17" i="11"/>
  <c r="H9" i="11"/>
  <c r="H8" i="11" s="1"/>
  <c r="E44" i="9"/>
  <c r="E28" i="9"/>
  <c r="E41" i="9"/>
  <c r="F34" i="9"/>
  <c r="H38" i="11"/>
  <c r="I37" i="11"/>
  <c r="I36" i="11" s="1"/>
  <c r="H40" i="11"/>
  <c r="G40" i="11"/>
  <c r="D40" i="11" s="1"/>
  <c r="F23" i="9"/>
  <c r="E31" i="11"/>
  <c r="F20" i="9"/>
  <c r="K12" i="9"/>
  <c r="J12" i="9"/>
  <c r="K28" i="9"/>
  <c r="G28" i="9"/>
  <c r="F17" i="9"/>
  <c r="F33" i="9" l="1"/>
  <c r="J41" i="9"/>
  <c r="J11" i="9"/>
  <c r="I40" i="9"/>
  <c r="K41" i="9"/>
  <c r="K40" i="9" s="1"/>
  <c r="K11" i="9"/>
  <c r="D9" i="11"/>
  <c r="D8" i="11" s="1"/>
  <c r="G8" i="11"/>
  <c r="E40" i="9"/>
  <c r="J40" i="9"/>
  <c r="F44" i="9"/>
  <c r="D38" i="11"/>
  <c r="F42" i="9"/>
  <c r="F12" i="9"/>
  <c r="H41" i="9"/>
  <c r="H40" i="9" s="1"/>
  <c r="G40" i="9"/>
  <c r="J28" i="9"/>
  <c r="F28" i="9" s="1"/>
  <c r="F30" i="9"/>
  <c r="E19" i="10" s="1"/>
  <c r="D42" i="11"/>
  <c r="H37" i="11"/>
  <c r="H36" i="11" s="1"/>
  <c r="G37" i="11"/>
  <c r="F18" i="9"/>
  <c r="D37" i="11" l="1"/>
  <c r="D36" i="11" s="1"/>
  <c r="G36" i="11"/>
  <c r="D11" i="10"/>
  <c r="F11" i="9"/>
  <c r="F41" i="9"/>
  <c r="F40" i="9"/>
</calcChain>
</file>

<file path=xl/sharedStrings.xml><?xml version="1.0" encoding="utf-8"?>
<sst xmlns="http://schemas.openxmlformats.org/spreadsheetml/2006/main" count="267" uniqueCount="169">
  <si>
    <t>2.</t>
  </si>
  <si>
    <t>Источники 
финанси-
рования</t>
  </si>
  <si>
    <t>Объем финансирования 
по годам (тыс.руб.)</t>
  </si>
  <si>
    <t>Результаты 
выполнения мероприятий</t>
  </si>
  <si>
    <t>3.</t>
  </si>
  <si>
    <t>1.</t>
  </si>
  <si>
    <t>1.1.</t>
  </si>
  <si>
    <t>1.2.</t>
  </si>
  <si>
    <t>2.1.</t>
  </si>
  <si>
    <t>3.1.</t>
  </si>
  <si>
    <t>Итого</t>
  </si>
  <si>
    <t>Срок 
исполне-ния меропри-ятия</t>
  </si>
  <si>
    <t>Средства бюджета сельского поселения Никольское</t>
  </si>
  <si>
    <t>Средства
бюджета сельского поселения Никольское</t>
  </si>
  <si>
    <t>Проведение информационно-разъяснительной работы среди жителей сельского поселения Никольское о способах энергосбережения</t>
  </si>
  <si>
    <t>ИТОГО ПО ПРОГРАММЕ:</t>
  </si>
  <si>
    <t>Ответственный за выполнение мероприятия</t>
  </si>
  <si>
    <t>2.3.</t>
  </si>
  <si>
    <t>Отдел по ЖКХ, управлению муниципальной собственностью и муниципального заказа</t>
  </si>
  <si>
    <t>3.2.</t>
  </si>
  <si>
    <t>№       п/п</t>
  </si>
  <si>
    <t>2018-2022</t>
  </si>
  <si>
    <t>Финансирование не требуется</t>
  </si>
  <si>
    <t>В пределах средств, предусмотренных на содержание ОМС сельского поселения Никольское</t>
  </si>
  <si>
    <t>3.3.</t>
  </si>
  <si>
    <t>3.4.</t>
  </si>
  <si>
    <t>Всего      (тыс. руб.)</t>
  </si>
  <si>
    <t>Увеличение доли благоустроенных общественных территорий</t>
  </si>
  <si>
    <t>Информированность 
населения о способах энергосбережения</t>
  </si>
  <si>
    <t>Задача 1. Обеспечение формирования единого облика сельского поселения Никольское</t>
  </si>
  <si>
    <t xml:space="preserve">Имущественный взнос в Фонд капитального ремонта общего имущества многоквартирных домов </t>
  </si>
  <si>
    <t>Своевременное предоставление информа-
ции в органы государственной власти Московской области</t>
  </si>
  <si>
    <t>Информированность населения о способах формирования и использования фонда капитального ремонта</t>
  </si>
  <si>
    <t>Установка детских игровых площадок на территории сельского поселения Никольское</t>
  </si>
  <si>
    <t>1.3.</t>
  </si>
  <si>
    <t>Комплексное благоустройство дворовых территорий</t>
  </si>
  <si>
    <t>1.4.</t>
  </si>
  <si>
    <t>Ремонт асфальтового покрытия дворовых территорий и проездов дворовых территорий</t>
  </si>
  <si>
    <t>Увеличение количества установленных детских игровых площадок</t>
  </si>
  <si>
    <t>Внедрение автоматизированных систем управления наружным освещением в сельском поселении Никольское</t>
  </si>
  <si>
    <t>Устройство и капитальный ремонт электросетевого хозяйства, систем наружного  и архитектурно-художественного освещения</t>
  </si>
  <si>
    <t>Количество объектов электоросетевого хозяйства, систем наружного и архитектурно- художественного освещения на которых реализованы мероприятия по устройству и капитальному ремонту</t>
  </si>
  <si>
    <t>Ремонт подъездов в многоквартирных домах в сельском поселении Никольское</t>
  </si>
  <si>
    <t>Проведение капитального ремонта в многоквартирных домах на территории сельского поселения Никольское</t>
  </si>
  <si>
    <t>3.5.</t>
  </si>
  <si>
    <t>Увеличение доли автоматизироанных систем управления наружным освещением в общем объеме наружного освещения</t>
  </si>
  <si>
    <t>Обустройство и содержание общественных территорий</t>
  </si>
  <si>
    <t>В пределах средств НО "Фонд капитального ремонта"</t>
  </si>
  <si>
    <t>Участие поселения как собственника жилого фонда в многоквартирных домах в капитальном ремонте  общего имущества</t>
  </si>
  <si>
    <t>Количество отремонтированных подъездов в многоквартирных домах.  В 2018г. - 102 подъезда.</t>
  </si>
  <si>
    <t>2.2.</t>
  </si>
  <si>
    <t xml:space="preserve">Сбор и предоставление в органы государственной власти Московской области обобщенных сведений об общем имуществе в многоквартирных домах и предложений по очередности проведения капитального ремонта общего имущества </t>
  </si>
  <si>
    <t>Проведение информационно-разъяснительной работы среди жителей сельского поселения Никольское о способах формирования и использования средств НО "Фонд капитального ремонта"</t>
  </si>
  <si>
    <t>Обеспеченность обустроенными дворовыми территориями</t>
  </si>
  <si>
    <t>Увеличение площади дворовых территорий, приведенных в нормативное состояние.     В 2018г. - 3206 кв.м.</t>
  </si>
  <si>
    <t xml:space="preserve"> Количество многоквартирных домов, в которых проведен капитальный ремонт за счет средств НО "Фонд капитального ремонта".     В 2018 г. - 13 домов.</t>
  </si>
  <si>
    <t>Средства бюджета Московской области</t>
  </si>
  <si>
    <t>Мероприятия по 
реализации 
программы</t>
  </si>
  <si>
    <t>1.5.</t>
  </si>
  <si>
    <t>Благоустройство общественных территорий военного городка в пос. Новый Городок</t>
  </si>
  <si>
    <t>"Формирование современной комфортной городской среды в сельском поселении Никольское</t>
  </si>
  <si>
    <t>№ п/п</t>
  </si>
  <si>
    <t>Задачи, направленные 
на достижение цели</t>
  </si>
  <si>
    <t>Планируемый объем 
финансирования на решение данной задачи (тыс.руб.)</t>
  </si>
  <si>
    <t>Единица 
измерения</t>
  </si>
  <si>
    <t>Базовое      
значение     
показателя   
(на начало   
реализации программы)</t>
  </si>
  <si>
    <t xml:space="preserve">Планируемое значение показателя 
по годам реализации                                         </t>
  </si>
  <si>
    <t>Бюджет 
сельского поселения Никольское</t>
  </si>
  <si>
    <t>Другие 
источники</t>
  </si>
  <si>
    <t>Благоустройство общественных территорий сельского поселения Никольское</t>
  </si>
  <si>
    <t xml:space="preserve">1.1. Количество благоустроенных общественных территорий </t>
  </si>
  <si>
    <t>единиц</t>
  </si>
  <si>
    <t>1.2. Количество установленных детских игровых площадок</t>
  </si>
  <si>
    <t>1.3. Обеспеченность обустроенными дворовыми территориями</t>
  </si>
  <si>
    <t>% /единиц</t>
  </si>
  <si>
    <t>33/8</t>
  </si>
  <si>
    <t>54/13</t>
  </si>
  <si>
    <t>71/17</t>
  </si>
  <si>
    <t>87/21</t>
  </si>
  <si>
    <t>100/24</t>
  </si>
  <si>
    <t>1.4. Увеличение площади асфальтового покрытия дворовых территорий</t>
  </si>
  <si>
    <t>кв.м</t>
  </si>
  <si>
    <t xml:space="preserve">1.5. Количество архитектурно-планировочных концепций благоустройства общественных территорий </t>
  </si>
  <si>
    <t xml:space="preserve">Повышение энергетической эффективности систем наружного освещения      </t>
  </si>
  <si>
    <t>2.1. Сокращение уровня износа электросетевого хозяйства систем наружного освещения с применением СИП и высокоэффективных светильников</t>
  </si>
  <si>
    <t>%</t>
  </si>
  <si>
    <t>-</t>
  </si>
  <si>
    <t xml:space="preserve">2.2. 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</t>
  </si>
  <si>
    <t>2.3. Количество многоквартирных домов, прошедших комплексный капитальный ремонт и соответствующих нормальному классу энергоэффективностии выше (A, B, C, D)</t>
  </si>
  <si>
    <t>Создание условий для обеспечения комфортного проживания жителей многоквартирных домов сельского поселения Никольское</t>
  </si>
  <si>
    <t>3.1. Сумма перечисленных средств на расчетный счет фонда капитального ремонта за отчетный год</t>
  </si>
  <si>
    <t>тыс. руб.</t>
  </si>
  <si>
    <t>3.2. Количество отремонтированных подъездов в многоквартирных домах</t>
  </si>
  <si>
    <t>3.3. Количество МКД, в которых проведен капитальный ремонт за счет средств НО "Фонд капитального ремонта"</t>
  </si>
  <si>
    <t>Средства федерального бюджета</t>
  </si>
  <si>
    <t>1.6.</t>
  </si>
  <si>
    <t xml:space="preserve">Средства федерального бюджета </t>
  </si>
  <si>
    <t>Ремонт асфальтового покрытия дворовых территорий по адресу: пос. Новый городок д.4, 5, 18, 19, 20,34</t>
  </si>
  <si>
    <t>КБК</t>
  </si>
  <si>
    <t>всего</t>
  </si>
  <si>
    <t>Основное мероприятие 1</t>
  </si>
  <si>
    <t>Мероприятие 1.3.</t>
  </si>
  <si>
    <t>0503 0410128399 244 </t>
  </si>
  <si>
    <t>Мероприятие 1.5. Благоустройство общественных территорий военного городка в пос. Новый городок</t>
  </si>
  <si>
    <r>
      <t xml:space="preserve">Основное мероприятие 2.                             </t>
    </r>
    <r>
      <rPr>
        <sz val="10"/>
        <color theme="1"/>
        <rFont val="Times New Roman"/>
        <family val="1"/>
        <charset val="204"/>
      </rPr>
      <t>Повышение энергетической эффективности систем наружного освещения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</t>
    </r>
  </si>
  <si>
    <t>Мероприятие 2.1.</t>
  </si>
  <si>
    <t xml:space="preserve">Средства бюджета сельского поселения Никольское </t>
  </si>
  <si>
    <r>
      <t xml:space="preserve">Основное мероприятие 3.                             </t>
    </r>
    <r>
      <rPr>
        <sz val="10"/>
        <color theme="1"/>
        <rFont val="Times New Roman"/>
        <family val="1"/>
        <charset val="204"/>
      </rPr>
      <t>Создание условий для обеспечения комфортного проживания жителей многоквартирных домов сельского поселения Никольское</t>
    </r>
  </si>
  <si>
    <t>Мероприятие 3.1.</t>
  </si>
  <si>
    <t>Имущественный взнос в Фонд капитального ремонта общего имущества многоквартирных домов</t>
  </si>
  <si>
    <t>Мероприятие 3.2. Ремонт подъездов в многоквартирных домах в сельском поселении Никольское</t>
  </si>
  <si>
    <t>Мероприятие 1.2. Обустройство и содержание общественных территорий сельского поселения Никольское</t>
  </si>
  <si>
    <t>Мероприятие 1.4. Комплексное благоустройство дворовых территорий</t>
  </si>
  <si>
    <t>Мероприятие 2.2. Устройство и капитальный ремонт электросетевого хозяйства, систем наружного  и архитектурно-художественного освещения</t>
  </si>
  <si>
    <t>необходимых для реализации мероприятий муниципальной программы/подпрограммы</t>
  </si>
  <si>
    <t>Наименование мероприятия программы / подпрограммы</t>
  </si>
  <si>
    <t>Источник финансирования</t>
  </si>
  <si>
    <t>Эксплуатационные расходы, возникающие вв результате реализации мероприятия****</t>
  </si>
  <si>
    <t>Общий объем финансовых ресурсов, необходимых для реализации мероприятия, в том числе по годам***</t>
  </si>
  <si>
    <t>Мероприятие 1.1. Ремонт асфальтового покрытия дворовых территорий по адресу: пос. Новый городок д.4, 5, 18, 19, 20, 34</t>
  </si>
  <si>
    <t>Объем финанси-рования мероприятия в 2017 году (тыс.руб.)</t>
  </si>
  <si>
    <r>
      <t xml:space="preserve">Основное мероприятие.                                                        </t>
    </r>
    <r>
      <rPr>
        <sz val="9"/>
        <color indexed="8"/>
        <rFont val="Times New Roman"/>
        <family val="1"/>
        <charset val="204"/>
      </rPr>
      <t>Благоустройство общественных территорий сельского поселения Никольское</t>
    </r>
  </si>
  <si>
    <r>
      <t xml:space="preserve">Основное мероприятие.                             </t>
    </r>
    <r>
      <rPr>
        <sz val="9"/>
        <color indexed="8"/>
        <rFont val="Times New Roman"/>
        <family val="1"/>
        <charset val="204"/>
      </rPr>
      <t xml:space="preserve">Повышение энергетической эффективности систем наружного освещения                 </t>
    </r>
    <r>
      <rPr>
        <b/>
        <sz val="9"/>
        <color indexed="8"/>
        <rFont val="Times New Roman"/>
        <family val="1"/>
        <charset val="204"/>
      </rPr>
      <t xml:space="preserve">                               </t>
    </r>
  </si>
  <si>
    <r>
      <t xml:space="preserve">Основное мероприятие.                             </t>
    </r>
    <r>
      <rPr>
        <sz val="9"/>
        <color indexed="8"/>
        <rFont val="Times New Roman"/>
        <family val="1"/>
        <charset val="204"/>
      </rPr>
      <t>Создание условий для обеспечения комфортного проживания жителей многоквартирных домов сельского поселения Никольское</t>
    </r>
  </si>
  <si>
    <t>29/7</t>
  </si>
  <si>
    <t>0503 0410128399 244</t>
  </si>
  <si>
    <t>0503 0410128322 244</t>
  </si>
  <si>
    <t>0409 0410128323 244</t>
  </si>
  <si>
    <t>0409 0410128324 244</t>
  </si>
  <si>
    <t>0503 0410128359 244</t>
  </si>
  <si>
    <t>0503 04101S2660 244     0503 0410162660 244</t>
  </si>
  <si>
    <t>0503 0410128369 244</t>
  </si>
  <si>
    <t>Мероприятие 1.6. Ремонт асфальтового покрытия дворовых территорий и проездов дворовых территорий</t>
  </si>
  <si>
    <t>Перечень мероприятий муниципальной программы Территориального управления Никольское Одинцовского городского округа Московской области</t>
  </si>
  <si>
    <t>"Формирование современной комфортной городской среды в сельском поселении Никольское Одинцовского городского округа Московской области" на 2018-2022 годы</t>
  </si>
  <si>
    <t>Сектор по ЖКХ, управлению муниципальной собственностью и муниципального заказа</t>
  </si>
  <si>
    <t>Сектор экономики, финансов, бухучета и отчетности</t>
  </si>
  <si>
    <t>Средства бюджета Одинцовского городского округа</t>
  </si>
  <si>
    <t>Приложение 1 к муниципальной программе</t>
  </si>
  <si>
    <t>Начальник ТУ Никольское</t>
  </si>
  <si>
    <t xml:space="preserve">О.И.Демченко </t>
  </si>
  <si>
    <t>Приложение 2 к постановлению Администрации</t>
  </si>
  <si>
    <t>Одинцовского городского округа от 28.08.2019 №434</t>
  </si>
  <si>
    <t xml:space="preserve">                            Подпрограмма: Комфортная городская среда</t>
  </si>
  <si>
    <t xml:space="preserve">  
                                                             Приложение 3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</si>
  <si>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Планируемые результаты муниципальной программы </t>
  </si>
  <si>
    <t xml:space="preserve"> Одинцовского муниципального района Московской области" на 2018-2022 годы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</si>
  <si>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 к муниципальной программе</t>
  </si>
  <si>
    <t xml:space="preserve">Количественные и/или качественные целевые        
показатели, характеризующие достижение целей и решение задач          </t>
  </si>
  <si>
    <t>Приложение 4 к постановлению Администрации</t>
  </si>
  <si>
    <r>
      <t xml:space="preserve">                                                                           Объем финансовых ресурсов,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3 к муниципальной программе</t>
    </r>
  </si>
  <si>
    <t>0503 0410128394 244</t>
  </si>
  <si>
    <t>0503 07101S1460 244</t>
  </si>
  <si>
    <t>0501 04103S8593 811</t>
  </si>
  <si>
    <t>3.3</t>
  </si>
  <si>
    <t>Федеральный проект "Формирование комфортной городской среды</t>
  </si>
  <si>
    <t>Мероприятие 3.3. Федеральный проект "Формирование комфортной городской среды"</t>
  </si>
  <si>
    <t>4,14              2572,92</t>
  </si>
  <si>
    <t>0501 0410328619 853 </t>
  </si>
  <si>
    <t xml:space="preserve">0501 0410318619 853     </t>
  </si>
  <si>
    <t xml:space="preserve">0501 04103S0950 811    0501 0410318593 811 </t>
  </si>
  <si>
    <t xml:space="preserve">0409 04101L5550 244 </t>
  </si>
  <si>
    <t>0409 0410128323 244 </t>
  </si>
  <si>
    <t xml:space="preserve">0501 0410318593 811 </t>
  </si>
  <si>
    <t>0503 0710161460 244</t>
  </si>
  <si>
    <t xml:space="preserve">0503 0410228519 244 </t>
  </si>
  <si>
    <t>0503 0410228319 244</t>
  </si>
  <si>
    <t>0503 0410228313 244</t>
  </si>
  <si>
    <t>0409 041F2S2740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</si>
</sst>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6" fillId="0" borderId="0" xfId="0" applyFont="1"/>
    <xf numFmtId="0" fontId="0" fillId="2" borderId="0" xfId="0" applyFill="1"/>
    <xf numFmtId="4" fontId="0" fillId="0" borderId="0" xfId="0" applyNumberFormat="1" applyFill="1"/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/>
    </xf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0" fillId="0" borderId="0" xfId="0" applyFont="1"/>
    <xf numFmtId="0" fontId="8" fillId="0" borderId="0" xfId="0" applyFont="1" applyFill="1" applyAlignment="1"/>
    <xf numFmtId="0" fontId="0" fillId="0" borderId="0" xfId="0" applyFill="1" applyAlignment="1"/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4" fontId="1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6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wrapText="1"/>
    </xf>
    <xf numFmtId="0" fontId="9" fillId="0" borderId="16" xfId="0" applyFont="1" applyFill="1" applyBorder="1" applyAlignment="1">
      <alignment vertical="top" wrapText="1"/>
    </xf>
    <xf numFmtId="4" fontId="9" fillId="0" borderId="16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top" wrapText="1"/>
    </xf>
    <xf numFmtId="0" fontId="7" fillId="0" borderId="13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7" fillId="0" borderId="18" xfId="0" applyFont="1" applyFill="1" applyBorder="1" applyAlignment="1">
      <alignment vertical="top" wrapText="1"/>
    </xf>
    <xf numFmtId="4" fontId="7" fillId="0" borderId="18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top" wrapText="1"/>
    </xf>
    <xf numFmtId="4" fontId="7" fillId="0" borderId="2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4" fontId="7" fillId="0" borderId="25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2" xfId="0" applyFont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4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2" borderId="9" xfId="0" applyNumberFormat="1" applyFill="1" applyBorder="1"/>
    <xf numFmtId="0" fontId="6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/>
    </xf>
    <xf numFmtId="0" fontId="0" fillId="3" borderId="17" xfId="0" applyFill="1" applyBorder="1"/>
    <xf numFmtId="0" fontId="2" fillId="2" borderId="1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/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/>
    <xf numFmtId="4" fontId="7" fillId="0" borderId="28" xfId="0" applyNumberFormat="1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2" xfId="0" applyFont="1" applyFill="1" applyBorder="1"/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2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15" fillId="0" borderId="14" xfId="0" applyFont="1" applyFill="1" applyBorder="1" applyAlignment="1">
      <alignment vertical="top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40" zoomScale="140" zoomScaleNormal="140" workbookViewId="0">
      <selection activeCell="I7" sqref="I7"/>
    </sheetView>
  </sheetViews>
  <sheetFormatPr defaultRowHeight="15" x14ac:dyDescent="0.25"/>
  <cols>
    <col min="1" max="1" width="4.42578125" style="5" customWidth="1"/>
    <col min="2" max="2" width="24.42578125" style="6" customWidth="1"/>
    <col min="3" max="3" width="9.28515625" style="5" customWidth="1"/>
    <col min="4" max="4" width="17.85546875" style="31" customWidth="1"/>
    <col min="5" max="5" width="11.140625" style="8" customWidth="1"/>
    <col min="6" max="6" width="11" style="3" customWidth="1"/>
    <col min="7" max="7" width="10.85546875" style="3" customWidth="1"/>
    <col min="8" max="9" width="10.7109375" style="3" customWidth="1"/>
    <col min="10" max="10" width="9.28515625" style="3" bestFit="1" customWidth="1"/>
    <col min="11" max="11" width="9.28515625" style="3" customWidth="1"/>
    <col min="12" max="12" width="13.85546875" style="5" customWidth="1"/>
    <col min="13" max="13" width="31.28515625" style="7" customWidth="1"/>
    <col min="14" max="16384" width="9.140625" style="5"/>
  </cols>
  <sheetData>
    <row r="1" spans="1:13" x14ac:dyDescent="0.25">
      <c r="A1" s="201" t="s">
        <v>141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x14ac:dyDescent="0.25">
      <c r="A2" s="201" t="s">
        <v>142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x14ac:dyDescent="0.25">
      <c r="A3" s="201" t="s">
        <v>138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x14ac:dyDescent="0.25">
      <c r="A4" s="202" t="s">
        <v>133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ht="3.75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x14ac:dyDescent="0.25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 x14ac:dyDescent="0.25">
      <c r="D7" s="30" t="s">
        <v>143</v>
      </c>
    </row>
    <row r="8" spans="1:13" ht="36" customHeight="1" x14ac:dyDescent="0.25">
      <c r="A8" s="192" t="s">
        <v>20</v>
      </c>
      <c r="B8" s="192" t="s">
        <v>57</v>
      </c>
      <c r="C8" s="192" t="s">
        <v>11</v>
      </c>
      <c r="D8" s="194" t="s">
        <v>1</v>
      </c>
      <c r="E8" s="195" t="s">
        <v>120</v>
      </c>
      <c r="F8" s="195" t="s">
        <v>26</v>
      </c>
      <c r="G8" s="204" t="s">
        <v>2</v>
      </c>
      <c r="H8" s="205"/>
      <c r="I8" s="205"/>
      <c r="J8" s="205"/>
      <c r="K8" s="206"/>
      <c r="L8" s="192" t="s">
        <v>16</v>
      </c>
      <c r="M8" s="192" t="s">
        <v>3</v>
      </c>
    </row>
    <row r="9" spans="1:13" ht="49.5" customHeight="1" x14ac:dyDescent="0.25">
      <c r="A9" s="193"/>
      <c r="B9" s="193"/>
      <c r="C9" s="193"/>
      <c r="D9" s="194"/>
      <c r="E9" s="195"/>
      <c r="F9" s="195"/>
      <c r="G9" s="4">
        <v>2018</v>
      </c>
      <c r="H9" s="4">
        <v>2019</v>
      </c>
      <c r="I9" s="4">
        <v>2020</v>
      </c>
      <c r="J9" s="4">
        <v>2021</v>
      </c>
      <c r="K9" s="4">
        <v>2022</v>
      </c>
      <c r="L9" s="193"/>
      <c r="M9" s="207"/>
    </row>
    <row r="10" spans="1:13" x14ac:dyDescent="0.25">
      <c r="A10" s="189" t="s">
        <v>29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1"/>
      <c r="M10" s="57"/>
    </row>
    <row r="11" spans="1:13" x14ac:dyDescent="0.25">
      <c r="A11" s="196" t="s">
        <v>5</v>
      </c>
      <c r="B11" s="196" t="s">
        <v>121</v>
      </c>
      <c r="C11" s="168" t="s">
        <v>21</v>
      </c>
      <c r="D11" s="156" t="s">
        <v>10</v>
      </c>
      <c r="E11" s="33">
        <f>E12</f>
        <v>43894.84</v>
      </c>
      <c r="F11" s="33">
        <f t="shared" ref="F11:K11" si="0">F12+F13+F14</f>
        <v>191849.35</v>
      </c>
      <c r="G11" s="33">
        <f t="shared" si="0"/>
        <v>95281.54</v>
      </c>
      <c r="H11" s="33">
        <f t="shared" si="0"/>
        <v>42840.81</v>
      </c>
      <c r="I11" s="33">
        <f t="shared" si="0"/>
        <v>17909</v>
      </c>
      <c r="J11" s="33">
        <f t="shared" si="0"/>
        <v>17909</v>
      </c>
      <c r="K11" s="33">
        <f t="shared" si="0"/>
        <v>17909</v>
      </c>
      <c r="L11" s="155"/>
      <c r="M11" s="150"/>
    </row>
    <row r="12" spans="1:13" ht="48" customHeight="1" x14ac:dyDescent="0.25">
      <c r="A12" s="197"/>
      <c r="B12" s="197"/>
      <c r="C12" s="199"/>
      <c r="D12" s="32" t="s">
        <v>13</v>
      </c>
      <c r="E12" s="33">
        <f>E17+E18+E19+E20+E21+E23</f>
        <v>43894.84</v>
      </c>
      <c r="F12" s="33">
        <f>SUM(G12:K12)</f>
        <v>140257.19</v>
      </c>
      <c r="G12" s="33">
        <f>G17+G18+G20+G23+G21</f>
        <v>43689.38</v>
      </c>
      <c r="H12" s="33">
        <f t="shared" ref="H12:K12" si="1">H17+H18+H20+H23</f>
        <v>42840.81</v>
      </c>
      <c r="I12" s="33">
        <f t="shared" si="1"/>
        <v>17909</v>
      </c>
      <c r="J12" s="33">
        <f t="shared" si="1"/>
        <v>17909</v>
      </c>
      <c r="K12" s="33">
        <f t="shared" si="1"/>
        <v>17909</v>
      </c>
      <c r="L12" s="59"/>
      <c r="M12" s="34"/>
    </row>
    <row r="13" spans="1:13" ht="24" x14ac:dyDescent="0.25">
      <c r="A13" s="197"/>
      <c r="B13" s="197"/>
      <c r="C13" s="199"/>
      <c r="D13" s="32" t="s">
        <v>56</v>
      </c>
      <c r="E13" s="33">
        <f>E15+E22</f>
        <v>0</v>
      </c>
      <c r="F13" s="33">
        <f>SUM(G13:K13)</f>
        <v>50737.15</v>
      </c>
      <c r="G13" s="33">
        <f>G15+G22</f>
        <v>50737.15</v>
      </c>
      <c r="H13" s="33">
        <f t="shared" ref="H13:K13" si="2">H15+H22</f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  <c r="L13" s="187" t="s">
        <v>135</v>
      </c>
      <c r="M13" s="187" t="s">
        <v>54</v>
      </c>
    </row>
    <row r="14" spans="1:13" ht="36" x14ac:dyDescent="0.25">
      <c r="A14" s="198"/>
      <c r="B14" s="198"/>
      <c r="C14" s="200"/>
      <c r="D14" s="32" t="s">
        <v>96</v>
      </c>
      <c r="E14" s="33">
        <f>E16</f>
        <v>0</v>
      </c>
      <c r="F14" s="33">
        <f>F16</f>
        <v>855.01</v>
      </c>
      <c r="G14" s="33">
        <f>G16</f>
        <v>855.01</v>
      </c>
      <c r="H14" s="33">
        <f t="shared" ref="H14:K14" si="3">H16</f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87"/>
      <c r="M14" s="187"/>
    </row>
    <row r="15" spans="1:13" ht="24" x14ac:dyDescent="0.25">
      <c r="A15" s="188" t="s">
        <v>6</v>
      </c>
      <c r="B15" s="174" t="s">
        <v>97</v>
      </c>
      <c r="C15" s="59" t="s">
        <v>21</v>
      </c>
      <c r="D15" s="35" t="s">
        <v>56</v>
      </c>
      <c r="E15" s="36">
        <v>0</v>
      </c>
      <c r="F15" s="37">
        <f>SUM(G15:K15)</f>
        <v>737.15</v>
      </c>
      <c r="G15" s="38">
        <v>737.15</v>
      </c>
      <c r="H15" s="39">
        <v>0</v>
      </c>
      <c r="I15" s="39">
        <v>0</v>
      </c>
      <c r="J15" s="39">
        <v>0</v>
      </c>
      <c r="K15" s="39">
        <v>0</v>
      </c>
      <c r="L15" s="187"/>
      <c r="M15" s="187"/>
    </row>
    <row r="16" spans="1:13" ht="36" x14ac:dyDescent="0.25">
      <c r="A16" s="188"/>
      <c r="B16" s="174"/>
      <c r="C16" s="154" t="s">
        <v>21</v>
      </c>
      <c r="D16" s="35" t="s">
        <v>94</v>
      </c>
      <c r="E16" s="36">
        <v>0</v>
      </c>
      <c r="F16" s="37">
        <f>SUM(G16:K16)</f>
        <v>855.01</v>
      </c>
      <c r="G16" s="38">
        <v>855.01</v>
      </c>
      <c r="H16" s="39">
        <v>0</v>
      </c>
      <c r="I16" s="39">
        <v>0</v>
      </c>
      <c r="J16" s="39">
        <v>0</v>
      </c>
      <c r="K16" s="39">
        <v>0</v>
      </c>
      <c r="L16" s="187"/>
      <c r="M16" s="187"/>
    </row>
    <row r="17" spans="1:16" ht="36" x14ac:dyDescent="0.25">
      <c r="A17" s="188"/>
      <c r="B17" s="174"/>
      <c r="C17" s="59" t="s">
        <v>21</v>
      </c>
      <c r="D17" s="35" t="s">
        <v>13</v>
      </c>
      <c r="E17" s="36">
        <v>0</v>
      </c>
      <c r="F17" s="37">
        <f>SUM(G17:K17)</f>
        <v>794.06</v>
      </c>
      <c r="G17" s="38">
        <v>794.06</v>
      </c>
      <c r="H17" s="39">
        <v>0</v>
      </c>
      <c r="I17" s="39">
        <v>0</v>
      </c>
      <c r="J17" s="39">
        <v>0</v>
      </c>
      <c r="K17" s="39">
        <v>0</v>
      </c>
      <c r="L17" s="187"/>
      <c r="M17" s="187"/>
    </row>
    <row r="18" spans="1:16" ht="41.25" customHeight="1" x14ac:dyDescent="0.25">
      <c r="A18" s="59" t="s">
        <v>7</v>
      </c>
      <c r="B18" s="61" t="s">
        <v>46</v>
      </c>
      <c r="C18" s="59" t="s">
        <v>21</v>
      </c>
      <c r="D18" s="35" t="s">
        <v>13</v>
      </c>
      <c r="E18" s="175">
        <v>43894.84</v>
      </c>
      <c r="F18" s="36">
        <f>SUM(G18:K18)</f>
        <v>73819.56</v>
      </c>
      <c r="G18" s="39">
        <v>14081.7</v>
      </c>
      <c r="H18" s="39">
        <v>16057.56</v>
      </c>
      <c r="I18" s="39">
        <v>14560.1</v>
      </c>
      <c r="J18" s="39">
        <v>14560.1</v>
      </c>
      <c r="K18" s="39">
        <v>14560.1</v>
      </c>
      <c r="L18" s="187" t="s">
        <v>135</v>
      </c>
      <c r="M18" s="61" t="s">
        <v>27</v>
      </c>
    </row>
    <row r="19" spans="1:16" ht="48.75" customHeight="1" x14ac:dyDescent="0.25">
      <c r="A19" s="59" t="s">
        <v>34</v>
      </c>
      <c r="B19" s="61" t="s">
        <v>33</v>
      </c>
      <c r="C19" s="59" t="s">
        <v>21</v>
      </c>
      <c r="D19" s="35" t="s">
        <v>13</v>
      </c>
      <c r="E19" s="176"/>
      <c r="F19" s="36">
        <f t="shared" ref="F19" si="4">SUM(G19:K19)</f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187"/>
      <c r="M19" s="61" t="s">
        <v>38</v>
      </c>
    </row>
    <row r="20" spans="1:16" ht="45" customHeight="1" x14ac:dyDescent="0.25">
      <c r="A20" s="60" t="s">
        <v>36</v>
      </c>
      <c r="B20" s="61" t="s">
        <v>35</v>
      </c>
      <c r="C20" s="154" t="s">
        <v>21</v>
      </c>
      <c r="D20" s="35" t="s">
        <v>13</v>
      </c>
      <c r="E20" s="176"/>
      <c r="F20" s="36">
        <f>SUM(G20:K20)</f>
        <v>45263.94</v>
      </c>
      <c r="G20" s="39">
        <v>19595.64</v>
      </c>
      <c r="H20" s="39">
        <v>15621.6</v>
      </c>
      <c r="I20" s="39">
        <f>3348900/1000</f>
        <v>3348.9</v>
      </c>
      <c r="J20" s="39">
        <f>3348900/1000</f>
        <v>3348.9</v>
      </c>
      <c r="K20" s="39">
        <f>3348900/1000</f>
        <v>3348.9</v>
      </c>
      <c r="L20" s="187"/>
      <c r="M20" s="61" t="s">
        <v>53</v>
      </c>
    </row>
    <row r="21" spans="1:16" ht="36" customHeight="1" x14ac:dyDescent="0.25">
      <c r="A21" s="188" t="s">
        <v>58</v>
      </c>
      <c r="B21" s="174" t="s">
        <v>59</v>
      </c>
      <c r="C21" s="154" t="s">
        <v>21</v>
      </c>
      <c r="D21" s="35" t="s">
        <v>13</v>
      </c>
      <c r="E21" s="176"/>
      <c r="F21" s="36">
        <v>0</v>
      </c>
      <c r="G21" s="39">
        <v>5555.56</v>
      </c>
      <c r="H21" s="39">
        <v>0</v>
      </c>
      <c r="I21" s="39">
        <v>0</v>
      </c>
      <c r="J21" s="39">
        <v>0</v>
      </c>
      <c r="K21" s="39">
        <v>0</v>
      </c>
      <c r="L21" s="61"/>
      <c r="M21" s="174" t="s">
        <v>54</v>
      </c>
    </row>
    <row r="22" spans="1:16" ht="33" customHeight="1" x14ac:dyDescent="0.25">
      <c r="A22" s="188"/>
      <c r="B22" s="174"/>
      <c r="C22" s="154" t="s">
        <v>21</v>
      </c>
      <c r="D22" s="35" t="s">
        <v>56</v>
      </c>
      <c r="E22" s="176"/>
      <c r="F22" s="36">
        <v>0</v>
      </c>
      <c r="G22" s="39">
        <v>50000</v>
      </c>
      <c r="H22" s="39">
        <v>0</v>
      </c>
      <c r="I22" s="39">
        <v>0</v>
      </c>
      <c r="J22" s="39">
        <v>0</v>
      </c>
      <c r="K22" s="39">
        <v>0</v>
      </c>
      <c r="L22" s="61"/>
      <c r="M22" s="174"/>
    </row>
    <row r="23" spans="1:16" ht="43.5" customHeight="1" x14ac:dyDescent="0.25">
      <c r="A23" s="40" t="s">
        <v>95</v>
      </c>
      <c r="B23" s="35" t="s">
        <v>37</v>
      </c>
      <c r="C23" s="154" t="s">
        <v>21</v>
      </c>
      <c r="D23" s="35" t="s">
        <v>13</v>
      </c>
      <c r="E23" s="177"/>
      <c r="F23" s="36">
        <f>SUM(G23:K23)</f>
        <v>14824.07</v>
      </c>
      <c r="G23" s="39">
        <v>3662.42</v>
      </c>
      <c r="H23" s="39">
        <v>11161.65</v>
      </c>
      <c r="I23" s="39">
        <v>0</v>
      </c>
      <c r="J23" s="39">
        <v>0</v>
      </c>
      <c r="K23" s="39">
        <v>0</v>
      </c>
      <c r="L23" s="61"/>
      <c r="M23" s="61"/>
    </row>
    <row r="24" spans="1:16" ht="54" customHeight="1" x14ac:dyDescent="0.25">
      <c r="A24" s="62" t="s">
        <v>0</v>
      </c>
      <c r="B24" s="41" t="s">
        <v>122</v>
      </c>
      <c r="C24" s="154" t="s">
        <v>21</v>
      </c>
      <c r="D24" s="32" t="s">
        <v>13</v>
      </c>
      <c r="E24" s="42">
        <f>SUM(E25:E27)</f>
        <v>54611.34</v>
      </c>
      <c r="F24" s="42">
        <f>SUM(G24:K24)</f>
        <v>62914.689999999988</v>
      </c>
      <c r="G24" s="42">
        <f t="shared" ref="G24:K24" si="5">SUM(G25:G27)</f>
        <v>12772.01</v>
      </c>
      <c r="H24" s="157">
        <f>SUM(H25:H27)</f>
        <v>9647.24</v>
      </c>
      <c r="I24" s="42">
        <f t="shared" si="5"/>
        <v>13498.48</v>
      </c>
      <c r="J24" s="42">
        <f t="shared" si="5"/>
        <v>13498.48</v>
      </c>
      <c r="K24" s="42">
        <f t="shared" si="5"/>
        <v>13498.48</v>
      </c>
      <c r="L24" s="35"/>
      <c r="M24" s="43"/>
    </row>
    <row r="25" spans="1:16" ht="50.25" customHeight="1" x14ac:dyDescent="0.25">
      <c r="A25" s="64" t="s">
        <v>8</v>
      </c>
      <c r="B25" s="58" t="s">
        <v>39</v>
      </c>
      <c r="C25" s="59" t="s">
        <v>21</v>
      </c>
      <c r="D25" s="35" t="s">
        <v>13</v>
      </c>
      <c r="E25" s="39">
        <v>531</v>
      </c>
      <c r="F25" s="39">
        <f>SUM(G25:K25)</f>
        <v>700</v>
      </c>
      <c r="G25" s="39">
        <v>140</v>
      </c>
      <c r="H25" s="39">
        <v>140</v>
      </c>
      <c r="I25" s="39">
        <v>140</v>
      </c>
      <c r="J25" s="39">
        <v>140</v>
      </c>
      <c r="K25" s="39">
        <v>140</v>
      </c>
      <c r="L25" s="186" t="s">
        <v>18</v>
      </c>
      <c r="M25" s="61" t="s">
        <v>45</v>
      </c>
    </row>
    <row r="26" spans="1:16" ht="78.75" customHeight="1" x14ac:dyDescent="0.25">
      <c r="A26" s="63" t="s">
        <v>50</v>
      </c>
      <c r="B26" s="66" t="s">
        <v>40</v>
      </c>
      <c r="C26" s="59" t="s">
        <v>21</v>
      </c>
      <c r="D26" s="35" t="s">
        <v>13</v>
      </c>
      <c r="E26" s="39">
        <v>54080.34</v>
      </c>
      <c r="F26" s="39">
        <f>SUM(G26:K26)</f>
        <v>62214.689999999988</v>
      </c>
      <c r="G26" s="39">
        <v>12632.01</v>
      </c>
      <c r="H26" s="39">
        <v>9507.24</v>
      </c>
      <c r="I26" s="39">
        <v>13358.48</v>
      </c>
      <c r="J26" s="39">
        <v>13358.48</v>
      </c>
      <c r="K26" s="39">
        <v>13358.48</v>
      </c>
      <c r="L26" s="186"/>
      <c r="M26" s="44" t="s">
        <v>41</v>
      </c>
    </row>
    <row r="27" spans="1:16" ht="39.75" customHeight="1" x14ac:dyDescent="0.25">
      <c r="A27" s="34" t="s">
        <v>17</v>
      </c>
      <c r="B27" s="61" t="s">
        <v>14</v>
      </c>
      <c r="C27" s="59" t="s">
        <v>21</v>
      </c>
      <c r="D27" s="35" t="s">
        <v>22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167"/>
      <c r="M27" s="61" t="s">
        <v>28</v>
      </c>
    </row>
    <row r="28" spans="1:16" ht="20.25" customHeight="1" x14ac:dyDescent="0.25">
      <c r="A28" s="178" t="s">
        <v>4</v>
      </c>
      <c r="B28" s="181" t="s">
        <v>123</v>
      </c>
      <c r="C28" s="59"/>
      <c r="D28" s="32" t="s">
        <v>10</v>
      </c>
      <c r="E28" s="33">
        <f>SUM(E29:E31)</f>
        <v>4646</v>
      </c>
      <c r="F28" s="33">
        <f>SUM(G28:K28)</f>
        <v>51787.22</v>
      </c>
      <c r="G28" s="33">
        <f t="shared" ref="G28:K28" si="6">SUM(G29:G31)</f>
        <v>11490.8</v>
      </c>
      <c r="H28" s="33">
        <f>SUM(H29:H31)</f>
        <v>18584.25</v>
      </c>
      <c r="I28" s="33">
        <f t="shared" si="6"/>
        <v>7237.39</v>
      </c>
      <c r="J28" s="33">
        <f t="shared" si="6"/>
        <v>7237.39</v>
      </c>
      <c r="K28" s="33">
        <f t="shared" si="6"/>
        <v>7237.39</v>
      </c>
      <c r="L28" s="45"/>
      <c r="M28" s="46"/>
    </row>
    <row r="29" spans="1:16" ht="35.25" customHeight="1" x14ac:dyDescent="0.25">
      <c r="A29" s="179"/>
      <c r="B29" s="182"/>
      <c r="C29" s="59" t="s">
        <v>21</v>
      </c>
      <c r="D29" s="47" t="s">
        <v>12</v>
      </c>
      <c r="E29" s="33">
        <f>E32+E34</f>
        <v>4195</v>
      </c>
      <c r="F29" s="33">
        <f>SUM(G29:K29)</f>
        <v>30357.26</v>
      </c>
      <c r="G29" s="42">
        <f>G32</f>
        <v>4151.7</v>
      </c>
      <c r="H29" s="42">
        <f>H32</f>
        <v>6551.39</v>
      </c>
      <c r="I29" s="42">
        <f>I32+I34</f>
        <v>6551.39</v>
      </c>
      <c r="J29" s="42">
        <f t="shared" ref="J29:K29" si="7">J32+J34</f>
        <v>6551.39</v>
      </c>
      <c r="K29" s="42">
        <f t="shared" si="7"/>
        <v>6551.39</v>
      </c>
      <c r="L29" s="48"/>
      <c r="M29" s="184"/>
      <c r="P29" s="67"/>
    </row>
    <row r="30" spans="1:16" ht="39.75" customHeight="1" x14ac:dyDescent="0.25">
      <c r="A30" s="179"/>
      <c r="B30" s="182"/>
      <c r="C30" s="59" t="s">
        <v>21</v>
      </c>
      <c r="D30" s="32" t="s">
        <v>137</v>
      </c>
      <c r="E30" s="33">
        <f>E33</f>
        <v>451</v>
      </c>
      <c r="F30" s="33">
        <f>SUM(G30:K30)</f>
        <v>8606.31</v>
      </c>
      <c r="G30" s="42">
        <f>G33+G34</f>
        <v>3285.25</v>
      </c>
      <c r="H30" s="42">
        <f>H33+H34</f>
        <v>3263.06</v>
      </c>
      <c r="I30" s="42">
        <f t="shared" ref="I30:K30" si="8">I33</f>
        <v>686</v>
      </c>
      <c r="J30" s="42">
        <f t="shared" si="8"/>
        <v>686</v>
      </c>
      <c r="K30" s="42">
        <f t="shared" si="8"/>
        <v>686</v>
      </c>
      <c r="L30" s="48"/>
      <c r="M30" s="185"/>
      <c r="P30" s="67"/>
    </row>
    <row r="31" spans="1:16" ht="33.75" customHeight="1" x14ac:dyDescent="0.25">
      <c r="A31" s="180"/>
      <c r="B31" s="183"/>
      <c r="C31" s="59" t="s">
        <v>21</v>
      </c>
      <c r="D31" s="32" t="s">
        <v>56</v>
      </c>
      <c r="E31" s="33">
        <f>E35</f>
        <v>0</v>
      </c>
      <c r="F31" s="33">
        <f>SUM(G31:K31)</f>
        <v>12823.650000000001</v>
      </c>
      <c r="G31" s="42">
        <f>G35</f>
        <v>4053.85</v>
      </c>
      <c r="H31" s="42">
        <f>H35+H36</f>
        <v>8769.8000000000011</v>
      </c>
      <c r="I31" s="42">
        <f t="shared" ref="I31:K31" si="9">I35</f>
        <v>0</v>
      </c>
      <c r="J31" s="42">
        <f t="shared" si="9"/>
        <v>0</v>
      </c>
      <c r="K31" s="42">
        <f t="shared" si="9"/>
        <v>0</v>
      </c>
      <c r="L31" s="49"/>
      <c r="M31" s="46"/>
      <c r="P31" s="67"/>
    </row>
    <row r="32" spans="1:16" ht="38.25" customHeight="1" x14ac:dyDescent="0.25">
      <c r="A32" s="164" t="s">
        <v>9</v>
      </c>
      <c r="B32" s="166" t="s">
        <v>30</v>
      </c>
      <c r="C32" s="59" t="s">
        <v>21</v>
      </c>
      <c r="D32" s="35" t="s">
        <v>12</v>
      </c>
      <c r="E32" s="36">
        <v>4195</v>
      </c>
      <c r="F32" s="36">
        <f t="shared" ref="F32:F35" si="10">SUM(G32:K32)</f>
        <v>30357.26</v>
      </c>
      <c r="G32" s="39">
        <v>4151.7</v>
      </c>
      <c r="H32" s="39">
        <v>6551.39</v>
      </c>
      <c r="I32" s="39">
        <v>6551.39</v>
      </c>
      <c r="J32" s="39">
        <v>6551.39</v>
      </c>
      <c r="K32" s="39">
        <v>6551.39</v>
      </c>
      <c r="L32" s="166" t="s">
        <v>136</v>
      </c>
      <c r="M32" s="166" t="s">
        <v>48</v>
      </c>
      <c r="P32" s="67"/>
    </row>
    <row r="33" spans="1:16" ht="37.5" customHeight="1" x14ac:dyDescent="0.25">
      <c r="A33" s="165"/>
      <c r="B33" s="167"/>
      <c r="C33" s="59" t="s">
        <v>21</v>
      </c>
      <c r="D33" s="35" t="s">
        <v>137</v>
      </c>
      <c r="E33" s="36">
        <v>451</v>
      </c>
      <c r="F33" s="36">
        <f t="shared" si="10"/>
        <v>3195</v>
      </c>
      <c r="G33" s="39">
        <v>451</v>
      </c>
      <c r="H33" s="39">
        <f>686000/1000</f>
        <v>686</v>
      </c>
      <c r="I33" s="39">
        <f>H33</f>
        <v>686</v>
      </c>
      <c r="J33" s="39">
        <f>H33</f>
        <v>686</v>
      </c>
      <c r="K33" s="39">
        <f>H33</f>
        <v>686</v>
      </c>
      <c r="L33" s="167"/>
      <c r="M33" s="167"/>
      <c r="P33" s="67"/>
    </row>
    <row r="34" spans="1:16" ht="42" customHeight="1" x14ac:dyDescent="0.25">
      <c r="A34" s="164" t="s">
        <v>19</v>
      </c>
      <c r="B34" s="166" t="s">
        <v>42</v>
      </c>
      <c r="C34" s="59" t="s">
        <v>21</v>
      </c>
      <c r="D34" s="35" t="s">
        <v>137</v>
      </c>
      <c r="E34" s="39">
        <v>0</v>
      </c>
      <c r="F34" s="36">
        <f t="shared" si="10"/>
        <v>5411.3099999999995</v>
      </c>
      <c r="G34" s="39">
        <v>2834.25</v>
      </c>
      <c r="H34" s="39">
        <v>2577.06</v>
      </c>
      <c r="I34" s="39">
        <v>0</v>
      </c>
      <c r="J34" s="39">
        <v>0</v>
      </c>
      <c r="K34" s="39">
        <v>0</v>
      </c>
      <c r="L34" s="168" t="s">
        <v>135</v>
      </c>
      <c r="M34" s="166" t="s">
        <v>49</v>
      </c>
      <c r="P34" s="67"/>
    </row>
    <row r="35" spans="1:16" ht="34.5" customHeight="1" x14ac:dyDescent="0.25">
      <c r="A35" s="165"/>
      <c r="B35" s="167"/>
      <c r="C35" s="59" t="s">
        <v>21</v>
      </c>
      <c r="D35" s="35" t="s">
        <v>56</v>
      </c>
      <c r="E35" s="39">
        <v>0</v>
      </c>
      <c r="F35" s="36">
        <f t="shared" si="10"/>
        <v>4500.04</v>
      </c>
      <c r="G35" s="39">
        <v>4053.85</v>
      </c>
      <c r="H35" s="39">
        <v>446.19</v>
      </c>
      <c r="I35" s="39">
        <v>0</v>
      </c>
      <c r="J35" s="39">
        <v>0</v>
      </c>
      <c r="K35" s="39">
        <v>0</v>
      </c>
      <c r="L35" s="169"/>
      <c r="M35" s="167"/>
      <c r="P35" s="67"/>
    </row>
    <row r="36" spans="1:16" ht="45.75" customHeight="1" x14ac:dyDescent="0.25">
      <c r="A36" s="136" t="s">
        <v>154</v>
      </c>
      <c r="B36" s="134" t="s">
        <v>155</v>
      </c>
      <c r="C36" s="135" t="s">
        <v>21</v>
      </c>
      <c r="D36" s="35" t="s">
        <v>56</v>
      </c>
      <c r="E36" s="39">
        <v>0</v>
      </c>
      <c r="F36" s="36">
        <v>0</v>
      </c>
      <c r="G36" s="39">
        <v>0</v>
      </c>
      <c r="H36" s="39">
        <v>8323.61</v>
      </c>
      <c r="I36" s="39">
        <v>0</v>
      </c>
      <c r="J36" s="39">
        <v>0</v>
      </c>
      <c r="K36" s="137">
        <v>0</v>
      </c>
      <c r="L36" s="169"/>
      <c r="M36" s="134"/>
      <c r="P36" s="67"/>
    </row>
    <row r="37" spans="1:16" ht="56.25" customHeight="1" x14ac:dyDescent="0.25">
      <c r="A37" s="65" t="s">
        <v>24</v>
      </c>
      <c r="B37" s="58" t="s">
        <v>43</v>
      </c>
      <c r="C37" s="59" t="s">
        <v>21</v>
      </c>
      <c r="D37" s="171" t="s">
        <v>47</v>
      </c>
      <c r="E37" s="172"/>
      <c r="F37" s="172"/>
      <c r="G37" s="172"/>
      <c r="H37" s="172"/>
      <c r="I37" s="172"/>
      <c r="J37" s="172"/>
      <c r="K37" s="173"/>
      <c r="L37" s="169"/>
      <c r="M37" s="58" t="s">
        <v>55</v>
      </c>
      <c r="P37" s="68"/>
    </row>
    <row r="38" spans="1:16" ht="108" customHeight="1" x14ac:dyDescent="0.25">
      <c r="A38" s="50" t="s">
        <v>25</v>
      </c>
      <c r="B38" s="61" t="s">
        <v>51</v>
      </c>
      <c r="C38" s="59" t="s">
        <v>21</v>
      </c>
      <c r="D38" s="171" t="s">
        <v>23</v>
      </c>
      <c r="E38" s="172"/>
      <c r="F38" s="172"/>
      <c r="G38" s="172"/>
      <c r="H38" s="172"/>
      <c r="I38" s="172"/>
      <c r="J38" s="172"/>
      <c r="K38" s="173"/>
      <c r="L38" s="169"/>
      <c r="M38" s="61" t="s">
        <v>31</v>
      </c>
    </row>
    <row r="39" spans="1:16" ht="90.75" customHeight="1" x14ac:dyDescent="0.25">
      <c r="A39" s="50" t="s">
        <v>44</v>
      </c>
      <c r="B39" s="61" t="s">
        <v>52</v>
      </c>
      <c r="C39" s="59" t="s">
        <v>21</v>
      </c>
      <c r="D39" s="171" t="s">
        <v>23</v>
      </c>
      <c r="E39" s="172"/>
      <c r="F39" s="172"/>
      <c r="G39" s="172"/>
      <c r="H39" s="172"/>
      <c r="I39" s="172"/>
      <c r="J39" s="172"/>
      <c r="K39" s="173"/>
      <c r="L39" s="170"/>
      <c r="M39" s="61" t="s">
        <v>32</v>
      </c>
    </row>
    <row r="40" spans="1:16" s="9" customFormat="1" x14ac:dyDescent="0.25">
      <c r="A40" s="159" t="s">
        <v>15</v>
      </c>
      <c r="B40" s="159"/>
      <c r="C40" s="159"/>
      <c r="D40" s="159"/>
      <c r="E40" s="51">
        <f>SUM(E41:E44)</f>
        <v>103152.18</v>
      </c>
      <c r="F40" s="51">
        <f>SUM(G40:K40)</f>
        <v>306551.26</v>
      </c>
      <c r="G40" s="51">
        <f t="shared" ref="G40" si="11">SUM(G41:G44)</f>
        <v>119544.35</v>
      </c>
      <c r="H40" s="51">
        <f>SUM(H41:H44)</f>
        <v>71072.3</v>
      </c>
      <c r="I40" s="51">
        <f t="shared" ref="I40:K40" si="12">SUM(I41:I44)</f>
        <v>38644.869999999995</v>
      </c>
      <c r="J40" s="51">
        <f t="shared" si="12"/>
        <v>38644.869999999995</v>
      </c>
      <c r="K40" s="51">
        <f t="shared" si="12"/>
        <v>38644.869999999995</v>
      </c>
      <c r="L40" s="52"/>
      <c r="M40" s="53"/>
    </row>
    <row r="41" spans="1:16" ht="18" customHeight="1" x14ac:dyDescent="0.25">
      <c r="A41" s="160" t="s">
        <v>12</v>
      </c>
      <c r="B41" s="161"/>
      <c r="C41" s="161"/>
      <c r="D41" s="162"/>
      <c r="E41" s="54">
        <f t="shared" ref="E41" si="13">E12+E24+E29</f>
        <v>102701.18</v>
      </c>
      <c r="F41" s="51">
        <f>SUM(G41:K41)</f>
        <v>233529.13999999998</v>
      </c>
      <c r="G41" s="51">
        <f t="shared" ref="G41:K41" si="14">G29+G24+G12</f>
        <v>60613.09</v>
      </c>
      <c r="H41" s="51">
        <f t="shared" si="14"/>
        <v>59039.44</v>
      </c>
      <c r="I41" s="51">
        <f t="shared" si="14"/>
        <v>37958.869999999995</v>
      </c>
      <c r="J41" s="51">
        <f t="shared" si="14"/>
        <v>37958.869999999995</v>
      </c>
      <c r="K41" s="51">
        <f t="shared" si="14"/>
        <v>37958.869999999995</v>
      </c>
      <c r="L41" s="55"/>
      <c r="M41" s="56"/>
    </row>
    <row r="42" spans="1:16" ht="15" customHeight="1" x14ac:dyDescent="0.25">
      <c r="A42" s="163" t="s">
        <v>137</v>
      </c>
      <c r="B42" s="161"/>
      <c r="C42" s="161"/>
      <c r="D42" s="162"/>
      <c r="E42" s="54">
        <f>E30</f>
        <v>451</v>
      </c>
      <c r="F42" s="51">
        <f>SUM(G42:K42)</f>
        <v>8606.31</v>
      </c>
      <c r="G42" s="51">
        <f t="shared" ref="G42:K42" si="15">G30</f>
        <v>3285.25</v>
      </c>
      <c r="H42" s="51">
        <f t="shared" si="15"/>
        <v>3263.06</v>
      </c>
      <c r="I42" s="51">
        <f t="shared" si="15"/>
        <v>686</v>
      </c>
      <c r="J42" s="51">
        <f t="shared" si="15"/>
        <v>686</v>
      </c>
      <c r="K42" s="51">
        <f t="shared" si="15"/>
        <v>686</v>
      </c>
      <c r="L42" s="55"/>
      <c r="M42" s="56"/>
    </row>
    <row r="43" spans="1:16" ht="15" customHeight="1" x14ac:dyDescent="0.25">
      <c r="A43" s="163" t="s">
        <v>94</v>
      </c>
      <c r="B43" s="161"/>
      <c r="C43" s="161"/>
      <c r="D43" s="162"/>
      <c r="E43" s="54">
        <f>E14</f>
        <v>0</v>
      </c>
      <c r="F43" s="51">
        <f>SUM(G43:K43)</f>
        <v>855.01</v>
      </c>
      <c r="G43" s="51">
        <f t="shared" ref="G43:K43" si="16">G14</f>
        <v>855.01</v>
      </c>
      <c r="H43" s="51">
        <f t="shared" si="16"/>
        <v>0</v>
      </c>
      <c r="I43" s="51">
        <f t="shared" si="16"/>
        <v>0</v>
      </c>
      <c r="J43" s="51">
        <f t="shared" si="16"/>
        <v>0</v>
      </c>
      <c r="K43" s="51">
        <f t="shared" si="16"/>
        <v>0</v>
      </c>
      <c r="L43" s="55"/>
      <c r="M43" s="56"/>
    </row>
    <row r="44" spans="1:16" x14ac:dyDescent="0.25">
      <c r="A44" s="163" t="s">
        <v>56</v>
      </c>
      <c r="B44" s="161"/>
      <c r="C44" s="161"/>
      <c r="D44" s="162"/>
      <c r="E44" s="54">
        <f t="shared" ref="E44" si="17">E13+E31</f>
        <v>0</v>
      </c>
      <c r="F44" s="51">
        <f>SUM(G44:K44)</f>
        <v>63560.800000000003</v>
      </c>
      <c r="G44" s="51">
        <f t="shared" ref="G44:K44" si="18">G31+G13</f>
        <v>54791</v>
      </c>
      <c r="H44" s="51">
        <f t="shared" si="18"/>
        <v>8769.8000000000011</v>
      </c>
      <c r="I44" s="51">
        <f t="shared" si="18"/>
        <v>0</v>
      </c>
      <c r="J44" s="51">
        <f t="shared" si="18"/>
        <v>0</v>
      </c>
      <c r="K44" s="51">
        <f t="shared" si="18"/>
        <v>0</v>
      </c>
      <c r="L44" s="55"/>
      <c r="M44" s="56"/>
    </row>
    <row r="47" spans="1:16" x14ac:dyDescent="0.25">
      <c r="B47" s="110" t="s">
        <v>139</v>
      </c>
      <c r="C47" s="111"/>
      <c r="D47" s="112"/>
      <c r="E47" s="113"/>
      <c r="F47" s="114" t="s">
        <v>140</v>
      </c>
      <c r="G47" s="114"/>
    </row>
  </sheetData>
  <mergeCells count="48">
    <mergeCell ref="A6:M6"/>
    <mergeCell ref="G8:K8"/>
    <mergeCell ref="L8:L9"/>
    <mergeCell ref="M8:M9"/>
    <mergeCell ref="A1:M1"/>
    <mergeCell ref="A2:M2"/>
    <mergeCell ref="A3:M3"/>
    <mergeCell ref="A4:M4"/>
    <mergeCell ref="A5:M5"/>
    <mergeCell ref="A10:L10"/>
    <mergeCell ref="L13:L17"/>
    <mergeCell ref="M13:M17"/>
    <mergeCell ref="A15:A17"/>
    <mergeCell ref="A8:A9"/>
    <mergeCell ref="B8:B9"/>
    <mergeCell ref="C8:C9"/>
    <mergeCell ref="D8:D9"/>
    <mergeCell ref="E8:E9"/>
    <mergeCell ref="B15:B17"/>
    <mergeCell ref="B11:B14"/>
    <mergeCell ref="C11:C14"/>
    <mergeCell ref="A11:A14"/>
    <mergeCell ref="F8:F9"/>
    <mergeCell ref="B21:B22"/>
    <mergeCell ref="M21:M22"/>
    <mergeCell ref="E18:E23"/>
    <mergeCell ref="A28:A31"/>
    <mergeCell ref="B28:B31"/>
    <mergeCell ref="M29:M30"/>
    <mergeCell ref="L25:L27"/>
    <mergeCell ref="L18:L20"/>
    <mergeCell ref="A21:A22"/>
    <mergeCell ref="A32:A33"/>
    <mergeCell ref="B32:B33"/>
    <mergeCell ref="L32:L33"/>
    <mergeCell ref="M32:M33"/>
    <mergeCell ref="A34:A35"/>
    <mergeCell ref="B34:B35"/>
    <mergeCell ref="L34:L39"/>
    <mergeCell ref="M34:M35"/>
    <mergeCell ref="D37:K37"/>
    <mergeCell ref="D38:K38"/>
    <mergeCell ref="D39:K39"/>
    <mergeCell ref="A40:D40"/>
    <mergeCell ref="A41:D41"/>
    <mergeCell ref="A42:D42"/>
    <mergeCell ref="A43:D43"/>
    <mergeCell ref="A44:D44"/>
  </mergeCells>
  <printOptions horizontalCentered="1"/>
  <pageMargins left="0.11811023622047245" right="0.11811023622047245" top="0.35433070866141736" bottom="0.15748031496062992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19" sqref="J19"/>
    </sheetView>
  </sheetViews>
  <sheetFormatPr defaultRowHeight="15" x14ac:dyDescent="0.25"/>
  <cols>
    <col min="1" max="1" width="0.28515625" customWidth="1"/>
    <col min="2" max="2" width="5.7109375" customWidth="1"/>
    <col min="3" max="3" width="30.42578125" customWidth="1"/>
    <col min="4" max="4" width="18.5703125" style="2" customWidth="1"/>
    <col min="5" max="5" width="16.28515625" style="2" customWidth="1"/>
    <col min="6" max="6" width="57" style="28" customWidth="1"/>
    <col min="7" max="7" width="14.85546875" style="28" customWidth="1"/>
    <col min="8" max="8" width="12.85546875" style="1" customWidth="1"/>
    <col min="9" max="9" width="10.28515625" style="1" customWidth="1"/>
    <col min="10" max="10" width="10.5703125" style="1" customWidth="1"/>
    <col min="11" max="11" width="11.5703125" style="1" customWidth="1"/>
    <col min="12" max="12" width="9.140625" hidden="1" customWidth="1"/>
    <col min="13" max="13" width="10.85546875" style="29" customWidth="1"/>
    <col min="14" max="14" width="11" style="29" customWidth="1"/>
  </cols>
  <sheetData>
    <row r="1" spans="1:14" ht="24.75" customHeight="1" x14ac:dyDescent="0.25">
      <c r="A1" s="212" t="s">
        <v>144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ht="18" customHeight="1" x14ac:dyDescent="0.25">
      <c r="A2" s="104"/>
      <c r="B2" s="104"/>
      <c r="C2" s="104"/>
      <c r="D2" s="104"/>
      <c r="E2" s="104"/>
      <c r="F2" s="104"/>
      <c r="G2" s="104"/>
      <c r="H2" s="104"/>
      <c r="I2" s="216" t="s">
        <v>142</v>
      </c>
      <c r="J2" s="216"/>
      <c r="K2" s="216"/>
      <c r="L2" s="216"/>
      <c r="M2" s="216"/>
      <c r="N2" s="216"/>
    </row>
    <row r="3" spans="1:14" ht="17.25" customHeight="1" x14ac:dyDescent="0.25">
      <c r="A3" s="10"/>
      <c r="B3" s="213" t="s">
        <v>147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4" ht="14.25" customHeight="1" x14ac:dyDescent="0.25">
      <c r="A4" s="10"/>
      <c r="B4" s="214" t="s">
        <v>145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 ht="14.25" customHeight="1" x14ac:dyDescent="0.25">
      <c r="A5" s="10"/>
      <c r="B5" s="214" t="s">
        <v>60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</row>
    <row r="6" spans="1:14" ht="14.25" customHeight="1" x14ac:dyDescent="0.25">
      <c r="A6" s="10"/>
      <c r="B6" s="214" t="s">
        <v>146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5.25" customHeight="1" x14ac:dyDescent="0.25">
      <c r="A7" s="10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14" ht="53.25" customHeight="1" x14ac:dyDescent="0.25">
      <c r="A8" s="11"/>
      <c r="B8" s="237" t="s">
        <v>61</v>
      </c>
      <c r="C8" s="208" t="s">
        <v>62</v>
      </c>
      <c r="D8" s="239" t="s">
        <v>63</v>
      </c>
      <c r="E8" s="240"/>
      <c r="F8" s="208" t="s">
        <v>148</v>
      </c>
      <c r="G8" s="210" t="s">
        <v>64</v>
      </c>
      <c r="H8" s="208" t="s">
        <v>65</v>
      </c>
      <c r="I8" s="228" t="s">
        <v>66</v>
      </c>
      <c r="J8" s="229"/>
      <c r="K8" s="229"/>
      <c r="L8" s="229"/>
      <c r="M8" s="229"/>
      <c r="N8" s="230"/>
    </row>
    <row r="9" spans="1:14" ht="46.5" customHeight="1" x14ac:dyDescent="0.25">
      <c r="B9" s="238"/>
      <c r="C9" s="209"/>
      <c r="D9" s="122" t="s">
        <v>67</v>
      </c>
      <c r="E9" s="122" t="s">
        <v>68</v>
      </c>
      <c r="F9" s="209"/>
      <c r="G9" s="211"/>
      <c r="H9" s="209"/>
      <c r="I9" s="12">
        <v>2018</v>
      </c>
      <c r="J9" s="12">
        <v>2019</v>
      </c>
      <c r="K9" s="12">
        <v>2020</v>
      </c>
      <c r="M9" s="13">
        <v>2021</v>
      </c>
      <c r="N9" s="13">
        <v>2022</v>
      </c>
    </row>
    <row r="10" spans="1:14" x14ac:dyDescent="0.25">
      <c r="B10" s="14">
        <v>1</v>
      </c>
      <c r="C10" s="14">
        <v>2</v>
      </c>
      <c r="D10" s="15">
        <v>3</v>
      </c>
      <c r="E10" s="15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M10" s="13">
        <v>11</v>
      </c>
      <c r="N10" s="13">
        <v>12</v>
      </c>
    </row>
    <row r="11" spans="1:14" ht="24.75" customHeight="1" x14ac:dyDescent="0.25">
      <c r="B11" s="217" t="s">
        <v>5</v>
      </c>
      <c r="C11" s="208" t="s">
        <v>69</v>
      </c>
      <c r="D11" s="222">
        <f>'Приложение 2'!F12</f>
        <v>140257.19</v>
      </c>
      <c r="E11" s="222">
        <f>'Приложение 2'!F13+'Приложение 2'!F14</f>
        <v>51592.160000000003</v>
      </c>
      <c r="F11" s="16" t="s">
        <v>70</v>
      </c>
      <c r="G11" s="12" t="s">
        <v>71</v>
      </c>
      <c r="H11" s="17">
        <v>5</v>
      </c>
      <c r="I11" s="17">
        <v>1</v>
      </c>
      <c r="J11" s="17">
        <v>1</v>
      </c>
      <c r="K11" s="19">
        <v>1</v>
      </c>
      <c r="L11" s="19">
        <v>1</v>
      </c>
      <c r="M11" s="19">
        <v>1</v>
      </c>
      <c r="N11" s="19">
        <v>1</v>
      </c>
    </row>
    <row r="12" spans="1:14" ht="22.5" customHeight="1" x14ac:dyDescent="0.25">
      <c r="B12" s="218"/>
      <c r="C12" s="220"/>
      <c r="D12" s="223"/>
      <c r="E12" s="223"/>
      <c r="F12" s="20" t="s">
        <v>72</v>
      </c>
      <c r="G12" s="12" t="s">
        <v>71</v>
      </c>
      <c r="H12" s="17">
        <v>9</v>
      </c>
      <c r="I12" s="17">
        <v>1</v>
      </c>
      <c r="J12" s="17">
        <v>1</v>
      </c>
      <c r="K12" s="17">
        <v>1</v>
      </c>
      <c r="L12" s="18"/>
      <c r="M12" s="19">
        <v>1</v>
      </c>
      <c r="N12" s="19">
        <v>1</v>
      </c>
    </row>
    <row r="13" spans="1:14" ht="38.25" customHeight="1" x14ac:dyDescent="0.25">
      <c r="B13" s="218"/>
      <c r="C13" s="220"/>
      <c r="D13" s="223"/>
      <c r="E13" s="223"/>
      <c r="F13" s="16" t="s">
        <v>73</v>
      </c>
      <c r="G13" s="12" t="s">
        <v>74</v>
      </c>
      <c r="H13" s="21" t="s">
        <v>124</v>
      </c>
      <c r="I13" s="21" t="s">
        <v>75</v>
      </c>
      <c r="J13" s="17" t="s">
        <v>76</v>
      </c>
      <c r="K13" s="17" t="s">
        <v>77</v>
      </c>
      <c r="L13" s="18"/>
      <c r="M13" s="19" t="s">
        <v>78</v>
      </c>
      <c r="N13" s="19" t="s">
        <v>79</v>
      </c>
    </row>
    <row r="14" spans="1:14" ht="35.25" customHeight="1" x14ac:dyDescent="0.25">
      <c r="B14" s="218"/>
      <c r="C14" s="220"/>
      <c r="D14" s="223"/>
      <c r="E14" s="223"/>
      <c r="F14" s="16" t="s">
        <v>80</v>
      </c>
      <c r="G14" s="12" t="s">
        <v>81</v>
      </c>
      <c r="H14" s="17">
        <v>2300</v>
      </c>
      <c r="I14" s="17">
        <v>3206</v>
      </c>
      <c r="J14" s="17">
        <v>3206</v>
      </c>
      <c r="K14" s="17">
        <v>3206</v>
      </c>
      <c r="L14" s="18"/>
      <c r="M14" s="19">
        <v>3206</v>
      </c>
      <c r="N14" s="19">
        <v>3206</v>
      </c>
    </row>
    <row r="15" spans="1:14" ht="35.25" customHeight="1" x14ac:dyDescent="0.25">
      <c r="B15" s="231"/>
      <c r="C15" s="209"/>
      <c r="D15" s="232"/>
      <c r="E15" s="232"/>
      <c r="F15" s="16" t="s">
        <v>82</v>
      </c>
      <c r="G15" s="12" t="s">
        <v>71</v>
      </c>
      <c r="H15" s="17">
        <v>0</v>
      </c>
      <c r="I15" s="17">
        <v>0</v>
      </c>
      <c r="J15" s="17">
        <v>0</v>
      </c>
      <c r="K15" s="17">
        <v>0</v>
      </c>
      <c r="L15" s="18"/>
      <c r="M15" s="19">
        <v>0</v>
      </c>
      <c r="N15" s="19">
        <v>1</v>
      </c>
    </row>
    <row r="16" spans="1:14" ht="50.25" customHeight="1" x14ac:dyDescent="0.25">
      <c r="B16" s="217" t="s">
        <v>0</v>
      </c>
      <c r="C16" s="233" t="s">
        <v>83</v>
      </c>
      <c r="D16" s="222">
        <f>'Приложение 2'!F24</f>
        <v>62914.689999999988</v>
      </c>
      <c r="E16" s="225">
        <v>0</v>
      </c>
      <c r="F16" s="16" t="s">
        <v>84</v>
      </c>
      <c r="G16" s="12" t="s">
        <v>85</v>
      </c>
      <c r="H16" s="17" t="s">
        <v>86</v>
      </c>
      <c r="I16" s="17" t="s">
        <v>86</v>
      </c>
      <c r="J16" s="17" t="s">
        <v>86</v>
      </c>
      <c r="K16" s="17" t="s">
        <v>86</v>
      </c>
      <c r="L16" s="18"/>
      <c r="M16" s="19" t="s">
        <v>86</v>
      </c>
      <c r="N16" s="19" t="s">
        <v>86</v>
      </c>
    </row>
    <row r="17" spans="2:14" ht="62.25" customHeight="1" x14ac:dyDescent="0.25">
      <c r="B17" s="218"/>
      <c r="C17" s="234"/>
      <c r="D17" s="223"/>
      <c r="E17" s="226"/>
      <c r="F17" s="16" t="s">
        <v>87</v>
      </c>
      <c r="G17" s="12" t="s">
        <v>71</v>
      </c>
      <c r="H17" s="17">
        <v>7</v>
      </c>
      <c r="I17" s="17">
        <v>1</v>
      </c>
      <c r="J17" s="17">
        <v>1</v>
      </c>
      <c r="K17" s="17">
        <v>1</v>
      </c>
      <c r="L17" s="18"/>
      <c r="M17" s="19">
        <v>1</v>
      </c>
      <c r="N17" s="19">
        <v>1</v>
      </c>
    </row>
    <row r="18" spans="2:14" ht="47.25" customHeight="1" x14ac:dyDescent="0.25">
      <c r="B18" s="231"/>
      <c r="C18" s="235"/>
      <c r="D18" s="232"/>
      <c r="E18" s="236"/>
      <c r="F18" s="16" t="s">
        <v>88</v>
      </c>
      <c r="G18" s="12" t="s">
        <v>71</v>
      </c>
      <c r="H18" s="22">
        <v>0</v>
      </c>
      <c r="I18" s="12">
        <v>3</v>
      </c>
      <c r="J18" s="12">
        <v>1</v>
      </c>
      <c r="K18" s="17">
        <v>0</v>
      </c>
      <c r="L18" s="23"/>
      <c r="M18" s="17">
        <v>0</v>
      </c>
      <c r="N18" s="17">
        <v>0</v>
      </c>
    </row>
    <row r="19" spans="2:14" ht="30.75" customHeight="1" x14ac:dyDescent="0.25">
      <c r="B19" s="217" t="s">
        <v>4</v>
      </c>
      <c r="C19" s="208" t="s">
        <v>89</v>
      </c>
      <c r="D19" s="222">
        <f>'Приложение 2'!F29</f>
        <v>30357.26</v>
      </c>
      <c r="E19" s="225">
        <f>'Приложение 2'!F30+'Приложение 2'!F31</f>
        <v>21429.96</v>
      </c>
      <c r="F19" s="16" t="s">
        <v>90</v>
      </c>
      <c r="G19" s="12" t="s">
        <v>91</v>
      </c>
      <c r="H19" s="115">
        <v>14737.9</v>
      </c>
      <c r="I19" s="116">
        <v>8050.2</v>
      </c>
      <c r="J19" s="116">
        <v>7677.5</v>
      </c>
      <c r="K19" s="117">
        <v>7677.5</v>
      </c>
      <c r="L19" s="118"/>
      <c r="M19" s="117">
        <v>7677.5</v>
      </c>
      <c r="N19" s="117">
        <v>7677.5</v>
      </c>
    </row>
    <row r="20" spans="2:14" ht="30.75" customHeight="1" x14ac:dyDescent="0.25">
      <c r="B20" s="218"/>
      <c r="C20" s="220"/>
      <c r="D20" s="223"/>
      <c r="E20" s="226"/>
      <c r="F20" s="26" t="s">
        <v>92</v>
      </c>
      <c r="G20" s="105" t="s">
        <v>71</v>
      </c>
      <c r="H20" s="27">
        <v>91</v>
      </c>
      <c r="I20" s="105">
        <v>106</v>
      </c>
      <c r="J20" s="105">
        <v>80</v>
      </c>
      <c r="K20" s="24">
        <v>79</v>
      </c>
      <c r="L20" s="25"/>
      <c r="M20" s="24">
        <v>79</v>
      </c>
      <c r="N20" s="24">
        <v>0</v>
      </c>
    </row>
    <row r="21" spans="2:14" ht="38.25" customHeight="1" thickBot="1" x14ac:dyDescent="0.3">
      <c r="B21" s="219"/>
      <c r="C21" s="221"/>
      <c r="D21" s="224"/>
      <c r="E21" s="227"/>
      <c r="F21" s="119" t="s">
        <v>93</v>
      </c>
      <c r="G21" s="120" t="s">
        <v>71</v>
      </c>
      <c r="H21" s="120">
        <v>3</v>
      </c>
      <c r="I21" s="120">
        <v>13</v>
      </c>
      <c r="J21" s="120">
        <v>3</v>
      </c>
      <c r="K21" s="120">
        <v>3</v>
      </c>
      <c r="L21" s="121"/>
      <c r="M21" s="120">
        <v>3</v>
      </c>
      <c r="N21" s="120">
        <v>3</v>
      </c>
    </row>
    <row r="24" spans="2:14" x14ac:dyDescent="0.25">
      <c r="C24" s="110" t="s">
        <v>139</v>
      </c>
      <c r="D24" s="111"/>
      <c r="E24" s="112"/>
      <c r="F24" s="113"/>
      <c r="G24" s="114" t="s">
        <v>140</v>
      </c>
      <c r="H24" s="114"/>
    </row>
  </sheetData>
  <mergeCells count="26">
    <mergeCell ref="B19:B21"/>
    <mergeCell ref="C19:C21"/>
    <mergeCell ref="D19:D21"/>
    <mergeCell ref="E19:E21"/>
    <mergeCell ref="I8:N8"/>
    <mergeCell ref="B11:B15"/>
    <mergeCell ref="C11:C15"/>
    <mergeCell ref="D11:D15"/>
    <mergeCell ref="E11:E15"/>
    <mergeCell ref="B16:B18"/>
    <mergeCell ref="C16:C18"/>
    <mergeCell ref="D16:D18"/>
    <mergeCell ref="E16:E18"/>
    <mergeCell ref="B8:B9"/>
    <mergeCell ref="C8:C9"/>
    <mergeCell ref="D8:E8"/>
    <mergeCell ref="F8:F9"/>
    <mergeCell ref="G8:G9"/>
    <mergeCell ref="H8:H9"/>
    <mergeCell ref="A1:N1"/>
    <mergeCell ref="B3:N3"/>
    <mergeCell ref="B4:N4"/>
    <mergeCell ref="B5:N5"/>
    <mergeCell ref="B6:N6"/>
    <mergeCell ref="B7:N7"/>
    <mergeCell ref="I2:N2"/>
  </mergeCells>
  <pageMargins left="0.51181102362204722" right="0.31496062992125984" top="0.35433070866141736" bottom="0.35433070866141736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BreakPreview" zoomScale="120" zoomScaleNormal="100" zoomScaleSheetLayoutView="120" workbookViewId="0">
      <pane ySplit="7" topLeftCell="A8" activePane="bottomLeft" state="frozen"/>
      <selection pane="bottomLeft" activeCell="C12" sqref="C12:C14"/>
    </sheetView>
  </sheetViews>
  <sheetFormatPr defaultRowHeight="15" x14ac:dyDescent="0.25"/>
  <cols>
    <col min="1" max="1" width="33.28515625" style="5" customWidth="1"/>
    <col min="2" max="2" width="16.42578125" style="6" customWidth="1"/>
    <col min="3" max="3" width="20.140625" style="91" bestFit="1" customWidth="1"/>
    <col min="4" max="4" width="11" style="6" bestFit="1" customWidth="1"/>
    <col min="5" max="5" width="9.28515625" style="92" bestFit="1" customWidth="1"/>
    <col min="6" max="6" width="13.140625" style="93" bestFit="1" customWidth="1"/>
    <col min="7" max="9" width="9.28515625" style="93" bestFit="1" customWidth="1"/>
    <col min="10" max="10" width="13.7109375" style="3" customWidth="1"/>
    <col min="11" max="11" width="9.140625" style="3"/>
    <col min="12" max="12" width="9.140625" style="5"/>
    <col min="13" max="13" width="9.140625" style="7"/>
    <col min="14" max="16384" width="9.140625" style="5"/>
  </cols>
  <sheetData>
    <row r="1" spans="1:14" ht="15.75" x14ac:dyDescent="0.25">
      <c r="A1" s="244" t="s">
        <v>149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4" ht="15.75" x14ac:dyDescent="0.25">
      <c r="A2" s="124"/>
      <c r="B2" s="124"/>
      <c r="C2" s="124"/>
      <c r="D2" s="124"/>
      <c r="E2" s="124"/>
      <c r="F2" s="124"/>
      <c r="G2" s="244" t="s">
        <v>142</v>
      </c>
      <c r="H2" s="244"/>
      <c r="I2" s="244"/>
      <c r="J2" s="244"/>
    </row>
    <row r="3" spans="1:14" ht="15.75" x14ac:dyDescent="0.25">
      <c r="A3" s="245" t="s">
        <v>150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4" ht="15.75" x14ac:dyDescent="0.25">
      <c r="A4" s="245" t="s">
        <v>114</v>
      </c>
      <c r="B4" s="245"/>
      <c r="C4" s="245"/>
      <c r="D4" s="245"/>
      <c r="E4" s="245"/>
      <c r="F4" s="245"/>
      <c r="G4" s="245"/>
      <c r="H4" s="245"/>
      <c r="I4" s="245"/>
      <c r="J4" s="245"/>
    </row>
    <row r="5" spans="1:14" ht="16.5" thickBot="1" x14ac:dyDescent="0.3">
      <c r="A5" s="246"/>
      <c r="B5" s="246"/>
      <c r="C5" s="246"/>
      <c r="D5" s="246"/>
      <c r="E5" s="246"/>
      <c r="F5" s="246"/>
      <c r="G5" s="246"/>
      <c r="H5" s="246"/>
      <c r="I5" s="246"/>
      <c r="J5" s="246"/>
    </row>
    <row r="6" spans="1:14" ht="45.75" customHeight="1" x14ac:dyDescent="0.25">
      <c r="A6" s="247" t="s">
        <v>115</v>
      </c>
      <c r="B6" s="249" t="s">
        <v>116</v>
      </c>
      <c r="C6" s="249" t="s">
        <v>98</v>
      </c>
      <c r="D6" s="251" t="s">
        <v>118</v>
      </c>
      <c r="E6" s="252"/>
      <c r="F6" s="252"/>
      <c r="G6" s="252"/>
      <c r="H6" s="252"/>
      <c r="I6" s="253"/>
      <c r="J6" s="254" t="s">
        <v>117</v>
      </c>
    </row>
    <row r="7" spans="1:14" ht="52.5" customHeight="1" thickBot="1" x14ac:dyDescent="0.3">
      <c r="A7" s="248"/>
      <c r="B7" s="250"/>
      <c r="C7" s="250"/>
      <c r="D7" s="89" t="s">
        <v>99</v>
      </c>
      <c r="E7" s="89">
        <v>2018</v>
      </c>
      <c r="F7" s="89">
        <v>2019</v>
      </c>
      <c r="G7" s="89">
        <v>2020</v>
      </c>
      <c r="H7" s="89">
        <v>2021</v>
      </c>
      <c r="I7" s="89">
        <v>2022</v>
      </c>
      <c r="J7" s="255"/>
    </row>
    <row r="8" spans="1:14" ht="18" customHeight="1" thickBot="1" x14ac:dyDescent="0.3">
      <c r="A8" s="143"/>
      <c r="B8" s="144" t="s">
        <v>10</v>
      </c>
      <c r="C8" s="145"/>
      <c r="D8" s="73">
        <f t="shared" ref="D8:I8" si="0">D9+D10+D11</f>
        <v>191849.35399999999</v>
      </c>
      <c r="E8" s="73">
        <f t="shared" si="0"/>
        <v>95281.54</v>
      </c>
      <c r="F8" s="73">
        <f t="shared" si="0"/>
        <v>42840.813999999998</v>
      </c>
      <c r="G8" s="73">
        <f t="shared" si="0"/>
        <v>17909</v>
      </c>
      <c r="H8" s="73">
        <f t="shared" si="0"/>
        <v>17909</v>
      </c>
      <c r="I8" s="73">
        <f t="shared" si="0"/>
        <v>17909</v>
      </c>
      <c r="J8" s="69"/>
    </row>
    <row r="9" spans="1:14" ht="52.5" customHeight="1" thickBot="1" x14ac:dyDescent="0.3">
      <c r="A9" s="70" t="s">
        <v>100</v>
      </c>
      <c r="B9" s="71" t="s">
        <v>12</v>
      </c>
      <c r="C9" s="249"/>
      <c r="D9" s="72">
        <f>SUM(E9:I9)</f>
        <v>140257.19399999999</v>
      </c>
      <c r="E9" s="73">
        <f>E14+E15+E16+E17+E18+E19+E20+E21+E22+E23+E25+E28+E30</f>
        <v>43689.37999999999</v>
      </c>
      <c r="F9" s="73">
        <f>F15+F16+F17+F18+F19+F20+F21+F22+F23+F25+F28+F30</f>
        <v>42840.813999999998</v>
      </c>
      <c r="G9" s="73">
        <f>G15+G16+G17+G19+G20+G22++G25+G30</f>
        <v>17909</v>
      </c>
      <c r="H9" s="73">
        <f>H15+H16+H17+H19+H20+H22++H25+H30</f>
        <v>17909</v>
      </c>
      <c r="I9" s="73">
        <f>I15+I16+I17+I19+I20+I22++I25+I30</f>
        <v>17909</v>
      </c>
      <c r="J9" s="74"/>
    </row>
    <row r="10" spans="1:14" ht="45" customHeight="1" thickBot="1" x14ac:dyDescent="0.3">
      <c r="A10" s="75" t="s">
        <v>69</v>
      </c>
      <c r="B10" s="71" t="s">
        <v>56</v>
      </c>
      <c r="C10" s="256"/>
      <c r="D10" s="73">
        <f>SUM(E10:I10)</f>
        <v>50737.15</v>
      </c>
      <c r="E10" s="73">
        <f>E12+E29</f>
        <v>50737.15</v>
      </c>
      <c r="F10" s="73">
        <f>F12+F29</f>
        <v>0</v>
      </c>
      <c r="G10" s="73">
        <f>G12+G29</f>
        <v>0</v>
      </c>
      <c r="H10" s="73">
        <f>H12+H29</f>
        <v>0</v>
      </c>
      <c r="I10" s="73">
        <f>I12+I29</f>
        <v>0</v>
      </c>
      <c r="J10" s="74"/>
    </row>
    <row r="11" spans="1:14" ht="36.75" customHeight="1" thickBot="1" x14ac:dyDescent="0.3">
      <c r="A11" s="76"/>
      <c r="B11" s="71" t="s">
        <v>94</v>
      </c>
      <c r="C11" s="250"/>
      <c r="D11" s="73">
        <f>SUM(E11:I11)</f>
        <v>855.01</v>
      </c>
      <c r="E11" s="73">
        <f>E13</f>
        <v>855.01</v>
      </c>
      <c r="F11" s="73">
        <f>F13</f>
        <v>0</v>
      </c>
      <c r="G11" s="73">
        <f t="shared" ref="G11:I11" si="1">G13</f>
        <v>0</v>
      </c>
      <c r="H11" s="73">
        <f t="shared" si="1"/>
        <v>0</v>
      </c>
      <c r="I11" s="73">
        <f t="shared" si="1"/>
        <v>0</v>
      </c>
      <c r="J11" s="74"/>
    </row>
    <row r="12" spans="1:14" ht="39.75" customHeight="1" x14ac:dyDescent="0.25">
      <c r="A12" s="257" t="s">
        <v>119</v>
      </c>
      <c r="B12" s="77" t="s">
        <v>56</v>
      </c>
      <c r="C12" s="249" t="s">
        <v>161</v>
      </c>
      <c r="D12" s="78">
        <f t="shared" ref="D12:D14" si="2">SUM(E12:I12)</f>
        <v>737.15</v>
      </c>
      <c r="E12" s="78">
        <v>737.15</v>
      </c>
      <c r="F12" s="78">
        <v>0</v>
      </c>
      <c r="G12" s="78">
        <v>0</v>
      </c>
      <c r="H12" s="78">
        <v>0</v>
      </c>
      <c r="I12" s="78">
        <v>0</v>
      </c>
      <c r="J12" s="260"/>
    </row>
    <row r="13" spans="1:14" ht="37.5" customHeight="1" x14ac:dyDescent="0.25">
      <c r="A13" s="258"/>
      <c r="B13" s="79" t="s">
        <v>94</v>
      </c>
      <c r="C13" s="256"/>
      <c r="D13" s="80">
        <f t="shared" si="2"/>
        <v>855.01</v>
      </c>
      <c r="E13" s="80">
        <v>855.01</v>
      </c>
      <c r="F13" s="80">
        <v>0</v>
      </c>
      <c r="G13" s="80">
        <v>0</v>
      </c>
      <c r="H13" s="80">
        <v>0</v>
      </c>
      <c r="I13" s="80">
        <v>0</v>
      </c>
      <c r="J13" s="261"/>
    </row>
    <row r="14" spans="1:14" ht="50.25" customHeight="1" thickBot="1" x14ac:dyDescent="0.3">
      <c r="A14" s="259"/>
      <c r="B14" s="74" t="s">
        <v>12</v>
      </c>
      <c r="C14" s="250"/>
      <c r="D14" s="82">
        <f t="shared" si="2"/>
        <v>794.06</v>
      </c>
      <c r="E14" s="82">
        <v>794.06</v>
      </c>
      <c r="F14" s="82">
        <v>0</v>
      </c>
      <c r="G14" s="82">
        <v>0</v>
      </c>
      <c r="H14" s="82">
        <v>0</v>
      </c>
      <c r="I14" s="82">
        <v>0</v>
      </c>
      <c r="J14" s="262"/>
      <c r="N14" s="3"/>
    </row>
    <row r="15" spans="1:14" ht="15" customHeight="1" x14ac:dyDescent="0.25">
      <c r="A15" s="247" t="s">
        <v>111</v>
      </c>
      <c r="B15" s="247" t="s">
        <v>12</v>
      </c>
      <c r="C15" s="123" t="s">
        <v>151</v>
      </c>
      <c r="D15" s="96">
        <f>SUM(E15:I15)</f>
        <v>2050</v>
      </c>
      <c r="E15" s="106">
        <f>410000/1000</f>
        <v>410</v>
      </c>
      <c r="F15" s="130">
        <f>410000/1000</f>
        <v>410</v>
      </c>
      <c r="G15" s="131">
        <f t="shared" ref="G15:I15" si="3">410000/1000</f>
        <v>410</v>
      </c>
      <c r="H15" s="131">
        <f t="shared" si="3"/>
        <v>410</v>
      </c>
      <c r="I15" s="131">
        <f t="shared" si="3"/>
        <v>410</v>
      </c>
      <c r="J15" s="264"/>
    </row>
    <row r="16" spans="1:14" x14ac:dyDescent="0.25">
      <c r="A16" s="263"/>
      <c r="B16" s="263"/>
      <c r="C16" s="95" t="s">
        <v>129</v>
      </c>
      <c r="D16" s="94">
        <f t="shared" ref="D16:D22" si="4">SUM(E16:I16)</f>
        <v>1000</v>
      </c>
      <c r="E16" s="107">
        <f>200000/1000</f>
        <v>200</v>
      </c>
      <c r="F16" s="83">
        <f>200000/1000</f>
        <v>200</v>
      </c>
      <c r="G16" s="101">
        <f t="shared" ref="G16:I16" si="5">200000/1000</f>
        <v>200</v>
      </c>
      <c r="H16" s="101">
        <f t="shared" si="5"/>
        <v>200</v>
      </c>
      <c r="I16" s="101">
        <f t="shared" si="5"/>
        <v>200</v>
      </c>
      <c r="J16" s="265"/>
    </row>
    <row r="17" spans="1:10" ht="17.25" customHeight="1" x14ac:dyDescent="0.25">
      <c r="A17" s="263"/>
      <c r="B17" s="263"/>
      <c r="C17" s="95" t="s">
        <v>125</v>
      </c>
      <c r="D17" s="94">
        <f t="shared" si="4"/>
        <v>42537.259999999995</v>
      </c>
      <c r="E17" s="107">
        <f>(138500+2648000+2688500+2267400+247000+150000)/1000</f>
        <v>8139.4</v>
      </c>
      <c r="F17" s="142">
        <f>(138500+7060500+870000+2102960+200000+247000+228600)/1000</f>
        <v>10847.56</v>
      </c>
      <c r="G17" s="101">
        <f>(138500+3046000+1095000+2945000+150000+247000+228600)/1000</f>
        <v>7850.1</v>
      </c>
      <c r="H17" s="101">
        <f>(138500+3046000+1095000+2945000+150000+247000+228600)/1000</f>
        <v>7850.1</v>
      </c>
      <c r="I17" s="101">
        <f>(138500+3046000+1095000+2945000+150000+247000+228600)/1000</f>
        <v>7850.1</v>
      </c>
      <c r="J17" s="265"/>
    </row>
    <row r="18" spans="1:10" ht="17.25" customHeight="1" x14ac:dyDescent="0.25">
      <c r="A18" s="263"/>
      <c r="B18" s="263"/>
      <c r="C18" s="95" t="s">
        <v>131</v>
      </c>
      <c r="D18" s="94">
        <f t="shared" si="4"/>
        <v>391.3</v>
      </c>
      <c r="E18" s="107">
        <f>391300/1000</f>
        <v>391.3</v>
      </c>
      <c r="F18" s="83">
        <v>0</v>
      </c>
      <c r="G18" s="101">
        <v>0</v>
      </c>
      <c r="H18" s="101">
        <v>0</v>
      </c>
      <c r="I18" s="101">
        <v>0</v>
      </c>
      <c r="J18" s="265"/>
    </row>
    <row r="19" spans="1:10" ht="16.5" customHeight="1" x14ac:dyDescent="0.25">
      <c r="A19" s="263"/>
      <c r="B19" s="263"/>
      <c r="C19" s="95" t="s">
        <v>126</v>
      </c>
      <c r="D19" s="94">
        <f t="shared" si="4"/>
        <v>25077.775000000001</v>
      </c>
      <c r="E19" s="107">
        <f>(3118000+482000)/1000</f>
        <v>3600</v>
      </c>
      <c r="F19" s="83">
        <f>(3030775+147000)/1000</f>
        <v>3177.7750000000001</v>
      </c>
      <c r="G19" s="101">
        <f t="shared" ref="G19:I19" si="6">(5500000+600000)/1000</f>
        <v>6100</v>
      </c>
      <c r="H19" s="101">
        <f t="shared" si="6"/>
        <v>6100</v>
      </c>
      <c r="I19" s="101">
        <f t="shared" si="6"/>
        <v>6100</v>
      </c>
      <c r="J19" s="265"/>
    </row>
    <row r="20" spans="1:10" ht="18" customHeight="1" x14ac:dyDescent="0.25">
      <c r="A20" s="263"/>
      <c r="B20" s="263"/>
      <c r="C20" s="95" t="s">
        <v>127</v>
      </c>
      <c r="D20" s="94">
        <f t="shared" si="4"/>
        <v>1800.229</v>
      </c>
      <c r="E20" s="107">
        <f>700000/1000</f>
        <v>700</v>
      </c>
      <c r="F20" s="83">
        <f>1100229/1000</f>
        <v>1100.229</v>
      </c>
      <c r="G20" s="101">
        <v>0</v>
      </c>
      <c r="H20" s="101">
        <v>0</v>
      </c>
      <c r="I20" s="101">
        <v>0</v>
      </c>
      <c r="J20" s="265"/>
    </row>
    <row r="21" spans="1:10" ht="25.5" customHeight="1" x14ac:dyDescent="0.25">
      <c r="A21" s="263"/>
      <c r="B21" s="263"/>
      <c r="C21" s="95" t="s">
        <v>130</v>
      </c>
      <c r="D21" s="94">
        <f t="shared" si="4"/>
        <v>409</v>
      </c>
      <c r="E21" s="107">
        <f>(137000+272000)/1000</f>
        <v>409</v>
      </c>
      <c r="F21" s="83">
        <v>0</v>
      </c>
      <c r="G21" s="101">
        <v>0</v>
      </c>
      <c r="H21" s="101">
        <v>0</v>
      </c>
      <c r="I21" s="101">
        <v>0</v>
      </c>
      <c r="J21" s="265"/>
    </row>
    <row r="22" spans="1:10" ht="17.25" customHeight="1" thickBot="1" x14ac:dyDescent="0.3">
      <c r="A22" s="248"/>
      <c r="B22" s="248"/>
      <c r="C22" s="108" t="s">
        <v>128</v>
      </c>
      <c r="D22" s="132">
        <f t="shared" si="4"/>
        <v>554</v>
      </c>
      <c r="E22" s="109">
        <f>232000/1000</f>
        <v>232</v>
      </c>
      <c r="F22" s="82">
        <f>322000/1000</f>
        <v>322</v>
      </c>
      <c r="G22" s="133">
        <v>0</v>
      </c>
      <c r="H22" s="133">
        <v>0</v>
      </c>
      <c r="I22" s="133">
        <v>0</v>
      </c>
      <c r="J22" s="266"/>
    </row>
    <row r="23" spans="1:10" x14ac:dyDescent="0.25">
      <c r="A23" s="84" t="s">
        <v>101</v>
      </c>
      <c r="B23" s="260" t="s">
        <v>12</v>
      </c>
      <c r="C23" s="249"/>
      <c r="D23" s="267">
        <f>SUM(E23:I24)</f>
        <v>0</v>
      </c>
      <c r="E23" s="267">
        <v>0</v>
      </c>
      <c r="F23" s="267">
        <v>0</v>
      </c>
      <c r="G23" s="267">
        <v>0</v>
      </c>
      <c r="H23" s="267">
        <v>0</v>
      </c>
      <c r="I23" s="267">
        <v>0</v>
      </c>
      <c r="J23" s="260"/>
    </row>
    <row r="24" spans="1:10" ht="39" thickBot="1" x14ac:dyDescent="0.3">
      <c r="A24" s="85" t="s">
        <v>33</v>
      </c>
      <c r="B24" s="262"/>
      <c r="C24" s="250"/>
      <c r="D24" s="268"/>
      <c r="E24" s="268"/>
      <c r="F24" s="268"/>
      <c r="G24" s="268"/>
      <c r="H24" s="268"/>
      <c r="I24" s="268"/>
      <c r="J24" s="262"/>
    </row>
    <row r="25" spans="1:10" x14ac:dyDescent="0.25">
      <c r="A25" s="247" t="s">
        <v>112</v>
      </c>
      <c r="B25" s="260" t="s">
        <v>12</v>
      </c>
      <c r="C25" s="249" t="s">
        <v>102</v>
      </c>
      <c r="D25" s="267">
        <f>SUM(E27:I27)</f>
        <v>0</v>
      </c>
      <c r="E25" s="267">
        <v>19595.64</v>
      </c>
      <c r="F25" s="267">
        <f>15621600/1000</f>
        <v>15621.6</v>
      </c>
      <c r="G25" s="267">
        <f>3348900/1000</f>
        <v>3348.9</v>
      </c>
      <c r="H25" s="267">
        <f t="shared" ref="H25:I25" si="7">3348900/1000</f>
        <v>3348.9</v>
      </c>
      <c r="I25" s="267">
        <f t="shared" si="7"/>
        <v>3348.9</v>
      </c>
      <c r="J25" s="254"/>
    </row>
    <row r="26" spans="1:10" x14ac:dyDescent="0.25">
      <c r="A26" s="263"/>
      <c r="B26" s="261"/>
      <c r="C26" s="256"/>
      <c r="D26" s="273"/>
      <c r="E26" s="273"/>
      <c r="F26" s="273"/>
      <c r="G26" s="273"/>
      <c r="H26" s="273"/>
      <c r="I26" s="273"/>
      <c r="J26" s="271"/>
    </row>
    <row r="27" spans="1:10" ht="23.25" customHeight="1" thickBot="1" x14ac:dyDescent="0.3">
      <c r="A27" s="269"/>
      <c r="B27" s="270"/>
      <c r="C27" s="272"/>
      <c r="D27" s="274"/>
      <c r="E27" s="274"/>
      <c r="F27" s="274"/>
      <c r="G27" s="274"/>
      <c r="H27" s="274"/>
      <c r="I27" s="274"/>
      <c r="J27" s="271"/>
    </row>
    <row r="28" spans="1:10" ht="51.75" thickBot="1" x14ac:dyDescent="0.3">
      <c r="A28" s="263" t="s">
        <v>103</v>
      </c>
      <c r="B28" s="74" t="s">
        <v>12</v>
      </c>
      <c r="C28" s="89" t="s">
        <v>152</v>
      </c>
      <c r="D28" s="82">
        <f t="shared" ref="D28:D29" si="8">SUM(E28:I28)</f>
        <v>5555.56</v>
      </c>
      <c r="E28" s="82">
        <v>5555.56</v>
      </c>
      <c r="F28" s="82">
        <v>0</v>
      </c>
      <c r="G28" s="82">
        <v>0</v>
      </c>
      <c r="H28" s="82">
        <v>0</v>
      </c>
      <c r="I28" s="82">
        <v>0</v>
      </c>
      <c r="J28" s="254"/>
    </row>
    <row r="29" spans="1:10" ht="39" thickBot="1" x14ac:dyDescent="0.3">
      <c r="A29" s="248"/>
      <c r="B29" s="74" t="s">
        <v>56</v>
      </c>
      <c r="C29" s="81" t="s">
        <v>164</v>
      </c>
      <c r="D29" s="82">
        <f t="shared" si="8"/>
        <v>50000</v>
      </c>
      <c r="E29" s="82">
        <v>50000</v>
      </c>
      <c r="F29" s="82">
        <v>0</v>
      </c>
      <c r="G29" s="82">
        <v>0</v>
      </c>
      <c r="H29" s="82">
        <v>0</v>
      </c>
      <c r="I29" s="82">
        <v>0</v>
      </c>
      <c r="J29" s="255"/>
    </row>
    <row r="30" spans="1:10" ht="54" customHeight="1" thickBot="1" x14ac:dyDescent="0.3">
      <c r="A30" s="77" t="s">
        <v>132</v>
      </c>
      <c r="B30" s="74" t="s">
        <v>12</v>
      </c>
      <c r="C30" s="89" t="s">
        <v>162</v>
      </c>
      <c r="D30" s="82">
        <f>SUM(E30:I30)</f>
        <v>14824.07</v>
      </c>
      <c r="E30" s="82">
        <v>3662.42</v>
      </c>
      <c r="F30" s="82">
        <f>11161650/1000</f>
        <v>11161.65</v>
      </c>
      <c r="G30" s="82">
        <v>0</v>
      </c>
      <c r="H30" s="82">
        <v>0</v>
      </c>
      <c r="I30" s="82">
        <v>0</v>
      </c>
      <c r="J30" s="100"/>
    </row>
    <row r="31" spans="1:10" ht="51.75" thickBot="1" x14ac:dyDescent="0.3">
      <c r="A31" s="86" t="s">
        <v>104</v>
      </c>
      <c r="B31" s="71" t="s">
        <v>12</v>
      </c>
      <c r="C31" s="89"/>
      <c r="D31" s="73">
        <v>62914.68</v>
      </c>
      <c r="E31" s="73">
        <f>E32+E34+E35</f>
        <v>12772.01</v>
      </c>
      <c r="F31" s="73">
        <f>F32++F34+F35</f>
        <v>9647.24</v>
      </c>
      <c r="G31" s="73">
        <f t="shared" ref="G31:I31" si="9">G32++G34+G35</f>
        <v>13498.476000000001</v>
      </c>
      <c r="H31" s="73">
        <f t="shared" si="9"/>
        <v>13498.470000000001</v>
      </c>
      <c r="I31" s="73">
        <f t="shared" si="9"/>
        <v>13498.475999999999</v>
      </c>
      <c r="J31" s="69"/>
    </row>
    <row r="32" spans="1:10" x14ac:dyDescent="0.25">
      <c r="A32" s="84" t="s">
        <v>105</v>
      </c>
      <c r="B32" s="260" t="s">
        <v>106</v>
      </c>
      <c r="C32" s="275" t="s">
        <v>165</v>
      </c>
      <c r="D32" s="267">
        <f>SUM(E32:I33)</f>
        <v>700</v>
      </c>
      <c r="E32" s="267">
        <f>140000/1000</f>
        <v>140</v>
      </c>
      <c r="F32" s="267">
        <v>140</v>
      </c>
      <c r="G32" s="267">
        <v>140</v>
      </c>
      <c r="H32" s="267">
        <v>140</v>
      </c>
      <c r="I32" s="267">
        <v>140</v>
      </c>
      <c r="J32" s="254"/>
    </row>
    <row r="33" spans="1:10" ht="43.5" customHeight="1" thickBot="1" x14ac:dyDescent="0.3">
      <c r="A33" s="85" t="s">
        <v>39</v>
      </c>
      <c r="B33" s="262"/>
      <c r="C33" s="276"/>
      <c r="D33" s="268"/>
      <c r="E33" s="268"/>
      <c r="F33" s="268"/>
      <c r="G33" s="268"/>
      <c r="H33" s="268"/>
      <c r="I33" s="268"/>
      <c r="J33" s="255"/>
    </row>
    <row r="34" spans="1:10" ht="30.75" customHeight="1" x14ac:dyDescent="0.25">
      <c r="A34" s="247" t="s">
        <v>113</v>
      </c>
      <c r="B34" s="260" t="s">
        <v>12</v>
      </c>
      <c r="C34" s="90" t="s">
        <v>166</v>
      </c>
      <c r="D34" s="267">
        <f>SUM(E34+F34+F35+G34+G35+H34+H35+I34+I35)</f>
        <v>62214.672000000006</v>
      </c>
      <c r="E34" s="267">
        <f>'Приложение 2'!G26</f>
        <v>12632.01</v>
      </c>
      <c r="F34" s="151">
        <v>7238.62</v>
      </c>
      <c r="G34" s="153">
        <v>8620.7540000000008</v>
      </c>
      <c r="H34" s="153">
        <v>8620.75</v>
      </c>
      <c r="I34" s="88">
        <f t="shared" ref="I34" si="10">(3596500+5087257.7)/1000</f>
        <v>8683.7577000000001</v>
      </c>
      <c r="J34" s="254"/>
    </row>
    <row r="35" spans="1:10" ht="36" customHeight="1" thickBot="1" x14ac:dyDescent="0.3">
      <c r="A35" s="248"/>
      <c r="B35" s="262"/>
      <c r="C35" s="81" t="s">
        <v>167</v>
      </c>
      <c r="D35" s="268"/>
      <c r="E35" s="268"/>
      <c r="F35" s="152">
        <v>2268.62</v>
      </c>
      <c r="G35" s="152">
        <v>4737.7219999999998</v>
      </c>
      <c r="H35" s="152">
        <v>4737.72</v>
      </c>
      <c r="I35" s="82">
        <f t="shared" ref="I35" si="11">4674718.3/1000</f>
        <v>4674.7182999999995</v>
      </c>
      <c r="J35" s="255"/>
    </row>
    <row r="36" spans="1:10" ht="17.25" customHeight="1" thickBot="1" x14ac:dyDescent="0.3">
      <c r="A36" s="241" t="s">
        <v>107</v>
      </c>
      <c r="B36" s="144" t="s">
        <v>10</v>
      </c>
      <c r="C36" s="147"/>
      <c r="D36" s="73">
        <f t="shared" ref="D36:I36" si="12">D37+D38+D39</f>
        <v>51787.224000000002</v>
      </c>
      <c r="E36" s="73">
        <f t="shared" si="12"/>
        <v>11490.8</v>
      </c>
      <c r="F36" s="149">
        <f t="shared" si="12"/>
        <v>18584.250999999997</v>
      </c>
      <c r="G36" s="73">
        <f t="shared" si="12"/>
        <v>7237.3909999999996</v>
      </c>
      <c r="H36" s="73">
        <f t="shared" si="12"/>
        <v>7237.3909999999996</v>
      </c>
      <c r="I36" s="73">
        <f t="shared" si="12"/>
        <v>7237.3909999999996</v>
      </c>
      <c r="J36" s="148"/>
    </row>
    <row r="37" spans="1:10" ht="51.75" customHeight="1" thickBot="1" x14ac:dyDescent="0.3">
      <c r="A37" s="242"/>
      <c r="B37" s="71" t="s">
        <v>12</v>
      </c>
      <c r="C37" s="89"/>
      <c r="D37" s="73">
        <f>SUM(E37:I37)</f>
        <v>30357.263999999999</v>
      </c>
      <c r="E37" s="73">
        <v>4151.7</v>
      </c>
      <c r="F37" s="73">
        <f>F40</f>
        <v>6551.3909999999996</v>
      </c>
      <c r="G37" s="73">
        <f t="shared" ref="G37:I37" si="13">G40+G43</f>
        <v>6551.3909999999996</v>
      </c>
      <c r="H37" s="73">
        <f t="shared" si="13"/>
        <v>6551.3909999999996</v>
      </c>
      <c r="I37" s="73">
        <f t="shared" si="13"/>
        <v>6551.3909999999996</v>
      </c>
      <c r="J37" s="69"/>
    </row>
    <row r="38" spans="1:10" ht="39" thickBot="1" x14ac:dyDescent="0.3">
      <c r="A38" s="242"/>
      <c r="B38" s="71" t="s">
        <v>137</v>
      </c>
      <c r="C38" s="89"/>
      <c r="D38" s="73">
        <f>SUM(E38:I38)</f>
        <v>8606.31</v>
      </c>
      <c r="E38" s="73">
        <v>3285.25</v>
      </c>
      <c r="F38" s="73">
        <v>3263.06</v>
      </c>
      <c r="G38" s="73">
        <f t="shared" ref="G38:I38" si="14">G42</f>
        <v>686</v>
      </c>
      <c r="H38" s="73">
        <f t="shared" si="14"/>
        <v>686</v>
      </c>
      <c r="I38" s="73">
        <f t="shared" si="14"/>
        <v>686</v>
      </c>
      <c r="J38" s="69"/>
    </row>
    <row r="39" spans="1:10" ht="39" thickBot="1" x14ac:dyDescent="0.3">
      <c r="A39" s="243"/>
      <c r="B39" s="71" t="s">
        <v>56</v>
      </c>
      <c r="C39" s="89"/>
      <c r="D39" s="73">
        <f>SUM(E39:I39)</f>
        <v>12823.65</v>
      </c>
      <c r="E39" s="73">
        <f>E45</f>
        <v>4053.85</v>
      </c>
      <c r="F39" s="73">
        <v>8769.7999999999993</v>
      </c>
      <c r="G39" s="73">
        <f t="shared" ref="G39:I39" si="15">G45</f>
        <v>0</v>
      </c>
      <c r="H39" s="73">
        <f t="shared" si="15"/>
        <v>0</v>
      </c>
      <c r="I39" s="73">
        <f t="shared" si="15"/>
        <v>0</v>
      </c>
      <c r="J39" s="69"/>
    </row>
    <row r="40" spans="1:10" ht="20.25" customHeight="1" x14ac:dyDescent="0.25">
      <c r="A40" s="99" t="s">
        <v>108</v>
      </c>
      <c r="B40" s="260" t="s">
        <v>12</v>
      </c>
      <c r="C40" s="249" t="s">
        <v>158</v>
      </c>
      <c r="D40" s="267">
        <f>SUM(E40:I41)</f>
        <v>30357.263999999999</v>
      </c>
      <c r="E40" s="267">
        <v>4151.7</v>
      </c>
      <c r="F40" s="267">
        <f>6551391/1000</f>
        <v>6551.3909999999996</v>
      </c>
      <c r="G40" s="267">
        <f>F40</f>
        <v>6551.3909999999996</v>
      </c>
      <c r="H40" s="267">
        <f>F40</f>
        <v>6551.3909999999996</v>
      </c>
      <c r="I40" s="267">
        <f>F40</f>
        <v>6551.3909999999996</v>
      </c>
      <c r="J40" s="254"/>
    </row>
    <row r="41" spans="1:10" ht="35.25" customHeight="1" x14ac:dyDescent="0.25">
      <c r="A41" s="279" t="s">
        <v>109</v>
      </c>
      <c r="B41" s="270"/>
      <c r="C41" s="272"/>
      <c r="D41" s="274"/>
      <c r="E41" s="274"/>
      <c r="F41" s="274"/>
      <c r="G41" s="274"/>
      <c r="H41" s="274"/>
      <c r="I41" s="274"/>
      <c r="J41" s="278"/>
    </row>
    <row r="42" spans="1:10" ht="39" thickBot="1" x14ac:dyDescent="0.3">
      <c r="A42" s="280"/>
      <c r="B42" s="102" t="s">
        <v>137</v>
      </c>
      <c r="C42" s="140" t="s">
        <v>159</v>
      </c>
      <c r="D42" s="98">
        <f>SUM(E42:I42)</f>
        <v>3195</v>
      </c>
      <c r="E42" s="98">
        <v>451</v>
      </c>
      <c r="F42" s="98">
        <v>686</v>
      </c>
      <c r="G42" s="98">
        <v>686</v>
      </c>
      <c r="H42" s="98">
        <v>686</v>
      </c>
      <c r="I42" s="98">
        <v>686</v>
      </c>
      <c r="J42" s="97"/>
    </row>
    <row r="43" spans="1:10" ht="39" thickBot="1" x14ac:dyDescent="0.3">
      <c r="A43" s="263" t="s">
        <v>110</v>
      </c>
      <c r="B43" s="103" t="s">
        <v>137</v>
      </c>
      <c r="C43" s="89" t="s">
        <v>160</v>
      </c>
      <c r="D43" s="146">
        <v>5411.31</v>
      </c>
      <c r="E43" s="82">
        <v>2834.25</v>
      </c>
      <c r="F43" s="82" t="s">
        <v>157</v>
      </c>
      <c r="G43" s="82">
        <v>0</v>
      </c>
      <c r="H43" s="82">
        <v>0</v>
      </c>
      <c r="I43" s="82">
        <v>0</v>
      </c>
      <c r="J43" s="69"/>
    </row>
    <row r="44" spans="1:10" ht="39" thickBot="1" x14ac:dyDescent="0.3">
      <c r="A44" s="263"/>
      <c r="B44" s="74" t="s">
        <v>56</v>
      </c>
      <c r="C44" s="89" t="s">
        <v>153</v>
      </c>
      <c r="D44" s="87">
        <f t="shared" ref="D44" si="16">SUM(E44:I44)</f>
        <v>446.19</v>
      </c>
      <c r="E44" s="82">
        <v>0</v>
      </c>
      <c r="F44" s="82">
        <v>446.19</v>
      </c>
      <c r="G44" s="82">
        <v>0</v>
      </c>
      <c r="H44" s="82">
        <v>0</v>
      </c>
      <c r="I44" s="82">
        <v>0</v>
      </c>
      <c r="J44" s="69"/>
    </row>
    <row r="45" spans="1:10" ht="39" thickBot="1" x14ac:dyDescent="0.3">
      <c r="A45" s="248"/>
      <c r="B45" s="74" t="s">
        <v>56</v>
      </c>
      <c r="C45" s="81" t="s">
        <v>163</v>
      </c>
      <c r="D45" s="87">
        <f>SUM(E45:I45)</f>
        <v>4053.85</v>
      </c>
      <c r="E45" s="82">
        <v>4053.85</v>
      </c>
      <c r="F45" s="82">
        <v>0</v>
      </c>
      <c r="G45" s="82">
        <v>0</v>
      </c>
      <c r="H45" s="82">
        <v>0</v>
      </c>
      <c r="I45" s="82">
        <v>0</v>
      </c>
      <c r="J45" s="69"/>
    </row>
    <row r="46" spans="1:10" ht="42.75" customHeight="1" thickBot="1" x14ac:dyDescent="0.3">
      <c r="A46" s="158" t="s">
        <v>156</v>
      </c>
      <c r="B46" s="74" t="s">
        <v>56</v>
      </c>
      <c r="C46" s="141" t="s">
        <v>168</v>
      </c>
      <c r="D46" s="138">
        <v>8323.61</v>
      </c>
      <c r="E46" s="138">
        <v>0</v>
      </c>
      <c r="F46" s="138">
        <v>8323.61</v>
      </c>
      <c r="G46" s="138">
        <v>0</v>
      </c>
      <c r="H46" s="138">
        <v>0</v>
      </c>
      <c r="I46" s="138">
        <v>0</v>
      </c>
      <c r="J46" s="139"/>
    </row>
    <row r="49" spans="1:10" ht="3" customHeight="1" x14ac:dyDescent="0.25">
      <c r="A49" s="277"/>
      <c r="B49" s="277"/>
      <c r="C49" s="277"/>
      <c r="D49" s="277"/>
      <c r="E49" s="277"/>
      <c r="F49" s="277"/>
      <c r="G49" s="277"/>
      <c r="H49" s="277"/>
      <c r="I49" s="277"/>
      <c r="J49" s="277"/>
    </row>
    <row r="50" spans="1:10" hidden="1" x14ac:dyDescent="0.25">
      <c r="A50" s="277"/>
      <c r="B50" s="277"/>
      <c r="C50" s="277"/>
      <c r="D50" s="277"/>
      <c r="E50" s="277"/>
      <c r="F50" s="277"/>
      <c r="G50" s="277"/>
      <c r="H50" s="277"/>
      <c r="I50" s="277"/>
      <c r="J50" s="277"/>
    </row>
    <row r="51" spans="1:10" hidden="1" x14ac:dyDescent="0.25">
      <c r="A51" s="277"/>
      <c r="B51" s="277"/>
      <c r="C51" s="277"/>
      <c r="D51" s="277"/>
      <c r="E51" s="277"/>
      <c r="F51" s="277"/>
      <c r="G51" s="277"/>
      <c r="H51" s="277"/>
      <c r="I51" s="277"/>
      <c r="J51" s="277"/>
    </row>
    <row r="52" spans="1:10" hidden="1" x14ac:dyDescent="0.25">
      <c r="A52" s="277"/>
      <c r="B52" s="277"/>
      <c r="C52" s="277"/>
      <c r="D52" s="277"/>
      <c r="E52" s="277"/>
      <c r="F52" s="277"/>
      <c r="G52" s="277"/>
      <c r="H52" s="277"/>
      <c r="I52" s="277"/>
      <c r="J52" s="277"/>
    </row>
    <row r="53" spans="1:10" hidden="1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</row>
    <row r="54" spans="1:10" hidden="1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</row>
    <row r="55" spans="1:10" hidden="1" x14ac:dyDescent="0.25">
      <c r="A55" s="277"/>
      <c r="B55" s="277"/>
      <c r="C55" s="277"/>
      <c r="D55" s="277"/>
      <c r="E55" s="277"/>
      <c r="F55" s="277"/>
      <c r="G55" s="277"/>
      <c r="H55" s="277"/>
      <c r="I55" s="277"/>
      <c r="J55" s="277"/>
    </row>
    <row r="56" spans="1:10" hidden="1" x14ac:dyDescent="0.25">
      <c r="A56" s="277"/>
      <c r="B56" s="277"/>
      <c r="C56" s="277"/>
      <c r="D56" s="277"/>
      <c r="E56" s="277"/>
      <c r="F56" s="277"/>
      <c r="G56" s="277"/>
      <c r="H56" s="277"/>
      <c r="I56" s="277"/>
      <c r="J56" s="277"/>
    </row>
    <row r="57" spans="1:10" hidden="1" x14ac:dyDescent="0.25">
      <c r="A57" s="277"/>
      <c r="B57" s="277"/>
      <c r="C57" s="277"/>
      <c r="D57" s="277"/>
      <c r="E57" s="277"/>
      <c r="F57" s="277"/>
      <c r="G57" s="277"/>
      <c r="H57" s="277"/>
      <c r="I57" s="277"/>
      <c r="J57" s="277"/>
    </row>
    <row r="58" spans="1:10" hidden="1" x14ac:dyDescent="0.25">
      <c r="A58" s="277"/>
      <c r="B58" s="277"/>
      <c r="C58" s="277"/>
      <c r="D58" s="277"/>
      <c r="E58" s="277"/>
      <c r="F58" s="277"/>
      <c r="G58" s="277"/>
      <c r="H58" s="277"/>
      <c r="I58" s="277"/>
      <c r="J58" s="277"/>
    </row>
    <row r="59" spans="1:10" hidden="1" x14ac:dyDescent="0.25">
      <c r="A59" s="277"/>
      <c r="B59" s="277"/>
      <c r="C59" s="277"/>
      <c r="D59" s="277"/>
      <c r="E59" s="277"/>
      <c r="F59" s="277"/>
      <c r="G59" s="277"/>
      <c r="H59" s="277"/>
      <c r="I59" s="277"/>
      <c r="J59" s="277"/>
    </row>
    <row r="60" spans="1:10" hidden="1" x14ac:dyDescent="0.25">
      <c r="A60" s="277"/>
      <c r="B60" s="277"/>
      <c r="C60" s="277"/>
      <c r="D60" s="277"/>
      <c r="E60" s="277"/>
      <c r="F60" s="277"/>
      <c r="G60" s="277"/>
      <c r="H60" s="277"/>
      <c r="I60" s="277"/>
      <c r="J60" s="277"/>
    </row>
    <row r="63" spans="1:10" ht="15.75" x14ac:dyDescent="0.25">
      <c r="A63" s="125" t="s">
        <v>139</v>
      </c>
      <c r="B63" s="126"/>
      <c r="C63" s="127"/>
      <c r="D63" s="128"/>
      <c r="E63" s="129" t="s">
        <v>140</v>
      </c>
      <c r="F63" s="129"/>
    </row>
  </sheetData>
  <mergeCells count="65">
    <mergeCell ref="A49:J60"/>
    <mergeCell ref="G40:G41"/>
    <mergeCell ref="H40:H41"/>
    <mergeCell ref="I40:I41"/>
    <mergeCell ref="J40:J41"/>
    <mergeCell ref="A41:A42"/>
    <mergeCell ref="A43:A45"/>
    <mergeCell ref="F40:F41"/>
    <mergeCell ref="B40:B41"/>
    <mergeCell ref="C40:C41"/>
    <mergeCell ref="D40:D41"/>
    <mergeCell ref="E40:E41"/>
    <mergeCell ref="A34:A35"/>
    <mergeCell ref="B34:B35"/>
    <mergeCell ref="J34:J35"/>
    <mergeCell ref="A28:A29"/>
    <mergeCell ref="J28:J29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D34:D35"/>
    <mergeCell ref="E34:E35"/>
    <mergeCell ref="A25:A27"/>
    <mergeCell ref="B25:B27"/>
    <mergeCell ref="J25:J27"/>
    <mergeCell ref="B23:B24"/>
    <mergeCell ref="C23:C24"/>
    <mergeCell ref="D23:D24"/>
    <mergeCell ref="E23:E24"/>
    <mergeCell ref="F23:F24"/>
    <mergeCell ref="G23:G24"/>
    <mergeCell ref="C25:C27"/>
    <mergeCell ref="D25:D27"/>
    <mergeCell ref="E25:E27"/>
    <mergeCell ref="F25:F27"/>
    <mergeCell ref="G25:G27"/>
    <mergeCell ref="H25:H27"/>
    <mergeCell ref="I25:I27"/>
    <mergeCell ref="J15:J22"/>
    <mergeCell ref="C12:C14"/>
    <mergeCell ref="H23:H24"/>
    <mergeCell ref="I23:I24"/>
    <mergeCell ref="J23:J24"/>
    <mergeCell ref="A36:A39"/>
    <mergeCell ref="A1:J1"/>
    <mergeCell ref="A3:J3"/>
    <mergeCell ref="A4:J4"/>
    <mergeCell ref="A5:J5"/>
    <mergeCell ref="A6:A7"/>
    <mergeCell ref="B6:B7"/>
    <mergeCell ref="C6:C7"/>
    <mergeCell ref="D6:I6"/>
    <mergeCell ref="J6:J7"/>
    <mergeCell ref="G2:J2"/>
    <mergeCell ref="C9:C11"/>
    <mergeCell ref="A12:A14"/>
    <mergeCell ref="J12:J14"/>
    <mergeCell ref="A15:A22"/>
    <mergeCell ref="B15:B22"/>
  </mergeCells>
  <printOptions horizontalCentered="1"/>
  <pageMargins left="0.11811023622047245" right="0.11811023622047245" top="0.55118110236220474" bottom="0.35433070866141736" header="0" footer="0"/>
  <pageSetup paperSize="9" scale="78" orientation="landscape" r:id="rId1"/>
  <rowBreaks count="2" manualBreakCount="2">
    <brk id="22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3</vt:lpstr>
      <vt:lpstr>Приложение 4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2014-11-07T09:04:18Z</cp:lastPrinted>
  <dcterms:created xsi:type="dcterms:W3CDTF">2006-09-28T05:33:49Z</dcterms:created>
  <dcterms:modified xsi:type="dcterms:W3CDTF">2020-03-10T13:34:31Z</dcterms:modified>
</cp:coreProperties>
</file>