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8-16-Реш СД-бюджет Новоивановское\"/>
    </mc:Choice>
  </mc:AlternateContent>
  <bookViews>
    <workbookView xWindow="240" yWindow="540" windowWidth="18795" windowHeight="10980"/>
  </bookViews>
  <sheets>
    <sheet name="2018" sheetId="1" r:id="rId1"/>
  </sheets>
  <definedNames>
    <definedName name="_xlnm.Print_Titles" localSheetId="0">'2018'!$11:$11</definedName>
    <definedName name="_xlnm.Print_Area" localSheetId="0">'2018'!$A$1:$M$61</definedName>
  </definedNames>
  <calcPr calcId="162913"/>
</workbook>
</file>

<file path=xl/calcChain.xml><?xml version="1.0" encoding="utf-8"?>
<calcChain xmlns="http://schemas.openxmlformats.org/spreadsheetml/2006/main">
  <c r="L50" i="1" l="1"/>
  <c r="L46" i="1"/>
  <c r="L42" i="1"/>
  <c r="L38" i="1"/>
  <c r="L36" i="1"/>
  <c r="L33" i="1"/>
  <c r="L25" i="1"/>
  <c r="L29" i="1"/>
  <c r="L27" i="1" s="1"/>
  <c r="L20" i="1"/>
  <c r="L19" i="1" s="1"/>
  <c r="L15" i="1"/>
  <c r="L14" i="1"/>
  <c r="F52" i="1"/>
  <c r="G52" i="1"/>
  <c r="H52" i="1"/>
  <c r="I52" i="1"/>
  <c r="J52" i="1"/>
  <c r="F50" i="1"/>
  <c r="H50" i="1"/>
  <c r="J50" i="1"/>
  <c r="F42" i="1"/>
  <c r="G42" i="1"/>
  <c r="H42" i="1"/>
  <c r="I42" i="1"/>
  <c r="J42" i="1"/>
  <c r="F38" i="1"/>
  <c r="H38" i="1"/>
  <c r="J38" i="1"/>
  <c r="F36" i="1"/>
  <c r="G36" i="1"/>
  <c r="H36" i="1"/>
  <c r="I36" i="1"/>
  <c r="J36" i="1"/>
  <c r="F33" i="1"/>
  <c r="F32" i="1" s="1"/>
  <c r="H33" i="1"/>
  <c r="J33" i="1"/>
  <c r="F29" i="1"/>
  <c r="F27" i="1" s="1"/>
  <c r="H29" i="1"/>
  <c r="H27" i="1" s="1"/>
  <c r="J29" i="1"/>
  <c r="J27" i="1" s="1"/>
  <c r="J19" i="1"/>
  <c r="J15" i="1"/>
  <c r="J14" i="1" s="1"/>
  <c r="J46" i="1"/>
  <c r="J45" i="1" s="1"/>
  <c r="J44" i="1" s="1"/>
  <c r="J54" i="1" s="1"/>
  <c r="K16" i="1"/>
  <c r="M16" i="1" s="1"/>
  <c r="K18" i="1"/>
  <c r="M18" i="1" s="1"/>
  <c r="K21" i="1"/>
  <c r="M21" i="1" s="1"/>
  <c r="K22" i="1"/>
  <c r="M22" i="1" s="1"/>
  <c r="K23" i="1"/>
  <c r="M23" i="1" s="1"/>
  <c r="K24" i="1"/>
  <c r="M24" i="1" s="1"/>
  <c r="K28" i="1"/>
  <c r="M28" i="1" s="1"/>
  <c r="K30" i="1"/>
  <c r="M30" i="1" s="1"/>
  <c r="K31" i="1"/>
  <c r="M31" i="1" s="1"/>
  <c r="K34" i="1"/>
  <c r="M34" i="1" s="1"/>
  <c r="K35" i="1"/>
  <c r="M35" i="1" s="1"/>
  <c r="K37" i="1"/>
  <c r="M37" i="1" s="1"/>
  <c r="K39" i="1"/>
  <c r="M39" i="1" s="1"/>
  <c r="K40" i="1"/>
  <c r="M40" i="1" s="1"/>
  <c r="K41" i="1"/>
  <c r="M41" i="1"/>
  <c r="K43" i="1"/>
  <c r="M43" i="1" s="1"/>
  <c r="K47" i="1"/>
  <c r="M47" i="1" s="1"/>
  <c r="K48" i="1"/>
  <c r="M48" i="1" s="1"/>
  <c r="K49" i="1"/>
  <c r="M49" i="1" s="1"/>
  <c r="K51" i="1"/>
  <c r="M51" i="1" s="1"/>
  <c r="K53" i="1"/>
  <c r="L53" i="1" s="1"/>
  <c r="E36" i="1"/>
  <c r="E33" i="1"/>
  <c r="K33" i="1" s="1"/>
  <c r="M33" i="1" s="1"/>
  <c r="E38" i="1"/>
  <c r="E42" i="1"/>
  <c r="E46" i="1"/>
  <c r="K46" i="1" s="1"/>
  <c r="M46" i="1" s="1"/>
  <c r="E52" i="1"/>
  <c r="E50" i="1"/>
  <c r="E20" i="1"/>
  <c r="E19" i="1" s="1"/>
  <c r="G28" i="1"/>
  <c r="I28" i="1"/>
  <c r="E29" i="1"/>
  <c r="E27" i="1" s="1"/>
  <c r="D29" i="1"/>
  <c r="D27" i="1" s="1"/>
  <c r="D44" i="1"/>
  <c r="D15" i="1"/>
  <c r="D14" i="1" s="1"/>
  <c r="C15" i="1"/>
  <c r="C14" i="1" s="1"/>
  <c r="D20" i="1"/>
  <c r="D19" i="1" s="1"/>
  <c r="D33" i="1"/>
  <c r="D38" i="1"/>
  <c r="I16" i="1"/>
  <c r="I18" i="1"/>
  <c r="I21" i="1"/>
  <c r="I22" i="1"/>
  <c r="I23" i="1"/>
  <c r="I30" i="1"/>
  <c r="I31" i="1"/>
  <c r="I34" i="1"/>
  <c r="I33" i="1" s="1"/>
  <c r="I40" i="1"/>
  <c r="I38" i="1" s="1"/>
  <c r="I51" i="1"/>
  <c r="I50" i="1" s="1"/>
  <c r="F20" i="1"/>
  <c r="F19" i="1" s="1"/>
  <c r="F14" i="1"/>
  <c r="E15" i="1"/>
  <c r="G16" i="1"/>
  <c r="G18" i="1"/>
  <c r="G21" i="1"/>
  <c r="G22" i="1"/>
  <c r="G23" i="1"/>
  <c r="G30" i="1"/>
  <c r="G31" i="1"/>
  <c r="G34" i="1"/>
  <c r="G33" i="1" s="1"/>
  <c r="G40" i="1"/>
  <c r="G38" i="1" s="1"/>
  <c r="G51" i="1"/>
  <c r="G50" i="1" s="1"/>
  <c r="C44" i="1"/>
  <c r="C29" i="1"/>
  <c r="C33" i="1"/>
  <c r="C32" i="1" s="1"/>
  <c r="C20" i="1"/>
  <c r="C19" i="1" s="1"/>
  <c r="C38" i="1"/>
  <c r="K15" i="1" l="1"/>
  <c r="K42" i="1"/>
  <c r="G29" i="1"/>
  <c r="G27" i="1" s="1"/>
  <c r="K52" i="1"/>
  <c r="L32" i="1"/>
  <c r="K27" i="1"/>
  <c r="D32" i="1"/>
  <c r="K38" i="1"/>
  <c r="M38" i="1" s="1"/>
  <c r="L45" i="1"/>
  <c r="F13" i="1"/>
  <c r="F12" i="1" s="1"/>
  <c r="F54" i="1" s="1"/>
  <c r="K50" i="1"/>
  <c r="E32" i="1"/>
  <c r="K32" i="1" s="1"/>
  <c r="M32" i="1" s="1"/>
  <c r="G20" i="1"/>
  <c r="M27" i="1"/>
  <c r="E45" i="1"/>
  <c r="E44" i="1" s="1"/>
  <c r="K44" i="1" s="1"/>
  <c r="M15" i="1"/>
  <c r="M42" i="1"/>
  <c r="C13" i="1"/>
  <c r="C12" i="1" s="1"/>
  <c r="C54" i="1" s="1"/>
  <c r="I29" i="1"/>
  <c r="I27" i="1" s="1"/>
  <c r="K36" i="1"/>
  <c r="M36" i="1" s="1"/>
  <c r="L52" i="1"/>
  <c r="M52" i="1" s="1"/>
  <c r="M53" i="1"/>
  <c r="D13" i="1"/>
  <c r="M50" i="1"/>
  <c r="L13" i="1"/>
  <c r="K19" i="1"/>
  <c r="M19" i="1" s="1"/>
  <c r="G19" i="1"/>
  <c r="I19" i="1"/>
  <c r="E14" i="1"/>
  <c r="I20" i="1"/>
  <c r="I15" i="1"/>
  <c r="K29" i="1"/>
  <c r="M29" i="1" s="1"/>
  <c r="G15" i="1"/>
  <c r="K20" i="1"/>
  <c r="M20" i="1" s="1"/>
  <c r="D12" i="1" l="1"/>
  <c r="D54" i="1" s="1"/>
  <c r="I32" i="1"/>
  <c r="G32" i="1"/>
  <c r="I44" i="1"/>
  <c r="G44" i="1"/>
  <c r="K45" i="1"/>
  <c r="M45" i="1" s="1"/>
  <c r="L12" i="1"/>
  <c r="I14" i="1"/>
  <c r="K14" i="1"/>
  <c r="M14" i="1" s="1"/>
  <c r="G14" i="1"/>
  <c r="E13" i="1"/>
  <c r="L44" i="1"/>
  <c r="I13" i="1" l="1"/>
  <c r="G13" i="1"/>
  <c r="K13" i="1"/>
  <c r="M13" i="1" s="1"/>
  <c r="E12" i="1"/>
  <c r="M44" i="1"/>
  <c r="L54" i="1"/>
  <c r="E54" i="1" l="1"/>
  <c r="I12" i="1"/>
  <c r="K12" i="1"/>
  <c r="M12" i="1" s="1"/>
  <c r="G12" i="1"/>
  <c r="K54" i="1" l="1"/>
  <c r="M54" i="1" s="1"/>
  <c r="G54" i="1"/>
  <c r="I54" i="1"/>
</calcChain>
</file>

<file path=xl/sharedStrings.xml><?xml version="1.0" encoding="utf-8"?>
<sst xmlns="http://schemas.openxmlformats.org/spreadsheetml/2006/main" count="107" uniqueCount="106">
  <si>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</si>
  <si>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</si>
  <si>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</si>
  <si>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</si>
  <si>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</si>
  <si>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</si>
  <si>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</si>
  <si>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</si>
  <si>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</si>
  <si>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</si>
  <si>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</si>
  <si>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</si>
  <si>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</si>
  <si>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</si>
  <si>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ВСЕГО</t>
  </si>
  <si>
    <t>НАЛОГОВЫЕ И НЕНАЛОГОВЫЕ ДОХОДЫ</t>
  </si>
  <si>
    <t>000 1 01 00000 00 0000 000</t>
  </si>
  <si>
    <t>НАЛОГОВЫЕ ДОХОДЫ</t>
  </si>
  <si>
    <t>НЕНАЛОГОВЫЕ ДОХОДЫ</t>
  </si>
  <si>
    <t>000 103  00000 00 0000 000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</si>
  <si>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</si>
  <si>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</si>
  <si>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000 103 02000 01 0000 110</t>
  </si>
  <si>
    <t>Бюджет на 2016 год тыс.руб.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</si>
  <si>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</si>
  <si>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</si>
  <si>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</si>
  <si>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</si>
  <si>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</si>
  <si>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</si>
  <si>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</si>
  <si>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182 1 06 01030 13 0000 110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</si>
  <si>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</si>
  <si>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</si>
  <si>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</si>
  <si>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</si>
  <si>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отклонение плана 2017 от 2016</t>
  </si>
  <si>
    <t>отклонение 2017 от ожид 2016</t>
  </si>
  <si>
    <t>Контрольные цифры Минфина</t>
  </si>
  <si>
    <t xml:space="preserve">Отклонение пл 2017 от контрольных цифр </t>
  </si>
  <si>
    <t>Ожидаемое 2016</t>
  </si>
  <si>
    <t xml:space="preserve">080 1 11 05013 13 0000 120  </t>
  </si>
  <si>
    <t xml:space="preserve">080 1 14 06013 13 0000 430 </t>
  </si>
  <si>
    <t xml:space="preserve">080 1 14 06313 13 0000 430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</si>
  <si>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</si>
  <si>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НАЛОГИ НА ИМУЩЕСТВО 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</si>
  <si>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</si>
  <si>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</si>
  <si>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019 111 05075 13 0000 120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</si>
  <si>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</si>
  <si>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019 2 02 35118 13 0000 150</t>
  </si>
  <si>
    <t>000 2 02 00000 00 0000 000</t>
  </si>
  <si>
    <t>БЕЗВОЗМЕЗДНЫЕ ПОСТУПЛЕНИЯ ОТ ДРУГИХ БЮДЖЕТОВ БЮДЖЕТНОЙ СИСТЕМЫ РОССИЙСКОЙ ФЕДЕРАЦИИ</t>
  </si>
  <si>
    <t>000 202 30000 00 0000 150</t>
  </si>
  <si>
    <t>Субвенции бюджетам бюджетной системы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</si>
  <si>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</si>
  <si>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</si>
  <si>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</si>
  <si>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</si>
  <si>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</si>
  <si>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</si>
  <si>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</si>
  <si>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</si>
  <si>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000 218 00000 00 0000 000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</si>
  <si>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</si>
  <si>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019 2 18 60010 13 0000 150</t>
  </si>
  <si>
    <t>000 2 02 20000 00 0000 150</t>
  </si>
  <si>
    <t>Прочие субсидии бюджетам городских поселений (на ремонт подъездов МКД в соответствии с государственной программой Московской области (средства бюджета Московской области))</t>
  </si>
  <si>
    <t>019 202 29999 13 0004 150</t>
  </si>
  <si>
    <t>019 202 29999 13 0172 150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</si>
  <si>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</si>
  <si>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</si>
  <si>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</si>
  <si>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019 114 02053 13 0000 410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</si>
  <si>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</si>
  <si>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019 202 29999 13 0193 150</t>
  </si>
  <si>
    <t>Прочие субсидии бюджетам городских поселений (на реализацию   мероприятий,   связанных с запуском Московских центральных диаметров)</t>
  </si>
  <si>
    <t>Прочие неналоговые доходы бюджетов городских поселений</t>
  </si>
  <si>
    <t>000 117 00000 00 0000 000</t>
  </si>
  <si>
    <t>ПРОЧИЕ НЕНАЛОГОВЫЕ ДОХОДЫ</t>
  </si>
  <si>
    <t>ДОХОДЫ ОТ ОКАЗАНИЯ ПЛАТНЫХ УСЛУГ И КОМПЕНСАЦИИ ЗАТРАТ ГОСУДАРСТВА</t>
  </si>
  <si>
    <t>000 113 00000 00 0000 000</t>
  </si>
  <si>
    <t>Прочие доходы от компенсации затрат бюджетов городских поселений (дебиторская задолженность прошлых лет)</t>
  </si>
  <si>
    <t>019 1 13 02995 13 0001 130</t>
  </si>
  <si>
    <t>094 1 17 05050 13 0200 180</t>
  </si>
  <si>
    <t>План 2019 года</t>
  </si>
  <si>
    <t>Дополнительный план на 2019 год</t>
  </si>
  <si>
    <t>Уточненный план на 2019 год</t>
  </si>
  <si>
    <t>% выполнения плана</t>
  </si>
  <si>
    <t>Исполнено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</si>
  <si>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</si>
  <si>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</si>
  <si>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</si>
  <si>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000 105 00000 00 0000 000</t>
  </si>
  <si>
    <t>Единый сельскохозяйственный налог</t>
  </si>
  <si>
    <t>182 105 03010 01 0000 110</t>
  </si>
  <si>
    <t>Начальник Территориального управления Новоивановское</t>
  </si>
  <si>
    <t>Р.А. Трошин</t>
  </si>
  <si>
    <t>Администрации Одинцовского городского округа</t>
  </si>
  <si>
    <t>Доходы бюджета городского поселения Новоивановское  Одинцовского муниципального района Московской области за 2019 год</t>
  </si>
  <si>
    <t xml:space="preserve">                                                                                                                                    к проекту решения Совета депутатов</t>
  </si>
  <si>
    <t xml:space="preserve">                                                                                                                                    Приложение  № 1 </t>
  </si>
  <si>
    <t xml:space="preserve">                                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</si>
  <si>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                                Московской области</t>
  </si>
  <si>
    <t>тыс. руб.</t>
  </si>
  <si>
    <t xml:space="preserve">                                                                                                                               от 30.04.2020  №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</si>
</sst>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"/>
  </numFmts>
  <fonts count="20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"/>
      <family val="1"/>
    </font>
    <font>
      <sz val="12"/>
      <name val="Times New Roman"/>
      <family val="1"/>
    </font>
    <font>
      <sz val="20"/>
      <name val="Times New Roman CYR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8" fillId="0" borderId="0" applyBorder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165" fontId="14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indent="23"/>
    </xf>
    <xf numFmtId="0" fontId="12" fillId="0" borderId="0" xfId="0" applyFont="1" applyFill="1" applyAlignment="1">
      <alignment horizontal="left" vertical="top" wrapText="1" indent="23"/>
    </xf>
    <xf numFmtId="0" fontId="12" fillId="0" borderId="0" xfId="0" applyFont="1" applyAlignment="1">
      <alignment horizontal="left" indent="23"/>
    </xf>
    <xf numFmtId="0" fontId="3" fillId="0" borderId="0" xfId="0" applyFont="1" applyAlignment="1">
      <alignment horizontal="left" indent="23"/>
    </xf>
    <xf numFmtId="3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3" fontId="14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3" fontId="16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3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0" fontId="19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right" indent="23"/>
    </xf>
    <xf numFmtId="0" fontId="0" fillId="0" borderId="0" xfId="0" applyAlignment="1">
      <alignment horizontal="right" indent="23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BreakPreview" zoomScale="60" zoomScaleNormal="50" workbookViewId="0">
      <selection activeCell="B6" sqref="B6:M6"/>
    </sheetView>
  </sheetViews>
  <sheetFormatPr defaultRowHeight="23.25" x14ac:dyDescent="0.35"/>
  <cols>
    <col min="1" max="1" width="41.625" style="7" customWidth="1"/>
    <col min="2" max="2" width="103.75" style="8" customWidth="1"/>
    <col min="3" max="3" width="20.625" style="5" hidden="1" customWidth="1"/>
    <col min="4" max="4" width="17.25" style="5" hidden="1" customWidth="1"/>
    <col min="5" max="5" width="23.25" style="1" customWidth="1"/>
    <col min="6" max="6" width="15.75" style="1" hidden="1" customWidth="1"/>
    <col min="7" max="7" width="17.625" style="1" hidden="1" customWidth="1"/>
    <col min="8" max="8" width="18.5" style="1" hidden="1" customWidth="1"/>
    <col min="9" max="9" width="23.375" style="1" hidden="1" customWidth="1"/>
    <col min="10" max="10" width="20.875" style="1" customWidth="1"/>
    <col min="11" max="11" width="22.125" style="1" customWidth="1"/>
    <col min="12" max="12" width="23.75" style="71" customWidth="1"/>
    <col min="13" max="13" width="15.125" style="1" customWidth="1"/>
    <col min="14" max="16384" width="9" style="1"/>
  </cols>
  <sheetData>
    <row r="1" spans="1:13" ht="27" customHeight="1" x14ac:dyDescent="0.4">
      <c r="A1" s="46"/>
      <c r="B1" s="47"/>
      <c r="C1" s="48"/>
      <c r="D1" s="48"/>
      <c r="E1" s="48"/>
    </row>
    <row r="2" spans="1:13" ht="27.75" x14ac:dyDescent="0.4">
      <c r="A2" s="49"/>
      <c r="B2" s="83" t="s">
        <v>101</v>
      </c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7.75" x14ac:dyDescent="0.4">
      <c r="A3" s="49"/>
      <c r="B3" s="83" t="s">
        <v>100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7.75" x14ac:dyDescent="0.4">
      <c r="A4" s="49"/>
      <c r="B4" s="83" t="s">
        <v>102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27.75" x14ac:dyDescent="0.4">
      <c r="A5" s="49"/>
      <c r="B5" s="83" t="s">
        <v>103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27.75" x14ac:dyDescent="0.4">
      <c r="A6" s="49"/>
      <c r="B6" s="83" t="s">
        <v>105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26.25" x14ac:dyDescent="0.4">
      <c r="A7" s="49"/>
      <c r="B7" s="85"/>
      <c r="C7" s="86"/>
      <c r="D7" s="86"/>
      <c r="E7" s="86"/>
      <c r="F7" s="87"/>
      <c r="G7" s="87"/>
      <c r="H7" s="87"/>
      <c r="I7" s="87"/>
      <c r="J7" s="87"/>
      <c r="K7" s="87"/>
      <c r="L7" s="88"/>
      <c r="M7" s="87"/>
    </row>
    <row r="8" spans="1:13" ht="39.75" customHeight="1" x14ac:dyDescent="0.25">
      <c r="A8" s="2"/>
      <c r="B8" s="2"/>
      <c r="C8" s="2"/>
      <c r="D8" s="2"/>
    </row>
    <row r="9" spans="1:13" ht="64.5" customHeight="1" x14ac:dyDescent="0.25">
      <c r="A9" s="81" t="s">
        <v>99</v>
      </c>
      <c r="B9" s="81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26.25" customHeight="1" x14ac:dyDescent="0.35">
      <c r="A10" s="3"/>
      <c r="B10" s="4"/>
      <c r="M10" s="5" t="s">
        <v>104</v>
      </c>
    </row>
    <row r="11" spans="1:13" ht="102.75" customHeight="1" x14ac:dyDescent="0.4">
      <c r="A11" s="20" t="s">
        <v>0</v>
      </c>
      <c r="B11" s="20" t="s">
        <v>1</v>
      </c>
      <c r="C11" s="9" t="s">
        <v>23</v>
      </c>
      <c r="D11" s="9" t="s">
        <v>40</v>
      </c>
      <c r="E11" s="9" t="s">
        <v>85</v>
      </c>
      <c r="F11" s="50" t="s">
        <v>38</v>
      </c>
      <c r="G11" s="51" t="s">
        <v>36</v>
      </c>
      <c r="H11" s="51" t="s">
        <v>37</v>
      </c>
      <c r="I11" s="52" t="s">
        <v>39</v>
      </c>
      <c r="J11" s="9" t="s">
        <v>86</v>
      </c>
      <c r="K11" s="9" t="s">
        <v>87</v>
      </c>
      <c r="L11" s="72" t="s">
        <v>89</v>
      </c>
      <c r="M11" s="9" t="s">
        <v>88</v>
      </c>
    </row>
    <row r="12" spans="1:13" ht="48.75" customHeight="1" x14ac:dyDescent="0.25">
      <c r="A12" s="21" t="s">
        <v>2</v>
      </c>
      <c r="B12" s="22" t="s">
        <v>15</v>
      </c>
      <c r="C12" s="23" t="e">
        <f>C13+C32</f>
        <v>#REF!</v>
      </c>
      <c r="D12" s="23" t="e">
        <f>D13+D32</f>
        <v>#REF!</v>
      </c>
      <c r="E12" s="14">
        <f>E13+E32</f>
        <v>410003</v>
      </c>
      <c r="F12" s="23" t="e">
        <f>F13+F32</f>
        <v>#REF!</v>
      </c>
      <c r="G12" s="53" t="e">
        <f t="shared" ref="G12:G34" si="0">E12-C12</f>
        <v>#REF!</v>
      </c>
      <c r="H12" s="53"/>
      <c r="I12" s="54" t="e">
        <f>E12-F12</f>
        <v>#REF!</v>
      </c>
      <c r="J12" s="14">
        <v>0</v>
      </c>
      <c r="K12" s="68">
        <f>E12+J12</f>
        <v>410003</v>
      </c>
      <c r="L12" s="73">
        <f>L13+L32</f>
        <v>422280.41472999996</v>
      </c>
      <c r="M12" s="75">
        <f>ROUND(L12/K12*100,1)</f>
        <v>103</v>
      </c>
    </row>
    <row r="13" spans="1:13" ht="30" customHeight="1" x14ac:dyDescent="0.25">
      <c r="A13" s="21"/>
      <c r="B13" s="22" t="s">
        <v>17</v>
      </c>
      <c r="C13" s="23" t="e">
        <f>C14+C19+C27</f>
        <v>#REF!</v>
      </c>
      <c r="D13" s="23" t="e">
        <f>D14+D19+D27</f>
        <v>#REF!</v>
      </c>
      <c r="E13" s="14">
        <f>E14+E19+E27</f>
        <v>350841</v>
      </c>
      <c r="F13" s="23" t="e">
        <f>F14+F19+F27</f>
        <v>#REF!</v>
      </c>
      <c r="G13" s="53" t="e">
        <f t="shared" si="0"/>
        <v>#REF!</v>
      </c>
      <c r="H13" s="56"/>
      <c r="I13" s="54" t="e">
        <f>E13-F13</f>
        <v>#REF!</v>
      </c>
      <c r="J13" s="14">
        <v>0</v>
      </c>
      <c r="K13" s="68">
        <f>E13+J13</f>
        <v>350841</v>
      </c>
      <c r="L13" s="73">
        <f>L14+L19+L27+L25</f>
        <v>362753.80761999998</v>
      </c>
      <c r="M13" s="75">
        <f t="shared" ref="M13:M54" si="1">ROUND(L13/K13*100,1)</f>
        <v>103.4</v>
      </c>
    </row>
    <row r="14" spans="1:13" ht="39" customHeight="1" x14ac:dyDescent="0.25">
      <c r="A14" s="21" t="s">
        <v>16</v>
      </c>
      <c r="B14" s="24" t="s">
        <v>3</v>
      </c>
      <c r="C14" s="25">
        <f>C15</f>
        <v>99347</v>
      </c>
      <c r="D14" s="25">
        <f>D15</f>
        <v>100920</v>
      </c>
      <c r="E14" s="15">
        <f>E15</f>
        <v>100187</v>
      </c>
      <c r="F14" s="25">
        <f>F15</f>
        <v>111275</v>
      </c>
      <c r="G14" s="57">
        <f t="shared" si="0"/>
        <v>840</v>
      </c>
      <c r="H14" s="27"/>
      <c r="I14" s="57">
        <f>E14-F14</f>
        <v>-11088</v>
      </c>
      <c r="J14" s="67">
        <f>J15</f>
        <v>0</v>
      </c>
      <c r="K14" s="67">
        <f>E14+J14</f>
        <v>100187</v>
      </c>
      <c r="L14" s="74">
        <f>L15</f>
        <v>99309.796359999993</v>
      </c>
      <c r="M14" s="70">
        <f t="shared" si="1"/>
        <v>99.1</v>
      </c>
    </row>
    <row r="15" spans="1:13" ht="26.25" customHeight="1" x14ac:dyDescent="0.25">
      <c r="A15" s="21" t="s">
        <v>4</v>
      </c>
      <c r="B15" s="24" t="s">
        <v>5</v>
      </c>
      <c r="C15" s="9">
        <f>C16+C18</f>
        <v>99347</v>
      </c>
      <c r="D15" s="9">
        <f>D16+D18</f>
        <v>100920</v>
      </c>
      <c r="E15" s="16">
        <f>E16+E18</f>
        <v>100187</v>
      </c>
      <c r="F15" s="9">
        <v>111275</v>
      </c>
      <c r="G15" s="57">
        <f t="shared" si="0"/>
        <v>840</v>
      </c>
      <c r="H15" s="9"/>
      <c r="I15" s="57">
        <f>E15-F15</f>
        <v>-11088</v>
      </c>
      <c r="J15" s="67">
        <f>J16+J18</f>
        <v>0</v>
      </c>
      <c r="K15" s="67">
        <f>E15+J15</f>
        <v>100187</v>
      </c>
      <c r="L15" s="74">
        <f>L16+L17+L18</f>
        <v>99309.796359999993</v>
      </c>
      <c r="M15" s="70">
        <f t="shared" si="1"/>
        <v>99.1</v>
      </c>
    </row>
    <row r="16" spans="1:13" ht="121.5" customHeight="1" x14ac:dyDescent="0.25">
      <c r="A16" s="21" t="s">
        <v>32</v>
      </c>
      <c r="B16" s="10" t="s">
        <v>33</v>
      </c>
      <c r="C16" s="9">
        <v>97151</v>
      </c>
      <c r="D16" s="9">
        <v>96381</v>
      </c>
      <c r="E16" s="16">
        <v>96807</v>
      </c>
      <c r="F16" s="9"/>
      <c r="G16" s="57">
        <f t="shared" si="0"/>
        <v>-344</v>
      </c>
      <c r="H16" s="9"/>
      <c r="I16" s="57">
        <f>E16-F16</f>
        <v>96807</v>
      </c>
      <c r="J16" s="55"/>
      <c r="K16" s="67">
        <f>E16+J16</f>
        <v>96807</v>
      </c>
      <c r="L16" s="74">
        <v>95789.410399999993</v>
      </c>
      <c r="M16" s="70">
        <f t="shared" si="1"/>
        <v>98.9</v>
      </c>
    </row>
    <row r="17" spans="1:13" ht="193.5" customHeight="1" x14ac:dyDescent="0.25">
      <c r="A17" s="21" t="s">
        <v>90</v>
      </c>
      <c r="B17" s="10" t="s">
        <v>91</v>
      </c>
      <c r="C17" s="9"/>
      <c r="D17" s="9"/>
      <c r="E17" s="16"/>
      <c r="F17" s="9"/>
      <c r="G17" s="57"/>
      <c r="H17" s="9"/>
      <c r="I17" s="57"/>
      <c r="J17" s="55"/>
      <c r="K17" s="67"/>
      <c r="L17" s="74">
        <v>14.72724</v>
      </c>
      <c r="M17" s="70">
        <v>0</v>
      </c>
    </row>
    <row r="18" spans="1:13" ht="84.75" customHeight="1" x14ac:dyDescent="0.25">
      <c r="A18" s="21" t="s">
        <v>34</v>
      </c>
      <c r="B18" s="10" t="s">
        <v>35</v>
      </c>
      <c r="C18" s="9">
        <v>2196</v>
      </c>
      <c r="D18" s="9">
        <v>4539</v>
      </c>
      <c r="E18" s="16">
        <v>3380</v>
      </c>
      <c r="F18" s="9"/>
      <c r="G18" s="57">
        <f t="shared" si="0"/>
        <v>1184</v>
      </c>
      <c r="H18" s="9"/>
      <c r="I18" s="57">
        <f t="shared" ref="I18:I23" si="2">E18-F18</f>
        <v>3380</v>
      </c>
      <c r="J18" s="55"/>
      <c r="K18" s="67">
        <f t="shared" ref="K18:K24" si="3">E18+J18</f>
        <v>3380</v>
      </c>
      <c r="L18" s="74">
        <v>3505.6587199999999</v>
      </c>
      <c r="M18" s="70">
        <f t="shared" si="1"/>
        <v>103.7</v>
      </c>
    </row>
    <row r="19" spans="1:13" ht="68.25" customHeight="1" x14ac:dyDescent="0.25">
      <c r="A19" s="26" t="s">
        <v>19</v>
      </c>
      <c r="B19" s="24" t="s">
        <v>20</v>
      </c>
      <c r="C19" s="9" t="e">
        <f>C20</f>
        <v>#REF!</v>
      </c>
      <c r="D19" s="9" t="e">
        <f>D20</f>
        <v>#REF!</v>
      </c>
      <c r="E19" s="16">
        <f>E20</f>
        <v>4406</v>
      </c>
      <c r="F19" s="58" t="e">
        <f>F20</f>
        <v>#REF!</v>
      </c>
      <c r="G19" s="57" t="e">
        <f t="shared" si="0"/>
        <v>#REF!</v>
      </c>
      <c r="H19" s="9"/>
      <c r="I19" s="57" t="e">
        <f t="shared" si="2"/>
        <v>#REF!</v>
      </c>
      <c r="J19" s="16">
        <f>J20+J21+J22+J23+J24</f>
        <v>0</v>
      </c>
      <c r="K19" s="67">
        <f t="shared" si="3"/>
        <v>4406</v>
      </c>
      <c r="L19" s="74">
        <f>L20</f>
        <v>4391.1926300000005</v>
      </c>
      <c r="M19" s="70">
        <f t="shared" si="1"/>
        <v>99.7</v>
      </c>
    </row>
    <row r="20" spans="1:13" ht="57.75" customHeight="1" x14ac:dyDescent="0.25">
      <c r="A20" s="26" t="s">
        <v>22</v>
      </c>
      <c r="B20" s="24" t="s">
        <v>21</v>
      </c>
      <c r="C20" s="9" t="e">
        <f>C21+C22+C23+#REF!</f>
        <v>#REF!</v>
      </c>
      <c r="D20" s="9" t="e">
        <f>D21+D22+D23+#REF!</f>
        <v>#REF!</v>
      </c>
      <c r="E20" s="16">
        <f>E21+E22+E23+E24</f>
        <v>4406</v>
      </c>
      <c r="F20" s="58" t="e">
        <f>F21+F22+F23+#REF!</f>
        <v>#REF!</v>
      </c>
      <c r="G20" s="57" t="e">
        <f t="shared" si="0"/>
        <v>#REF!</v>
      </c>
      <c r="H20" s="9"/>
      <c r="I20" s="57" t="e">
        <f t="shared" si="2"/>
        <v>#REF!</v>
      </c>
      <c r="J20" s="55"/>
      <c r="K20" s="67">
        <f t="shared" si="3"/>
        <v>4406</v>
      </c>
      <c r="L20" s="74">
        <f>L21+L22+L23+L24</f>
        <v>4391.1926300000005</v>
      </c>
      <c r="M20" s="70">
        <f t="shared" si="1"/>
        <v>99.7</v>
      </c>
    </row>
    <row r="21" spans="1:13" ht="174.75" customHeight="1" x14ac:dyDescent="0.25">
      <c r="A21" s="39" t="s">
        <v>55</v>
      </c>
      <c r="B21" s="42" t="s">
        <v>56</v>
      </c>
      <c r="C21" s="9">
        <v>1297</v>
      </c>
      <c r="D21" s="9">
        <v>1297</v>
      </c>
      <c r="E21" s="16">
        <v>2018</v>
      </c>
      <c r="F21" s="58">
        <v>1532</v>
      </c>
      <c r="G21" s="57">
        <f t="shared" si="0"/>
        <v>721</v>
      </c>
      <c r="H21" s="59"/>
      <c r="I21" s="57">
        <f t="shared" si="2"/>
        <v>486</v>
      </c>
      <c r="J21" s="55"/>
      <c r="K21" s="67">
        <f t="shared" si="3"/>
        <v>2018</v>
      </c>
      <c r="L21" s="74">
        <v>1998.79693</v>
      </c>
      <c r="M21" s="70">
        <f t="shared" si="1"/>
        <v>99</v>
      </c>
    </row>
    <row r="22" spans="1:13" ht="196.5" customHeight="1" x14ac:dyDescent="0.25">
      <c r="A22" s="39" t="s">
        <v>57</v>
      </c>
      <c r="B22" s="42" t="s">
        <v>58</v>
      </c>
      <c r="C22" s="9">
        <v>20</v>
      </c>
      <c r="D22" s="9">
        <v>20</v>
      </c>
      <c r="E22" s="16">
        <v>14</v>
      </c>
      <c r="F22" s="58">
        <v>22</v>
      </c>
      <c r="G22" s="57">
        <f t="shared" si="0"/>
        <v>-6</v>
      </c>
      <c r="H22" s="59"/>
      <c r="I22" s="57">
        <f t="shared" si="2"/>
        <v>-8</v>
      </c>
      <c r="J22" s="55"/>
      <c r="K22" s="67">
        <f t="shared" si="3"/>
        <v>14</v>
      </c>
      <c r="L22" s="74">
        <v>14.69168</v>
      </c>
      <c r="M22" s="70">
        <f t="shared" si="1"/>
        <v>104.9</v>
      </c>
    </row>
    <row r="23" spans="1:13" ht="177" customHeight="1" x14ac:dyDescent="0.25">
      <c r="A23" s="39" t="s">
        <v>59</v>
      </c>
      <c r="B23" s="42" t="s">
        <v>60</v>
      </c>
      <c r="C23" s="9">
        <v>2831</v>
      </c>
      <c r="D23" s="9">
        <v>2831</v>
      </c>
      <c r="E23" s="16">
        <v>2661</v>
      </c>
      <c r="F23" s="58">
        <v>2547</v>
      </c>
      <c r="G23" s="57">
        <f t="shared" si="0"/>
        <v>-170</v>
      </c>
      <c r="H23" s="59"/>
      <c r="I23" s="57">
        <f t="shared" si="2"/>
        <v>114</v>
      </c>
      <c r="J23" s="55"/>
      <c r="K23" s="67">
        <f t="shared" si="3"/>
        <v>2661</v>
      </c>
      <c r="L23" s="74">
        <v>2670.39948</v>
      </c>
      <c r="M23" s="70">
        <f t="shared" si="1"/>
        <v>100.4</v>
      </c>
    </row>
    <row r="24" spans="1:13" ht="180.75" customHeight="1" x14ac:dyDescent="0.25">
      <c r="A24" s="39" t="s">
        <v>61</v>
      </c>
      <c r="B24" s="42" t="s">
        <v>62</v>
      </c>
      <c r="C24" s="9"/>
      <c r="D24" s="9"/>
      <c r="E24" s="16">
        <v>-287</v>
      </c>
      <c r="F24" s="58"/>
      <c r="G24" s="57"/>
      <c r="H24" s="59"/>
      <c r="I24" s="57"/>
      <c r="J24" s="55"/>
      <c r="K24" s="67">
        <f t="shared" si="3"/>
        <v>-287</v>
      </c>
      <c r="L24" s="74">
        <v>-292.69546000000003</v>
      </c>
      <c r="M24" s="70">
        <f t="shared" si="1"/>
        <v>102</v>
      </c>
    </row>
    <row r="25" spans="1:13" ht="51" customHeight="1" x14ac:dyDescent="0.25">
      <c r="A25" s="39" t="s">
        <v>93</v>
      </c>
      <c r="B25" s="42" t="s">
        <v>92</v>
      </c>
      <c r="C25" s="9"/>
      <c r="D25" s="9"/>
      <c r="E25" s="16"/>
      <c r="F25" s="58"/>
      <c r="G25" s="57"/>
      <c r="H25" s="59"/>
      <c r="I25" s="57"/>
      <c r="J25" s="55"/>
      <c r="K25" s="67"/>
      <c r="L25" s="74">
        <f>L26</f>
        <v>0.5</v>
      </c>
      <c r="M25" s="70">
        <v>0</v>
      </c>
    </row>
    <row r="26" spans="1:13" ht="45.75" customHeight="1" x14ac:dyDescent="0.25">
      <c r="A26" s="39" t="s">
        <v>95</v>
      </c>
      <c r="B26" s="42" t="s">
        <v>94</v>
      </c>
      <c r="C26" s="9"/>
      <c r="D26" s="9"/>
      <c r="E26" s="16"/>
      <c r="F26" s="58"/>
      <c r="G26" s="57"/>
      <c r="H26" s="59"/>
      <c r="I26" s="57"/>
      <c r="J26" s="55"/>
      <c r="K26" s="67"/>
      <c r="L26" s="74">
        <v>0.5</v>
      </c>
      <c r="M26" s="70">
        <v>0</v>
      </c>
    </row>
    <row r="27" spans="1:13" ht="39" customHeight="1" x14ac:dyDescent="0.25">
      <c r="A27" s="21" t="s">
        <v>6</v>
      </c>
      <c r="B27" s="24" t="s">
        <v>45</v>
      </c>
      <c r="C27" s="9">
        <v>191588</v>
      </c>
      <c r="D27" s="9">
        <f>D28+D29</f>
        <v>191588</v>
      </c>
      <c r="E27" s="16">
        <f t="shared" ref="E27:J27" si="4">E29+E28</f>
        <v>246248</v>
      </c>
      <c r="F27" s="16">
        <f t="shared" si="4"/>
        <v>29073</v>
      </c>
      <c r="G27" s="16">
        <f t="shared" si="4"/>
        <v>18426</v>
      </c>
      <c r="H27" s="16">
        <f t="shared" si="4"/>
        <v>0</v>
      </c>
      <c r="I27" s="16">
        <f t="shared" si="4"/>
        <v>217175</v>
      </c>
      <c r="J27" s="16">
        <f t="shared" si="4"/>
        <v>0</v>
      </c>
      <c r="K27" s="67">
        <f t="shared" ref="K27:K54" si="5">E27+J27</f>
        <v>246248</v>
      </c>
      <c r="L27" s="74">
        <f>L28+L29</f>
        <v>259052.31862999999</v>
      </c>
      <c r="M27" s="70">
        <f t="shared" si="1"/>
        <v>105.2</v>
      </c>
    </row>
    <row r="28" spans="1:13" ht="78.75" customHeight="1" x14ac:dyDescent="0.25">
      <c r="A28" s="26" t="s">
        <v>31</v>
      </c>
      <c r="B28" s="24" t="s">
        <v>46</v>
      </c>
      <c r="C28" s="9">
        <v>26256</v>
      </c>
      <c r="D28" s="9">
        <v>26256</v>
      </c>
      <c r="E28" s="16">
        <v>37595</v>
      </c>
      <c r="F28" s="9">
        <v>29073</v>
      </c>
      <c r="G28" s="57">
        <f t="shared" si="0"/>
        <v>11339</v>
      </c>
      <c r="H28" s="9"/>
      <c r="I28" s="57">
        <f>E28-F28</f>
        <v>8522</v>
      </c>
      <c r="J28" s="55"/>
      <c r="K28" s="67">
        <f t="shared" si="5"/>
        <v>37595</v>
      </c>
      <c r="L28" s="74">
        <v>45107.374360000002</v>
      </c>
      <c r="M28" s="70">
        <f t="shared" si="1"/>
        <v>120</v>
      </c>
    </row>
    <row r="29" spans="1:13" ht="27.75" customHeight="1" x14ac:dyDescent="0.25">
      <c r="A29" s="26" t="s">
        <v>47</v>
      </c>
      <c r="B29" s="27" t="s">
        <v>7</v>
      </c>
      <c r="C29" s="9">
        <f>C30+C31</f>
        <v>201566</v>
      </c>
      <c r="D29" s="9">
        <f t="shared" ref="D29:J29" si="6">D31+D30</f>
        <v>165332</v>
      </c>
      <c r="E29" s="16">
        <f t="shared" si="6"/>
        <v>208653</v>
      </c>
      <c r="F29" s="16">
        <f t="shared" si="6"/>
        <v>0</v>
      </c>
      <c r="G29" s="16">
        <f t="shared" si="6"/>
        <v>7087</v>
      </c>
      <c r="H29" s="16">
        <f t="shared" si="6"/>
        <v>0</v>
      </c>
      <c r="I29" s="16">
        <f t="shared" si="6"/>
        <v>208653</v>
      </c>
      <c r="J29" s="16">
        <f t="shared" si="6"/>
        <v>0</v>
      </c>
      <c r="K29" s="67">
        <f t="shared" si="5"/>
        <v>208653</v>
      </c>
      <c r="L29" s="74">
        <f>L30+L31</f>
        <v>213944.94427000001</v>
      </c>
      <c r="M29" s="70">
        <f t="shared" si="1"/>
        <v>102.5</v>
      </c>
    </row>
    <row r="30" spans="1:13" s="12" customFormat="1" ht="63.75" customHeight="1" x14ac:dyDescent="0.25">
      <c r="A30" s="28" t="s">
        <v>26</v>
      </c>
      <c r="B30" s="29" t="s">
        <v>24</v>
      </c>
      <c r="C30" s="11">
        <v>143686</v>
      </c>
      <c r="D30" s="11">
        <v>122857</v>
      </c>
      <c r="E30" s="17">
        <v>136278</v>
      </c>
      <c r="F30" s="11"/>
      <c r="G30" s="60">
        <f t="shared" si="0"/>
        <v>-7408</v>
      </c>
      <c r="H30" s="11"/>
      <c r="I30" s="60">
        <f>E30-F30</f>
        <v>136278</v>
      </c>
      <c r="J30" s="61"/>
      <c r="K30" s="67">
        <f t="shared" si="5"/>
        <v>136278</v>
      </c>
      <c r="L30" s="74">
        <v>141696.29665</v>
      </c>
      <c r="M30" s="70">
        <f t="shared" si="1"/>
        <v>104</v>
      </c>
    </row>
    <row r="31" spans="1:13" s="12" customFormat="1" ht="53.25" customHeight="1" x14ac:dyDescent="0.25">
      <c r="A31" s="28" t="s">
        <v>27</v>
      </c>
      <c r="B31" s="29" t="s">
        <v>25</v>
      </c>
      <c r="C31" s="11">
        <v>57880</v>
      </c>
      <c r="D31" s="11">
        <v>42475</v>
      </c>
      <c r="E31" s="17">
        <v>72375</v>
      </c>
      <c r="F31" s="11"/>
      <c r="G31" s="60">
        <f t="shared" si="0"/>
        <v>14495</v>
      </c>
      <c r="H31" s="11"/>
      <c r="I31" s="60">
        <f>E31-F31</f>
        <v>72375</v>
      </c>
      <c r="J31" s="61"/>
      <c r="K31" s="67">
        <f t="shared" si="5"/>
        <v>72375</v>
      </c>
      <c r="L31" s="74">
        <v>72248.647620000003</v>
      </c>
      <c r="M31" s="70">
        <f t="shared" si="1"/>
        <v>99.8</v>
      </c>
    </row>
    <row r="32" spans="1:13" s="12" customFormat="1" ht="26.25" x14ac:dyDescent="0.25">
      <c r="A32" s="28"/>
      <c r="B32" s="30" t="s">
        <v>18</v>
      </c>
      <c r="C32" s="31" t="e">
        <f>C33+C38</f>
        <v>#REF!</v>
      </c>
      <c r="D32" s="31" t="e">
        <f>D33+D38+#REF!</f>
        <v>#REF!</v>
      </c>
      <c r="E32" s="32">
        <f>E33+E38+E42+E36</f>
        <v>59162</v>
      </c>
      <c r="F32" s="62">
        <f>F33+F38</f>
        <v>70846</v>
      </c>
      <c r="G32" s="60" t="e">
        <f t="shared" si="0"/>
        <v>#REF!</v>
      </c>
      <c r="H32" s="11"/>
      <c r="I32" s="60">
        <f>E32-F32</f>
        <v>-11684</v>
      </c>
      <c r="J32" s="32">
        <v>0</v>
      </c>
      <c r="K32" s="68">
        <f t="shared" si="5"/>
        <v>59162</v>
      </c>
      <c r="L32" s="73">
        <f>L33+L36+L38+L42</f>
        <v>59526.607110000004</v>
      </c>
      <c r="M32" s="75">
        <f t="shared" si="1"/>
        <v>100.6</v>
      </c>
    </row>
    <row r="33" spans="1:13" s="12" customFormat="1" ht="78.75" x14ac:dyDescent="0.25">
      <c r="A33" s="33" t="s">
        <v>8</v>
      </c>
      <c r="B33" s="29" t="s">
        <v>9</v>
      </c>
      <c r="C33" s="34" t="e">
        <f>SUM(#REF!)</f>
        <v>#REF!</v>
      </c>
      <c r="D33" s="34" t="e">
        <f>SUM(#REF!)</f>
        <v>#REF!</v>
      </c>
      <c r="E33" s="18">
        <f t="shared" ref="E33:J33" si="7">E34+E35</f>
        <v>30285</v>
      </c>
      <c r="F33" s="18">
        <f t="shared" si="7"/>
        <v>64964</v>
      </c>
      <c r="G33" s="18">
        <f t="shared" si="7"/>
        <v>-32632</v>
      </c>
      <c r="H33" s="18">
        <f t="shared" si="7"/>
        <v>0</v>
      </c>
      <c r="I33" s="18">
        <f t="shared" si="7"/>
        <v>-35098</v>
      </c>
      <c r="J33" s="18">
        <f t="shared" si="7"/>
        <v>0</v>
      </c>
      <c r="K33" s="67">
        <f t="shared" si="5"/>
        <v>30285</v>
      </c>
      <c r="L33" s="74">
        <f>L34+L35</f>
        <v>30647.808920000003</v>
      </c>
      <c r="M33" s="70">
        <f t="shared" si="1"/>
        <v>101.2</v>
      </c>
    </row>
    <row r="34" spans="1:13" s="12" customFormat="1" ht="138.75" customHeight="1" x14ac:dyDescent="0.25">
      <c r="A34" s="33" t="s">
        <v>41</v>
      </c>
      <c r="B34" s="35" t="s">
        <v>28</v>
      </c>
      <c r="C34" s="11">
        <v>62498</v>
      </c>
      <c r="D34" s="11">
        <v>31176</v>
      </c>
      <c r="E34" s="17">
        <v>29866</v>
      </c>
      <c r="F34" s="11">
        <v>64964</v>
      </c>
      <c r="G34" s="60">
        <f t="shared" si="0"/>
        <v>-32632</v>
      </c>
      <c r="H34" s="64"/>
      <c r="I34" s="60">
        <f>E34-F34</f>
        <v>-35098</v>
      </c>
      <c r="J34" s="61"/>
      <c r="K34" s="67">
        <f t="shared" si="5"/>
        <v>29866</v>
      </c>
      <c r="L34" s="74">
        <v>30228.901590000001</v>
      </c>
      <c r="M34" s="70">
        <f t="shared" si="1"/>
        <v>101.2</v>
      </c>
    </row>
    <row r="35" spans="1:13" s="12" customFormat="1" ht="66.75" customHeight="1" x14ac:dyDescent="0.25">
      <c r="A35" s="33" t="s">
        <v>48</v>
      </c>
      <c r="B35" s="36" t="s">
        <v>49</v>
      </c>
      <c r="C35" s="11"/>
      <c r="D35" s="11"/>
      <c r="E35" s="38">
        <v>419</v>
      </c>
      <c r="F35" s="11"/>
      <c r="G35" s="60"/>
      <c r="H35" s="64"/>
      <c r="I35" s="60"/>
      <c r="J35" s="61"/>
      <c r="K35" s="67">
        <f t="shared" si="5"/>
        <v>419</v>
      </c>
      <c r="L35" s="74">
        <v>418.90733</v>
      </c>
      <c r="M35" s="70">
        <f t="shared" si="1"/>
        <v>100</v>
      </c>
    </row>
    <row r="36" spans="1:13" s="12" customFormat="1" ht="66.75" customHeight="1" x14ac:dyDescent="0.25">
      <c r="A36" s="33" t="s">
        <v>81</v>
      </c>
      <c r="B36" s="29" t="s">
        <v>80</v>
      </c>
      <c r="C36" s="11"/>
      <c r="D36" s="11"/>
      <c r="E36" s="38">
        <f t="shared" ref="E36:J36" si="8">E37</f>
        <v>73</v>
      </c>
      <c r="F36" s="38">
        <f t="shared" si="8"/>
        <v>0</v>
      </c>
      <c r="G36" s="38">
        <f t="shared" si="8"/>
        <v>0</v>
      </c>
      <c r="H36" s="38">
        <f t="shared" si="8"/>
        <v>0</v>
      </c>
      <c r="I36" s="38">
        <f t="shared" si="8"/>
        <v>0</v>
      </c>
      <c r="J36" s="38">
        <f t="shared" si="8"/>
        <v>0</v>
      </c>
      <c r="K36" s="67">
        <f t="shared" si="5"/>
        <v>73</v>
      </c>
      <c r="L36" s="74">
        <f>L37</f>
        <v>73.106970000000004</v>
      </c>
      <c r="M36" s="70">
        <f t="shared" si="1"/>
        <v>100.1</v>
      </c>
    </row>
    <row r="37" spans="1:13" s="12" customFormat="1" ht="66.75" customHeight="1" x14ac:dyDescent="0.25">
      <c r="A37" s="33" t="s">
        <v>83</v>
      </c>
      <c r="B37" s="35" t="s">
        <v>82</v>
      </c>
      <c r="C37" s="11"/>
      <c r="D37" s="11"/>
      <c r="E37" s="38">
        <v>73</v>
      </c>
      <c r="F37" s="11"/>
      <c r="G37" s="60"/>
      <c r="H37" s="64"/>
      <c r="I37" s="60"/>
      <c r="J37" s="61"/>
      <c r="K37" s="67">
        <f t="shared" si="5"/>
        <v>73</v>
      </c>
      <c r="L37" s="74">
        <v>73.106970000000004</v>
      </c>
      <c r="M37" s="70">
        <f t="shared" si="1"/>
        <v>100.1</v>
      </c>
    </row>
    <row r="38" spans="1:13" s="12" customFormat="1" ht="52.5" x14ac:dyDescent="0.25">
      <c r="A38" s="33" t="s">
        <v>10</v>
      </c>
      <c r="B38" s="29" t="s">
        <v>11</v>
      </c>
      <c r="C38" s="34" t="e">
        <f>#REF!+#REF!</f>
        <v>#REF!</v>
      </c>
      <c r="D38" s="34" t="e">
        <f>#REF!+#REF!</f>
        <v>#REF!</v>
      </c>
      <c r="E38" s="18">
        <f t="shared" ref="E38:J38" si="9">E40+E41+E39</f>
        <v>28716</v>
      </c>
      <c r="F38" s="18">
        <f t="shared" si="9"/>
        <v>5882</v>
      </c>
      <c r="G38" s="18">
        <f t="shared" si="9"/>
        <v>20440</v>
      </c>
      <c r="H38" s="18">
        <f t="shared" si="9"/>
        <v>0</v>
      </c>
      <c r="I38" s="18">
        <f t="shared" si="9"/>
        <v>20835</v>
      </c>
      <c r="J38" s="18">
        <f t="shared" si="9"/>
        <v>0</v>
      </c>
      <c r="K38" s="67">
        <f t="shared" si="5"/>
        <v>28716</v>
      </c>
      <c r="L38" s="74">
        <f>L39+L40+L41</f>
        <v>28716.815720000002</v>
      </c>
      <c r="M38" s="70">
        <f t="shared" si="1"/>
        <v>100</v>
      </c>
    </row>
    <row r="39" spans="1:13" s="12" customFormat="1" ht="142.5" customHeight="1" x14ac:dyDescent="0.25">
      <c r="A39" s="33" t="s">
        <v>73</v>
      </c>
      <c r="B39" s="29" t="s">
        <v>74</v>
      </c>
      <c r="C39" s="34"/>
      <c r="D39" s="34"/>
      <c r="E39" s="18">
        <v>1110</v>
      </c>
      <c r="F39" s="34"/>
      <c r="G39" s="60"/>
      <c r="H39" s="63"/>
      <c r="I39" s="60"/>
      <c r="J39" s="61"/>
      <c r="K39" s="67">
        <f t="shared" si="5"/>
        <v>1110</v>
      </c>
      <c r="L39" s="74">
        <v>1110.31</v>
      </c>
      <c r="M39" s="70">
        <f t="shared" si="1"/>
        <v>100</v>
      </c>
    </row>
    <row r="40" spans="1:13" s="13" customFormat="1" ht="88.5" customHeight="1" x14ac:dyDescent="0.25">
      <c r="A40" s="33" t="s">
        <v>42</v>
      </c>
      <c r="B40" s="35" t="s">
        <v>29</v>
      </c>
      <c r="C40" s="11">
        <v>6277</v>
      </c>
      <c r="D40" s="11">
        <v>884</v>
      </c>
      <c r="E40" s="17">
        <v>26717</v>
      </c>
      <c r="F40" s="11">
        <v>5882</v>
      </c>
      <c r="G40" s="60">
        <f>E40-C40</f>
        <v>20440</v>
      </c>
      <c r="H40" s="11"/>
      <c r="I40" s="60">
        <f>E40-F40</f>
        <v>20835</v>
      </c>
      <c r="J40" s="65"/>
      <c r="K40" s="67">
        <f t="shared" si="5"/>
        <v>26717</v>
      </c>
      <c r="L40" s="74">
        <v>26717.52432</v>
      </c>
      <c r="M40" s="70">
        <f t="shared" si="1"/>
        <v>100</v>
      </c>
    </row>
    <row r="41" spans="1:13" s="13" customFormat="1" ht="138.75" customHeight="1" x14ac:dyDescent="0.25">
      <c r="A41" s="33" t="s">
        <v>43</v>
      </c>
      <c r="B41" s="35" t="s">
        <v>44</v>
      </c>
      <c r="C41" s="11"/>
      <c r="D41" s="11"/>
      <c r="E41" s="17">
        <v>889</v>
      </c>
      <c r="F41" s="11"/>
      <c r="G41" s="60"/>
      <c r="H41" s="11"/>
      <c r="I41" s="60"/>
      <c r="J41" s="65"/>
      <c r="K41" s="67">
        <f t="shared" si="5"/>
        <v>889</v>
      </c>
      <c r="L41" s="74">
        <v>888.98140000000001</v>
      </c>
      <c r="M41" s="70">
        <f t="shared" si="1"/>
        <v>100</v>
      </c>
    </row>
    <row r="42" spans="1:13" s="13" customFormat="1" ht="52.5" customHeight="1" x14ac:dyDescent="0.25">
      <c r="A42" s="33" t="s">
        <v>78</v>
      </c>
      <c r="B42" s="44" t="s">
        <v>79</v>
      </c>
      <c r="C42" s="11"/>
      <c r="D42" s="11"/>
      <c r="E42" s="17">
        <f t="shared" ref="E42:J42" si="10">E43</f>
        <v>88</v>
      </c>
      <c r="F42" s="17">
        <f t="shared" si="10"/>
        <v>0</v>
      </c>
      <c r="G42" s="17">
        <f t="shared" si="10"/>
        <v>0</v>
      </c>
      <c r="H42" s="17">
        <f t="shared" si="10"/>
        <v>0</v>
      </c>
      <c r="I42" s="17">
        <f t="shared" si="10"/>
        <v>0</v>
      </c>
      <c r="J42" s="17">
        <f t="shared" si="10"/>
        <v>0</v>
      </c>
      <c r="K42" s="67">
        <f t="shared" si="5"/>
        <v>88</v>
      </c>
      <c r="L42" s="74">
        <f>L43</f>
        <v>88.875500000000002</v>
      </c>
      <c r="M42" s="70">
        <f t="shared" si="1"/>
        <v>101</v>
      </c>
    </row>
    <row r="43" spans="1:13" s="13" customFormat="1" ht="51" customHeight="1" x14ac:dyDescent="0.25">
      <c r="A43" s="33" t="s">
        <v>84</v>
      </c>
      <c r="B43" s="35" t="s">
        <v>77</v>
      </c>
      <c r="C43" s="11"/>
      <c r="D43" s="11"/>
      <c r="E43" s="17">
        <v>88</v>
      </c>
      <c r="F43" s="11"/>
      <c r="G43" s="60"/>
      <c r="H43" s="11"/>
      <c r="I43" s="60"/>
      <c r="J43" s="65"/>
      <c r="K43" s="67">
        <f t="shared" si="5"/>
        <v>88</v>
      </c>
      <c r="L43" s="74">
        <v>88.875500000000002</v>
      </c>
      <c r="M43" s="70">
        <f t="shared" si="1"/>
        <v>101</v>
      </c>
    </row>
    <row r="44" spans="1:13" s="12" customFormat="1" ht="40.5" customHeight="1" x14ac:dyDescent="0.25">
      <c r="A44" s="33" t="s">
        <v>12</v>
      </c>
      <c r="B44" s="30" t="s">
        <v>13</v>
      </c>
      <c r="C44" s="37" t="e">
        <f>C51+#REF!</f>
        <v>#REF!</v>
      </c>
      <c r="D44" s="37" t="e">
        <f>D51+#REF!</f>
        <v>#REF!</v>
      </c>
      <c r="E44" s="19">
        <f>E45+E52</f>
        <v>7360.7601300000006</v>
      </c>
      <c r="F44" s="37"/>
      <c r="G44" s="60" t="e">
        <f>E44-C44</f>
        <v>#REF!</v>
      </c>
      <c r="H44" s="66"/>
      <c r="I44" s="60">
        <f>E44-F44</f>
        <v>7360.7601300000006</v>
      </c>
      <c r="J44" s="69">
        <f>J45</f>
        <v>-475.41</v>
      </c>
      <c r="K44" s="68">
        <f t="shared" si="5"/>
        <v>6885.3501300000007</v>
      </c>
      <c r="L44" s="73">
        <f>L45+L52</f>
        <v>4301.3482299999996</v>
      </c>
      <c r="M44" s="75">
        <f t="shared" si="1"/>
        <v>62.5</v>
      </c>
    </row>
    <row r="45" spans="1:13" s="12" customFormat="1" ht="54" customHeight="1" x14ac:dyDescent="0.25">
      <c r="A45" s="39" t="s">
        <v>51</v>
      </c>
      <c r="B45" s="40" t="s">
        <v>52</v>
      </c>
      <c r="C45" s="37"/>
      <c r="D45" s="37"/>
      <c r="E45" s="41">
        <f>E50+E46</f>
        <v>6407.8</v>
      </c>
      <c r="F45" s="37"/>
      <c r="G45" s="60"/>
      <c r="H45" s="66"/>
      <c r="I45" s="60"/>
      <c r="J45" s="41">
        <f>J46</f>
        <v>-475.41</v>
      </c>
      <c r="K45" s="67">
        <f t="shared" si="5"/>
        <v>5932.39</v>
      </c>
      <c r="L45" s="74">
        <f>L46+L50</f>
        <v>3348.3880999999997</v>
      </c>
      <c r="M45" s="70">
        <f t="shared" si="1"/>
        <v>56.4</v>
      </c>
    </row>
    <row r="46" spans="1:13" s="12" customFormat="1" ht="54" customHeight="1" x14ac:dyDescent="0.25">
      <c r="A46" s="39" t="s">
        <v>66</v>
      </c>
      <c r="B46" s="40" t="s">
        <v>71</v>
      </c>
      <c r="C46" s="37"/>
      <c r="D46" s="37"/>
      <c r="E46" s="41">
        <f>E47+E48+E49</f>
        <v>6091.8</v>
      </c>
      <c r="F46" s="37"/>
      <c r="G46" s="60"/>
      <c r="H46" s="66"/>
      <c r="I46" s="60"/>
      <c r="J46" s="41">
        <f>J47+J48</f>
        <v>-475.41</v>
      </c>
      <c r="K46" s="67">
        <f t="shared" si="5"/>
        <v>5616.39</v>
      </c>
      <c r="L46" s="74">
        <f>L47+L48+L49</f>
        <v>3216.6940999999997</v>
      </c>
      <c r="M46" s="70">
        <f t="shared" si="1"/>
        <v>57.3</v>
      </c>
    </row>
    <row r="47" spans="1:13" s="12" customFormat="1" ht="90" customHeight="1" x14ac:dyDescent="0.25">
      <c r="A47" s="45" t="s">
        <v>68</v>
      </c>
      <c r="B47" s="44" t="s">
        <v>67</v>
      </c>
      <c r="C47" s="43" t="s">
        <v>67</v>
      </c>
      <c r="D47" s="37"/>
      <c r="E47" s="41">
        <v>1825.64</v>
      </c>
      <c r="F47" s="37"/>
      <c r="G47" s="60"/>
      <c r="H47" s="66"/>
      <c r="I47" s="60"/>
      <c r="J47" s="41">
        <v>-450.42</v>
      </c>
      <c r="K47" s="67">
        <f t="shared" si="5"/>
        <v>1375.22</v>
      </c>
      <c r="L47" s="74">
        <v>1330.4889499999999</v>
      </c>
      <c r="M47" s="70">
        <f t="shared" si="1"/>
        <v>96.7</v>
      </c>
    </row>
    <row r="48" spans="1:13" s="12" customFormat="1" ht="149.25" customHeight="1" x14ac:dyDescent="0.25">
      <c r="A48" s="39" t="s">
        <v>69</v>
      </c>
      <c r="B48" s="40" t="s">
        <v>70</v>
      </c>
      <c r="C48" s="37"/>
      <c r="D48" s="37"/>
      <c r="E48" s="41">
        <v>100</v>
      </c>
      <c r="F48" s="37"/>
      <c r="G48" s="60"/>
      <c r="H48" s="66"/>
      <c r="I48" s="60"/>
      <c r="J48" s="41">
        <v>-24.99</v>
      </c>
      <c r="K48" s="67">
        <f t="shared" si="5"/>
        <v>75.010000000000005</v>
      </c>
      <c r="L48" s="74">
        <v>75.008240000000001</v>
      </c>
      <c r="M48" s="70">
        <f t="shared" si="1"/>
        <v>100</v>
      </c>
    </row>
    <row r="49" spans="1:13" s="12" customFormat="1" ht="91.5" customHeight="1" x14ac:dyDescent="0.25">
      <c r="A49" s="39" t="s">
        <v>75</v>
      </c>
      <c r="B49" s="40" t="s">
        <v>76</v>
      </c>
      <c r="C49" s="37"/>
      <c r="D49" s="37"/>
      <c r="E49" s="41">
        <v>4166.16</v>
      </c>
      <c r="F49" s="37"/>
      <c r="G49" s="60"/>
      <c r="H49" s="66"/>
      <c r="I49" s="60"/>
      <c r="J49" s="41"/>
      <c r="K49" s="67">
        <f t="shared" si="5"/>
        <v>4166.16</v>
      </c>
      <c r="L49" s="74">
        <v>1811.1969099999999</v>
      </c>
      <c r="M49" s="70">
        <f t="shared" si="1"/>
        <v>43.5</v>
      </c>
    </row>
    <row r="50" spans="1:13" s="12" customFormat="1" ht="44.25" customHeight="1" x14ac:dyDescent="0.25">
      <c r="A50" s="39" t="s">
        <v>53</v>
      </c>
      <c r="B50" s="40" t="s">
        <v>54</v>
      </c>
      <c r="C50" s="37"/>
      <c r="D50" s="37"/>
      <c r="E50" s="41">
        <f t="shared" ref="E50:J50" si="11">E51</f>
        <v>316</v>
      </c>
      <c r="F50" s="41">
        <f t="shared" si="11"/>
        <v>0</v>
      </c>
      <c r="G50" s="41">
        <f t="shared" si="11"/>
        <v>-206</v>
      </c>
      <c r="H50" s="41">
        <f t="shared" si="11"/>
        <v>0</v>
      </c>
      <c r="I50" s="41">
        <f t="shared" si="11"/>
        <v>316</v>
      </c>
      <c r="J50" s="41">
        <f t="shared" si="11"/>
        <v>0</v>
      </c>
      <c r="K50" s="67">
        <f t="shared" si="5"/>
        <v>316</v>
      </c>
      <c r="L50" s="74">
        <f>L51</f>
        <v>131.69399999999999</v>
      </c>
      <c r="M50" s="70">
        <f t="shared" si="1"/>
        <v>41.7</v>
      </c>
    </row>
    <row r="51" spans="1:13" s="12" customFormat="1" ht="83.25" customHeight="1" x14ac:dyDescent="0.25">
      <c r="A51" s="33" t="s">
        <v>50</v>
      </c>
      <c r="B51" s="29" t="s">
        <v>30</v>
      </c>
      <c r="C51" s="11">
        <v>522</v>
      </c>
      <c r="D51" s="11">
        <v>522</v>
      </c>
      <c r="E51" s="17">
        <v>316</v>
      </c>
      <c r="F51" s="11"/>
      <c r="G51" s="66">
        <f>E51-C51</f>
        <v>-206</v>
      </c>
      <c r="H51" s="11"/>
      <c r="I51" s="60">
        <f>E51-F51</f>
        <v>316</v>
      </c>
      <c r="J51" s="41"/>
      <c r="K51" s="67">
        <f t="shared" si="5"/>
        <v>316</v>
      </c>
      <c r="L51" s="74">
        <v>131.69399999999999</v>
      </c>
      <c r="M51" s="70">
        <f t="shared" si="1"/>
        <v>41.7</v>
      </c>
    </row>
    <row r="52" spans="1:13" s="12" customFormat="1" ht="128.25" customHeight="1" x14ac:dyDescent="0.25">
      <c r="A52" s="33" t="s">
        <v>63</v>
      </c>
      <c r="B52" s="29" t="s">
        <v>72</v>
      </c>
      <c r="C52" s="11"/>
      <c r="D52" s="11"/>
      <c r="E52" s="17">
        <f t="shared" ref="E52:J52" si="12">E53</f>
        <v>952.96013000000005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67">
        <f t="shared" si="5"/>
        <v>952.96013000000005</v>
      </c>
      <c r="L52" s="74">
        <f>L53</f>
        <v>952.96013000000005</v>
      </c>
      <c r="M52" s="70">
        <f t="shared" si="1"/>
        <v>100</v>
      </c>
    </row>
    <row r="53" spans="1:13" s="12" customFormat="1" ht="82.5" customHeight="1" x14ac:dyDescent="0.25">
      <c r="A53" s="33" t="s">
        <v>65</v>
      </c>
      <c r="B53" s="29" t="s">
        <v>64</v>
      </c>
      <c r="C53" s="11"/>
      <c r="D53" s="11"/>
      <c r="E53" s="17">
        <v>952.96013000000005</v>
      </c>
      <c r="F53" s="11"/>
      <c r="G53" s="66"/>
      <c r="H53" s="11"/>
      <c r="I53" s="60"/>
      <c r="J53" s="41"/>
      <c r="K53" s="67">
        <f t="shared" si="5"/>
        <v>952.96013000000005</v>
      </c>
      <c r="L53" s="67">
        <f>F53+K53</f>
        <v>952.96013000000005</v>
      </c>
      <c r="M53" s="70">
        <f t="shared" si="1"/>
        <v>100</v>
      </c>
    </row>
    <row r="54" spans="1:13" s="6" customFormat="1" ht="30.75" customHeight="1" x14ac:dyDescent="0.35">
      <c r="A54" s="21"/>
      <c r="B54" s="22" t="s">
        <v>14</v>
      </c>
      <c r="C54" s="23" t="e">
        <f>C44+C12</f>
        <v>#REF!</v>
      </c>
      <c r="D54" s="23" t="e">
        <f>D44+D12</f>
        <v>#REF!</v>
      </c>
      <c r="E54" s="14">
        <f>E12+E44</f>
        <v>417363.76013000001</v>
      </c>
      <c r="F54" s="23" t="e">
        <f>F12</f>
        <v>#REF!</v>
      </c>
      <c r="G54" s="53" t="e">
        <f>E54-C54</f>
        <v>#REF!</v>
      </c>
      <c r="H54" s="53"/>
      <c r="I54" s="57" t="e">
        <f>E54-F54</f>
        <v>#REF!</v>
      </c>
      <c r="J54" s="69">
        <f>J44+J12</f>
        <v>-475.41</v>
      </c>
      <c r="K54" s="68">
        <f t="shared" si="5"/>
        <v>416888.35013000004</v>
      </c>
      <c r="L54" s="73">
        <f>L44+L12</f>
        <v>426581.76295999996</v>
      </c>
      <c r="M54" s="75">
        <f t="shared" si="1"/>
        <v>102.3</v>
      </c>
    </row>
    <row r="56" spans="1:13" ht="27.75" x14ac:dyDescent="0.4">
      <c r="A56" s="77" t="s">
        <v>96</v>
      </c>
      <c r="B56" s="78"/>
      <c r="C56" s="76"/>
      <c r="D56" s="76"/>
      <c r="E56" s="76"/>
      <c r="F56" s="76"/>
      <c r="G56" s="76"/>
      <c r="H56" s="76"/>
      <c r="I56" s="76"/>
      <c r="J56" s="76"/>
    </row>
    <row r="57" spans="1:13" ht="27.75" x14ac:dyDescent="0.4">
      <c r="A57" s="77" t="s">
        <v>98</v>
      </c>
      <c r="B57" s="78"/>
      <c r="C57" s="76"/>
      <c r="D57" s="76"/>
      <c r="E57" s="76" t="s">
        <v>97</v>
      </c>
      <c r="F57" s="76"/>
      <c r="G57" s="76"/>
      <c r="H57" s="76"/>
      <c r="I57" s="76"/>
      <c r="J57" s="76"/>
    </row>
    <row r="58" spans="1:13" ht="26.25" x14ac:dyDescent="0.4">
      <c r="A58" s="79"/>
      <c r="B58" s="80"/>
    </row>
  </sheetData>
  <mergeCells count="10">
    <mergeCell ref="A57:B57"/>
    <mergeCell ref="A58:B58"/>
    <mergeCell ref="B7:E7"/>
    <mergeCell ref="A56:B56"/>
    <mergeCell ref="B2:M2"/>
    <mergeCell ref="B3:M3"/>
    <mergeCell ref="B4:M4"/>
    <mergeCell ref="B5:M5"/>
    <mergeCell ref="B6:M6"/>
    <mergeCell ref="A9:M9"/>
  </mergeCells>
  <phoneticPr fontId="2" type="noConversion"/>
  <pageMargins left="0.59055118110236227" right="0.19685039370078741" top="0.39370078740157483" bottom="0.19685039370078741" header="0.19685039370078741" footer="0.11811023622047245"/>
  <pageSetup paperSize="9" scale="35" fitToHeight="0" orientation="portrait" r:id="rId1"/>
  <headerFooter scaleWithDoc="0">
    <oddFooter>&amp;R&amp;9&amp;P</oddFooter>
  </headerFooter>
  <rowBreaks count="1" manualBreakCount="1">
    <brk id="33" max="12" man="1"/>
  </rowBreaks>
  <colBreaks count="1" manualBreakCount="1">
    <brk id="13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fku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Кочережко Оксана Анатольевна</cp:lastModifiedBy>
  <cp:lastPrinted>2020-04-01T09:19:02Z</cp:lastPrinted>
  <dcterms:created xsi:type="dcterms:W3CDTF">2010-09-30T11:19:41Z</dcterms:created>
  <dcterms:modified xsi:type="dcterms:W3CDTF">2020-05-06T11:00:13Z</dcterms:modified>
</cp:coreProperties>
</file>