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5" windowWidth="16590" windowHeight="9435"/>
  </bookViews>
  <sheets>
    <sheet name="Приложение 1" sheetId="18" r:id="rId1"/>
  </sheets>
  <definedNames>
    <definedName name="_xlnm.Print_Titles" localSheetId="0">'Приложение 1'!$4:$6</definedName>
    <definedName name="_xlnm.Print_Area" localSheetId="0">'Приложение 1'!$A$1:$M$83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" i="18" l="1"/>
  <c r="G19" i="18"/>
  <c r="F66" i="18" l="1"/>
  <c r="G66" i="18"/>
  <c r="G13" i="18" l="1"/>
  <c r="G50" i="18" l="1"/>
  <c r="G28" i="18" l="1"/>
  <c r="G49" i="18" l="1"/>
  <c r="H49" i="18"/>
  <c r="I49" i="18"/>
  <c r="J49" i="18"/>
  <c r="K49" i="18"/>
  <c r="E49" i="18"/>
  <c r="G47" i="18"/>
  <c r="H12" i="18"/>
  <c r="I12" i="18"/>
  <c r="J12" i="18"/>
  <c r="K12" i="18"/>
  <c r="G12" i="18"/>
  <c r="E24" i="18" l="1"/>
  <c r="H24" i="18"/>
  <c r="I24" i="18"/>
  <c r="J24" i="18"/>
  <c r="K24" i="18"/>
  <c r="G24" i="18"/>
  <c r="E13" i="18"/>
  <c r="E9" i="18" s="1"/>
  <c r="H13" i="18"/>
  <c r="H9" i="18" s="1"/>
  <c r="I13" i="18"/>
  <c r="I9" i="18" s="1"/>
  <c r="J13" i="18"/>
  <c r="J9" i="18" s="1"/>
  <c r="K13" i="18"/>
  <c r="K9" i="18" s="1"/>
  <c r="H11" i="18" l="1"/>
  <c r="I11" i="18"/>
  <c r="J11" i="18"/>
  <c r="K11" i="18"/>
  <c r="G11" i="18"/>
  <c r="G9" i="18" l="1"/>
  <c r="H37" i="18" l="1"/>
  <c r="I37" i="18"/>
  <c r="J37" i="18"/>
  <c r="K37" i="18"/>
  <c r="G37" i="18"/>
  <c r="H22" i="18"/>
  <c r="H33" i="18" s="1"/>
  <c r="I22" i="18"/>
  <c r="I33" i="18" s="1"/>
  <c r="J22" i="18"/>
  <c r="J33" i="18" s="1"/>
  <c r="K22" i="18"/>
  <c r="K33" i="18" s="1"/>
  <c r="H23" i="18"/>
  <c r="H34" i="18" s="1"/>
  <c r="H76" i="18" s="1"/>
  <c r="I23" i="18"/>
  <c r="I34" i="18" s="1"/>
  <c r="I76" i="18" s="1"/>
  <c r="J23" i="18"/>
  <c r="J34" i="18" s="1"/>
  <c r="J76" i="18" s="1"/>
  <c r="K23" i="18"/>
  <c r="K34" i="18" s="1"/>
  <c r="K76" i="18" s="1"/>
  <c r="G22" i="18"/>
  <c r="G23" i="18"/>
  <c r="G34" i="18" s="1"/>
  <c r="G76" i="18" s="1"/>
  <c r="E23" i="18"/>
  <c r="E34" i="18" s="1"/>
  <c r="E22" i="18"/>
  <c r="E33" i="18" s="1"/>
  <c r="E11" i="18"/>
  <c r="E37" i="18" s="1"/>
  <c r="F15" i="18"/>
  <c r="G33" i="18" l="1"/>
  <c r="F71" i="18" l="1"/>
  <c r="F69" i="18" s="1"/>
  <c r="F73" i="18" s="1"/>
  <c r="K70" i="18"/>
  <c r="J70" i="18"/>
  <c r="I70" i="18"/>
  <c r="H70" i="18"/>
  <c r="G70" i="18"/>
  <c r="E70" i="18"/>
  <c r="K69" i="18"/>
  <c r="K73" i="18" s="1"/>
  <c r="J69" i="18"/>
  <c r="J73" i="18" s="1"/>
  <c r="I69" i="18"/>
  <c r="H69" i="18"/>
  <c r="H73" i="18" s="1"/>
  <c r="G69" i="18"/>
  <c r="G73" i="18" s="1"/>
  <c r="E69" i="18"/>
  <c r="F51" i="18"/>
  <c r="F50" i="18"/>
  <c r="F49" i="18" s="1"/>
  <c r="E46" i="18"/>
  <c r="F53" i="18"/>
  <c r="F52" i="18"/>
  <c r="E52" i="18"/>
  <c r="K48" i="18"/>
  <c r="K66" i="18" s="1"/>
  <c r="K79" i="18" s="1"/>
  <c r="J48" i="18"/>
  <c r="J66" i="18" s="1"/>
  <c r="J79" i="18" s="1"/>
  <c r="I48" i="18"/>
  <c r="I66" i="18" s="1"/>
  <c r="I79" i="18" s="1"/>
  <c r="H48" i="18"/>
  <c r="H66" i="18" s="1"/>
  <c r="H79" i="18" s="1"/>
  <c r="G48" i="18"/>
  <c r="G79" i="18" s="1"/>
  <c r="E48" i="18"/>
  <c r="E66" i="18" s="1"/>
  <c r="K47" i="18"/>
  <c r="J47" i="18"/>
  <c r="I47" i="18"/>
  <c r="H47" i="18"/>
  <c r="E47" i="18"/>
  <c r="F61" i="18"/>
  <c r="E61" i="18"/>
  <c r="F60" i="18"/>
  <c r="F59" i="18"/>
  <c r="F58" i="18"/>
  <c r="E58" i="18"/>
  <c r="E54" i="18" s="1"/>
  <c r="K57" i="18"/>
  <c r="J57" i="18"/>
  <c r="I57" i="18"/>
  <c r="H57" i="18"/>
  <c r="G57" i="18"/>
  <c r="K56" i="18"/>
  <c r="K64" i="18" s="1"/>
  <c r="J56" i="18"/>
  <c r="J64" i="18" s="1"/>
  <c r="I56" i="18"/>
  <c r="I64" i="18" s="1"/>
  <c r="H56" i="18"/>
  <c r="H64" i="18" s="1"/>
  <c r="G56" i="18"/>
  <c r="G64" i="18" s="1"/>
  <c r="E56" i="18"/>
  <c r="E64" i="18" s="1"/>
  <c r="E79" i="18" s="1"/>
  <c r="K55" i="18"/>
  <c r="K63" i="18" s="1"/>
  <c r="K75" i="18" s="1"/>
  <c r="J55" i="18"/>
  <c r="J63" i="18" s="1"/>
  <c r="J75" i="18" s="1"/>
  <c r="I55" i="18"/>
  <c r="I63" i="18" s="1"/>
  <c r="I75" i="18" s="1"/>
  <c r="H55" i="18"/>
  <c r="H63" i="18" s="1"/>
  <c r="H75" i="18" s="1"/>
  <c r="G55" i="18"/>
  <c r="G63" i="18" s="1"/>
  <c r="E55" i="18"/>
  <c r="E63" i="18" s="1"/>
  <c r="F44" i="18"/>
  <c r="F43" i="18"/>
  <c r="F42" i="18"/>
  <c r="F40" i="18" s="1"/>
  <c r="K41" i="18"/>
  <c r="J41" i="18"/>
  <c r="I41" i="18"/>
  <c r="H41" i="18"/>
  <c r="G41" i="18"/>
  <c r="E41" i="18"/>
  <c r="K40" i="18"/>
  <c r="J40" i="18"/>
  <c r="I40" i="18"/>
  <c r="H40" i="18"/>
  <c r="G40" i="18"/>
  <c r="E40" i="18"/>
  <c r="F31" i="18"/>
  <c r="F30" i="18"/>
  <c r="H29" i="18"/>
  <c r="F29" i="18" s="1"/>
  <c r="E29" i="18"/>
  <c r="F28" i="18"/>
  <c r="F27" i="18"/>
  <c r="F26" i="18"/>
  <c r="G25" i="18"/>
  <c r="F25" i="18" s="1"/>
  <c r="E25" i="18"/>
  <c r="G21" i="18"/>
  <c r="F20" i="18"/>
  <c r="F19" i="18"/>
  <c r="K18" i="18"/>
  <c r="J18" i="18"/>
  <c r="I18" i="18"/>
  <c r="H18" i="18"/>
  <c r="E18" i="18"/>
  <c r="F17" i="18"/>
  <c r="K16" i="18"/>
  <c r="J16" i="18"/>
  <c r="I16" i="18"/>
  <c r="H16" i="18"/>
  <c r="G16" i="18"/>
  <c r="E16" i="18"/>
  <c r="F14" i="18"/>
  <c r="F13" i="18"/>
  <c r="E12" i="18"/>
  <c r="F11" i="18"/>
  <c r="K10" i="18"/>
  <c r="K36" i="18" s="1"/>
  <c r="J10" i="18"/>
  <c r="J36" i="18" s="1"/>
  <c r="I10" i="18"/>
  <c r="I36" i="18" s="1"/>
  <c r="H10" i="18"/>
  <c r="H36" i="18" s="1"/>
  <c r="G10" i="18"/>
  <c r="E10" i="18"/>
  <c r="E36" i="18" s="1"/>
  <c r="K8" i="18"/>
  <c r="J8" i="18"/>
  <c r="I8" i="18"/>
  <c r="H8" i="18"/>
  <c r="F64" i="18" l="1"/>
  <c r="E75" i="18"/>
  <c r="F63" i="18"/>
  <c r="F78" i="18" s="1"/>
  <c r="G75" i="18"/>
  <c r="G65" i="18"/>
  <c r="K65" i="18"/>
  <c r="K78" i="18"/>
  <c r="E8" i="18"/>
  <c r="E78" i="18"/>
  <c r="J78" i="18"/>
  <c r="H46" i="18"/>
  <c r="G18" i="18"/>
  <c r="F18" i="18" s="1"/>
  <c r="H39" i="18"/>
  <c r="I78" i="18"/>
  <c r="J65" i="18"/>
  <c r="I46" i="18"/>
  <c r="K35" i="18"/>
  <c r="H35" i="18"/>
  <c r="K46" i="18"/>
  <c r="I65" i="18"/>
  <c r="E68" i="18"/>
  <c r="E76" i="18" s="1"/>
  <c r="G78" i="18"/>
  <c r="F47" i="18"/>
  <c r="F12" i="18"/>
  <c r="K21" i="18"/>
  <c r="I21" i="18"/>
  <c r="I35" i="18"/>
  <c r="K54" i="18"/>
  <c r="F56" i="18"/>
  <c r="E57" i="18"/>
  <c r="E65" i="18" s="1"/>
  <c r="E62" i="18"/>
  <c r="E21" i="18"/>
  <c r="K39" i="18"/>
  <c r="F48" i="18"/>
  <c r="F10" i="18"/>
  <c r="F36" i="18" s="1"/>
  <c r="F16" i="18"/>
  <c r="E39" i="18"/>
  <c r="I39" i="18"/>
  <c r="J39" i="18"/>
  <c r="G54" i="18"/>
  <c r="H78" i="18"/>
  <c r="I68" i="18"/>
  <c r="I72" i="18" s="1"/>
  <c r="G39" i="18"/>
  <c r="J68" i="18"/>
  <c r="J72" i="18" s="1"/>
  <c r="F22" i="18"/>
  <c r="J35" i="18"/>
  <c r="F41" i="18"/>
  <c r="H65" i="18"/>
  <c r="J46" i="18"/>
  <c r="F70" i="18"/>
  <c r="G68" i="18"/>
  <c r="K68" i="18"/>
  <c r="K72" i="18" s="1"/>
  <c r="H68" i="18"/>
  <c r="H72" i="18" s="1"/>
  <c r="E73" i="18"/>
  <c r="I73" i="18"/>
  <c r="I54" i="18"/>
  <c r="F55" i="18"/>
  <c r="G46" i="18"/>
  <c r="J54" i="18"/>
  <c r="F57" i="18"/>
  <c r="H54" i="18"/>
  <c r="F24" i="18"/>
  <c r="H21" i="18"/>
  <c r="F23" i="18"/>
  <c r="G36" i="18"/>
  <c r="J21" i="18"/>
  <c r="E77" i="18" l="1"/>
  <c r="E74" i="18" s="1"/>
  <c r="K77" i="18"/>
  <c r="K74" i="18"/>
  <c r="E35" i="18"/>
  <c r="G35" i="18"/>
  <c r="G77" i="18" s="1"/>
  <c r="G8" i="18"/>
  <c r="G32" i="18" s="1"/>
  <c r="I32" i="18"/>
  <c r="K32" i="18"/>
  <c r="H32" i="18"/>
  <c r="K62" i="18"/>
  <c r="H62" i="18"/>
  <c r="J77" i="18"/>
  <c r="J74" i="18" s="1"/>
  <c r="F9" i="18"/>
  <c r="E32" i="18"/>
  <c r="H77" i="18"/>
  <c r="H74" i="18" s="1"/>
  <c r="F37" i="18"/>
  <c r="I62" i="18"/>
  <c r="F21" i="18"/>
  <c r="J62" i="18"/>
  <c r="F76" i="18"/>
  <c r="E72" i="18"/>
  <c r="F65" i="18"/>
  <c r="F33" i="18"/>
  <c r="I77" i="18"/>
  <c r="F39" i="18"/>
  <c r="J32" i="18"/>
  <c r="F34" i="18"/>
  <c r="G72" i="18"/>
  <c r="F72" i="18" s="1"/>
  <c r="F68" i="18"/>
  <c r="G62" i="18"/>
  <c r="F46" i="18"/>
  <c r="F54" i="18"/>
  <c r="F35" i="18" l="1"/>
  <c r="F75" i="18"/>
  <c r="F32" i="18"/>
  <c r="F8" i="18"/>
  <c r="I74" i="18"/>
  <c r="F62" i="18"/>
  <c r="F77" i="18"/>
  <c r="F79" i="18" l="1"/>
  <c r="G74" i="18"/>
  <c r="F74" i="18" s="1"/>
</calcChain>
</file>

<file path=xl/sharedStrings.xml><?xml version="1.0" encoding="utf-8"?>
<sst xmlns="http://schemas.openxmlformats.org/spreadsheetml/2006/main" count="160" uniqueCount="73">
  <si>
    <t>Источники финансирования</t>
  </si>
  <si>
    <t>Ответственный за выполнение мероприятия</t>
  </si>
  <si>
    <t>ИТОГО</t>
  </si>
  <si>
    <t>ИТОГО:</t>
  </si>
  <si>
    <t>Внебюджетные средства</t>
  </si>
  <si>
    <t>Срок исполнения мероприятий</t>
  </si>
  <si>
    <t>Объем финансирования по годам (тыс. руб.)</t>
  </si>
  <si>
    <t>Результаты выполнения мероприятия</t>
  </si>
  <si>
    <t xml:space="preserve">Итого:         </t>
  </si>
  <si>
    <t>КФКиС</t>
  </si>
  <si>
    <t>В том числе за счет иных МБТ в форме дотаций, предоставляемых из бюджета МО</t>
  </si>
  <si>
    <t>Средства федерального бюджета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</si>
  <si>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</si>
  <si>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2020-2024 гг</t>
  </si>
  <si>
    <t>2020-2024 гг.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</si>
  <si>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</si>
  <si>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Расходы на обеспечение деятельности (оказание услуг) муниципальных учреждений в области физической культуры и спорта</t>
  </si>
  <si>
    <t>1.1.</t>
  </si>
  <si>
    <t>Мероприятия подпрограммы</t>
  </si>
  <si>
    <t>Средства бюджета Московской области</t>
  </si>
  <si>
    <t>Итого:</t>
  </si>
  <si>
    <t>Основное мероприятие Р5 Федеральный проект «Спорт - норма жизни»</t>
  </si>
  <si>
    <t>Организация проведения официальных физкультурно-оздоровительных и спортивных мероприятий</t>
  </si>
  <si>
    <t>Капитальный ремонт, техническое переоснащение и благоустройство территорий учреждений физической культуры и спорта</t>
  </si>
  <si>
    <t>Оснащение объектов спортивной инфраструктуры спортивно-технологическим оборудованием</t>
  </si>
  <si>
    <t>Подготовка основания, приобретение и установка плоскостных спортивных сооружений в в муниципальных образованиях Московской области</t>
  </si>
  <si>
    <t>Основное мероприятие P5 Федеральный проект "Спорт-норма жизни"</t>
  </si>
  <si>
    <t>Основное мероприятие 01  «Подготовка спортивных сборных команд»</t>
  </si>
  <si>
    <t xml:space="preserve">Обеспечение членов спортивных сборных команд спортивной экипировкой </t>
  </si>
  <si>
    <t xml:space="preserve">Основное мероприятие 01 Создание условий для реализации полномочий органов местного самоуправления </t>
  </si>
  <si>
    <t>Основное мероприятие 04  Эффективное использование тренировочных площадок после чемпионата мира по футболу</t>
  </si>
  <si>
    <t xml:space="preserve">Средства бюджета Одинцовского городского округа </t>
  </si>
  <si>
    <t>1.1</t>
  </si>
  <si>
    <t>1.2</t>
  </si>
  <si>
    <t>1.3</t>
  </si>
  <si>
    <t>2.</t>
  </si>
  <si>
    <t>2.1</t>
  </si>
  <si>
    <t>2.2</t>
  </si>
  <si>
    <t>Подпрограмма "Развитие физической культуры и спорта"</t>
  </si>
  <si>
    <t>Основное мероприятие 01. 
Обеспечение условий для развития на территории городского округа физической культуры, школьного спорта и массового спорта</t>
  </si>
  <si>
    <t>Подпрограмма 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</si>
  <si>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Подпрограмма  "Обеспечивающая подпрограмма"</t>
  </si>
  <si>
    <t>Подпрограмма "Подготовка спортивного резерва"</t>
  </si>
  <si>
    <t>1.2.</t>
  </si>
  <si>
    <t>Подпрограмма 
"Подготовка спортивного резерва"</t>
  </si>
  <si>
    <t>1.</t>
  </si>
  <si>
    <t>Подпрограмма
 "Развитие физической культуры и спорта"</t>
  </si>
  <si>
    <t>Подпрограмма 
 "Обеспечивающая подпрограмма"</t>
  </si>
  <si>
    <t>Количество занимающихся - в соответствии с муниципальным заказом.</t>
  </si>
  <si>
    <t>Ежегодно
не менее 118 мероприятий</t>
  </si>
  <si>
    <t>№ п/п</t>
  </si>
  <si>
    <t>Объем финансирования мероприятия в  2019 году, (тыс. руб.)</t>
  </si>
  <si>
    <t>Всего
(тыс. руб.)</t>
  </si>
  <si>
    <t xml:space="preserve">Итого по программе </t>
  </si>
  <si>
    <t>2020 год</t>
  </si>
  <si>
    <t>2021 год</t>
  </si>
  <si>
    <t>2022 год</t>
  </si>
  <si>
    <t>2023 год</t>
  </si>
  <si>
    <t>2024 год</t>
  </si>
  <si>
    <t>Организация доступа жителей Одинцовского городского округа к открытым и закрытым объектам спорта, Организация физкультурно-спортивной деятельности (секционная работа) с населением</t>
  </si>
  <si>
    <t>Заключение муниципального контракта на создание плоскостных спортивных объектов</t>
  </si>
  <si>
    <t>Разработка мер по эффективному использованию спортивных объектов использовавшихся в рамках проведения Чемпионата Мира по футболу FIFA 2018</t>
  </si>
  <si>
    <t>Закупка спортивной экипировки для членов сборных команд</t>
  </si>
  <si>
    <t>Закупка муниципальным учреждениям спорта, оказывающим услуги по спортивной подготовке, спортивного оборудования и инвентаря в соответствии с требованиями законодательства в сфере физической культуры и спорта</t>
  </si>
  <si>
    <t>Организация функционирования (в т.ч. Заработная плата) Комитета физической культуры и спорта Администрации Одинцовского городского округа Московской области</t>
  </si>
  <si>
    <t>Приложение №1 к муниципальной программе</t>
  </si>
  <si>
    <t xml:space="preserve">Закупка спортивно-технологичного оборудования для создания малых спортивных площаток по адресу: Одинцовский г.о. с. Николькое 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</si>
  <si>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</si>
  <si>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2.1.</t>
  </si>
  <si>
    <t>Обеспечение деятельности органов местного самоуправления</t>
  </si>
  <si>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ПЕРЕЧЕНЬ МЕРОПРИЯТИЙ МУНИЦИПАЛЬНОЙ ПРОГРАММЫ 
ОДИНЦОВСКОГО ГОРОДСКОГО ОКРУГА МОСКОВСКОЙ ОБЛАСТИ
"Спорт"</t>
    </r>
  </si>
  <si>
    <t>Председатель Комитета                                                                                                                                                             А.Ю. Олянич</t>
  </si>
  <si>
    <t>Приложение   к постановлению Администрации
Одинцовского городского округа  
Московской области
от 01.09.2020 № 2179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</si>
</sst>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4" x14ac:knownFonts="1">
    <font>
      <sz val="11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/>
  </cellStyleXfs>
  <cellXfs count="121">
    <xf numFmtId="0" fontId="0" fillId="0" borderId="0" xfId="0"/>
    <xf numFmtId="0" fontId="3" fillId="2" borderId="0" xfId="0" applyFont="1" applyFill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166" fontId="6" fillId="2" borderId="1" xfId="0" applyNumberFormat="1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 applyProtection="1">
      <alignment horizontal="left" vertical="top" wrapText="1"/>
      <protection locked="0"/>
    </xf>
    <xf numFmtId="166" fontId="6" fillId="2" borderId="1" xfId="1" applyNumberFormat="1" applyFont="1" applyFill="1" applyBorder="1" applyAlignment="1">
      <alignment vertical="top" wrapText="1"/>
    </xf>
    <xf numFmtId="166" fontId="6" fillId="2" borderId="1" xfId="1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Alignment="1" applyProtection="1"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protection locked="0"/>
    </xf>
    <xf numFmtId="166" fontId="5" fillId="2" borderId="1" xfId="1" applyNumberFormat="1" applyFont="1" applyFill="1" applyBorder="1" applyAlignment="1">
      <alignment vertical="top" wrapText="1"/>
    </xf>
    <xf numFmtId="0" fontId="9" fillId="2" borderId="0" xfId="1" applyFont="1" applyFill="1"/>
    <xf numFmtId="166" fontId="5" fillId="2" borderId="1" xfId="1" applyNumberFormat="1" applyFont="1" applyFill="1" applyBorder="1" applyAlignment="1">
      <alignment horizontal="left" vertical="top" wrapText="1"/>
    </xf>
    <xf numFmtId="166" fontId="5" fillId="2" borderId="1" xfId="0" applyNumberFormat="1" applyFont="1" applyFill="1" applyBorder="1" applyAlignment="1" applyProtection="1">
      <alignment horizontal="left" vertical="top" wrapText="1"/>
      <protection locked="0"/>
    </xf>
    <xf numFmtId="166" fontId="5" fillId="2" borderId="1" xfId="0" applyNumberFormat="1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0" fillId="2" borderId="0" xfId="1" applyFont="1" applyFill="1"/>
    <xf numFmtId="166" fontId="5" fillId="2" borderId="1" xfId="0" applyNumberFormat="1" applyFont="1" applyFill="1" applyBorder="1" applyAlignment="1" applyProtection="1">
      <alignment horizontal="left" vertical="center"/>
      <protection locked="0"/>
    </xf>
    <xf numFmtId="166" fontId="5" fillId="2" borderId="1" xfId="0" applyNumberFormat="1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vertical="top" wrapText="1"/>
    </xf>
    <xf numFmtId="165" fontId="7" fillId="2" borderId="1" xfId="1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3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horizontal="right" vertical="top" wrapText="1"/>
      <protection locked="0"/>
    </xf>
    <xf numFmtId="165" fontId="7" fillId="2" borderId="1" xfId="0" applyNumberFormat="1" applyFont="1" applyFill="1" applyBorder="1" applyAlignment="1" applyProtection="1">
      <alignment horizontal="left" vertical="top" wrapText="1"/>
      <protection locked="0"/>
    </xf>
    <xf numFmtId="165" fontId="8" fillId="2" borderId="1" xfId="0" applyNumberFormat="1" applyFont="1" applyFill="1" applyBorder="1" applyAlignment="1" applyProtection="1">
      <alignment horizontal="left" vertical="top"/>
      <protection locked="0"/>
    </xf>
    <xf numFmtId="165" fontId="8" fillId="2" borderId="1" xfId="1" applyNumberFormat="1" applyFont="1" applyFill="1" applyBorder="1" applyAlignment="1">
      <alignment horizontal="left" vertical="top" wrapText="1"/>
    </xf>
    <xf numFmtId="165" fontId="7" fillId="2" borderId="1" xfId="0" applyNumberFormat="1" applyFont="1" applyFill="1" applyBorder="1" applyAlignment="1" applyProtection="1">
      <alignment horizontal="left" vertical="center"/>
      <protection locked="0"/>
    </xf>
    <xf numFmtId="165" fontId="7" fillId="2" borderId="1" xfId="1" applyNumberFormat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horizontal="left" vertical="top" wrapText="1"/>
    </xf>
    <xf numFmtId="165" fontId="7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>
      <alignment horizontal="right" vertical="center" wrapText="1"/>
    </xf>
    <xf numFmtId="166" fontId="7" fillId="2" borderId="1" xfId="0" applyNumberFormat="1" applyFont="1" applyFill="1" applyBorder="1" applyAlignment="1">
      <alignment vertical="top" wrapText="1"/>
    </xf>
    <xf numFmtId="166" fontId="8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12" fillId="2" borderId="0" xfId="0" applyFont="1" applyFill="1"/>
    <xf numFmtId="0" fontId="12" fillId="2" borderId="0" xfId="0" applyFont="1" applyFill="1" applyAlignment="1"/>
    <xf numFmtId="165" fontId="12" fillId="2" borderId="0" xfId="0" applyNumberFormat="1" applyFont="1" applyFill="1"/>
    <xf numFmtId="0" fontId="6" fillId="2" borderId="0" xfId="0" applyNumberFormat="1" applyFont="1" applyFill="1" applyBorder="1" applyAlignment="1">
      <alignment horizontal="center" vertical="top" wrapText="1"/>
    </xf>
    <xf numFmtId="166" fontId="8" fillId="2" borderId="2" xfId="0" applyNumberFormat="1" applyFont="1" applyFill="1" applyBorder="1" applyAlignment="1">
      <alignment horizontal="center" vertical="top" wrapText="1"/>
    </xf>
    <xf numFmtId="166" fontId="8" fillId="2" borderId="9" xfId="0" applyNumberFormat="1" applyFont="1" applyFill="1" applyBorder="1" applyAlignment="1">
      <alignment horizontal="center" vertical="top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7" fillId="2" borderId="9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1" fontId="7" fillId="2" borderId="1" xfId="0" applyNumberFormat="1" applyFont="1" applyFill="1" applyBorder="1" applyAlignment="1" applyProtection="1">
      <alignment horizontal="left" vertical="top" wrapText="1"/>
      <protection locked="0"/>
    </xf>
    <xf numFmtId="166" fontId="7" fillId="2" borderId="1" xfId="0" applyNumberFormat="1" applyFont="1" applyFill="1" applyBorder="1" applyAlignment="1" applyProtection="1">
      <alignment horizontal="left" vertical="top" wrapText="1"/>
      <protection locked="0"/>
    </xf>
    <xf numFmtId="166" fontId="7" fillId="2" borderId="1" xfId="0" applyNumberFormat="1" applyFont="1" applyFill="1" applyBorder="1" applyAlignment="1" applyProtection="1">
      <alignment vertical="top" wrapText="1"/>
      <protection locked="0"/>
    </xf>
    <xf numFmtId="166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 applyProtection="1">
      <alignment horizontal="left" vertical="top"/>
      <protection locked="0"/>
    </xf>
    <xf numFmtId="166" fontId="7" fillId="2" borderId="1" xfId="0" applyNumberFormat="1" applyFont="1" applyFill="1" applyBorder="1" applyAlignment="1">
      <alignment vertical="top" wrapText="1"/>
    </xf>
    <xf numFmtId="166" fontId="8" fillId="2" borderId="1" xfId="0" applyNumberFormat="1" applyFont="1" applyFill="1" applyBorder="1" applyAlignment="1" applyProtection="1">
      <alignment horizontal="left" vertical="top" wrapText="1"/>
      <protection locked="0"/>
    </xf>
    <xf numFmtId="166" fontId="8" fillId="2" borderId="1" xfId="0" applyNumberFormat="1" applyFont="1" applyFill="1" applyBorder="1" applyAlignment="1">
      <alignment vertical="top" wrapText="1"/>
    </xf>
    <xf numFmtId="166" fontId="8" fillId="2" borderId="2" xfId="0" applyNumberFormat="1" applyFont="1" applyFill="1" applyBorder="1" applyAlignment="1">
      <alignment horizontal="left" vertical="top" wrapText="1"/>
    </xf>
    <xf numFmtId="166" fontId="8" fillId="2" borderId="3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left" vertical="top"/>
      <protection locked="0"/>
    </xf>
    <xf numFmtId="166" fontId="8" fillId="2" borderId="1" xfId="0" applyNumberFormat="1" applyFont="1" applyFill="1" applyBorder="1" applyAlignment="1" applyProtection="1">
      <alignment vertical="top" wrapText="1"/>
      <protection locked="0"/>
    </xf>
    <xf numFmtId="49" fontId="8" fillId="2" borderId="2" xfId="0" applyNumberFormat="1" applyFont="1" applyFill="1" applyBorder="1" applyAlignment="1">
      <alignment horizontal="left" vertical="top" wrapText="1"/>
    </xf>
    <xf numFmtId="49" fontId="8" fillId="2" borderId="3" xfId="0" applyNumberFormat="1" applyFont="1" applyFill="1" applyBorder="1" applyAlignment="1">
      <alignment horizontal="left" vertical="top" wrapText="1"/>
    </xf>
    <xf numFmtId="166" fontId="8" fillId="2" borderId="9" xfId="0" applyNumberFormat="1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horizontal="left" vertical="top" wrapText="1"/>
    </xf>
    <xf numFmtId="166" fontId="7" fillId="2" borderId="1" xfId="1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/>
    </xf>
    <xf numFmtId="166" fontId="8" fillId="2" borderId="1" xfId="1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 applyProtection="1">
      <alignment horizontal="center" vertical="top" wrapText="1"/>
      <protection locked="0"/>
    </xf>
    <xf numFmtId="49" fontId="7" fillId="2" borderId="1" xfId="0" applyNumberFormat="1" applyFont="1" applyFill="1" applyBorder="1" applyAlignment="1">
      <alignment horizontal="left" vertical="top" wrapText="1"/>
    </xf>
    <xf numFmtId="166" fontId="8" fillId="2" borderId="2" xfId="0" applyNumberFormat="1" applyFont="1" applyFill="1" applyBorder="1" applyAlignment="1">
      <alignment horizontal="left" vertical="center" wrapText="1"/>
    </xf>
    <xf numFmtId="166" fontId="8" fillId="2" borderId="9" xfId="0" applyNumberFormat="1" applyFont="1" applyFill="1" applyBorder="1" applyAlignment="1">
      <alignment horizontal="left" vertical="center" wrapText="1"/>
    </xf>
    <xf numFmtId="166" fontId="6" fillId="2" borderId="2" xfId="0" applyNumberFormat="1" applyFont="1" applyFill="1" applyBorder="1" applyAlignment="1">
      <alignment horizontal="left" vertical="top" wrapText="1"/>
    </xf>
    <xf numFmtId="166" fontId="6" fillId="2" borderId="3" xfId="0" applyNumberFormat="1" applyFont="1" applyFill="1" applyBorder="1" applyAlignment="1">
      <alignment horizontal="left" vertical="top" wrapText="1"/>
    </xf>
    <xf numFmtId="166" fontId="6" fillId="2" borderId="9" xfId="0" applyNumberFormat="1" applyFont="1" applyFill="1" applyBorder="1" applyAlignment="1">
      <alignment horizontal="left" vertical="top" wrapText="1"/>
    </xf>
    <xf numFmtId="0" fontId="7" fillId="2" borderId="10" xfId="1" applyFont="1" applyFill="1" applyBorder="1" applyAlignment="1">
      <alignment horizontal="center" vertical="top"/>
    </xf>
    <xf numFmtId="0" fontId="7" fillId="2" borderId="11" xfId="1" applyFont="1" applyFill="1" applyBorder="1" applyAlignment="1">
      <alignment horizontal="center" vertical="top"/>
    </xf>
    <xf numFmtId="0" fontId="7" fillId="2" borderId="12" xfId="1" applyFont="1" applyFill="1" applyBorder="1" applyAlignment="1">
      <alignment horizontal="center" vertical="top"/>
    </xf>
    <xf numFmtId="0" fontId="7" fillId="2" borderId="16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center" vertical="top"/>
    </xf>
    <xf numFmtId="0" fontId="7" fillId="2" borderId="17" xfId="1" applyFont="1" applyFill="1" applyBorder="1" applyAlignment="1">
      <alignment horizontal="center" vertical="top"/>
    </xf>
    <xf numFmtId="0" fontId="7" fillId="2" borderId="13" xfId="1" applyFont="1" applyFill="1" applyBorder="1" applyAlignment="1">
      <alignment horizontal="center" vertical="top"/>
    </xf>
    <xf numFmtId="0" fontId="7" fillId="2" borderId="8" xfId="1" applyFont="1" applyFill="1" applyBorder="1" applyAlignment="1">
      <alignment horizontal="center" vertical="top"/>
    </xf>
    <xf numFmtId="0" fontId="7" fillId="2" borderId="14" xfId="1" applyFont="1" applyFill="1" applyBorder="1" applyAlignment="1">
      <alignment horizontal="center" vertical="top"/>
    </xf>
    <xf numFmtId="164" fontId="8" fillId="2" borderId="2" xfId="1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9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3" fillId="2" borderId="0" xfId="3" applyFont="1" applyFill="1" applyBorder="1" applyAlignment="1"/>
    <xf numFmtId="0" fontId="3" fillId="2" borderId="0" xfId="3" applyFont="1" applyFill="1" applyBorder="1" applyAlignment="1"/>
    <xf numFmtId="49" fontId="8" fillId="2" borderId="2" xfId="0" applyNumberFormat="1" applyFont="1" applyFill="1" applyBorder="1" applyAlignment="1" applyProtection="1">
      <alignment horizontal="left" vertical="top"/>
      <protection locked="0"/>
    </xf>
    <xf numFmtId="49" fontId="8" fillId="2" borderId="3" xfId="0" applyNumberFormat="1" applyFont="1" applyFill="1" applyBorder="1" applyAlignment="1" applyProtection="1">
      <alignment horizontal="left" vertical="top"/>
      <protection locked="0"/>
    </xf>
    <xf numFmtId="49" fontId="8" fillId="2" borderId="9" xfId="0" applyNumberFormat="1" applyFont="1" applyFill="1" applyBorder="1" applyAlignment="1" applyProtection="1">
      <alignment horizontal="left" vertical="top"/>
      <protection locked="0"/>
    </xf>
    <xf numFmtId="166" fontId="8" fillId="2" borderId="2" xfId="0" applyNumberFormat="1" applyFont="1" applyFill="1" applyBorder="1" applyAlignment="1" applyProtection="1">
      <alignment horizontal="left" vertical="top" wrapText="1"/>
      <protection locked="0"/>
    </xf>
    <xf numFmtId="166" fontId="8" fillId="2" borderId="3" xfId="0" applyNumberFormat="1" applyFont="1" applyFill="1" applyBorder="1" applyAlignment="1" applyProtection="1">
      <alignment horizontal="left" vertical="top" wrapText="1"/>
      <protection locked="0"/>
    </xf>
    <xf numFmtId="166" fontId="8" fillId="2" borderId="9" xfId="0" applyNumberFormat="1" applyFont="1" applyFill="1" applyBorder="1" applyAlignment="1" applyProtection="1">
      <alignment horizontal="left" vertical="top" wrapText="1"/>
      <protection locked="0"/>
    </xf>
    <xf numFmtId="166" fontId="8" fillId="2" borderId="3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Alignment="1" applyProtection="1">
      <alignment horizontal="right" wrapText="1"/>
      <protection locked="0"/>
    </xf>
    <xf numFmtId="166" fontId="7" fillId="2" borderId="2" xfId="0" applyNumberFormat="1" applyFont="1" applyFill="1" applyBorder="1" applyAlignment="1" applyProtection="1">
      <alignment horizontal="left" vertical="top" wrapText="1"/>
      <protection locked="0"/>
    </xf>
    <xf numFmtId="166" fontId="7" fillId="2" borderId="3" xfId="0" applyNumberFormat="1" applyFont="1" applyFill="1" applyBorder="1" applyAlignment="1" applyProtection="1">
      <alignment horizontal="left" vertical="top" wrapText="1"/>
      <protection locked="0"/>
    </xf>
    <xf numFmtId="166" fontId="7" fillId="2" borderId="9" xfId="0" applyNumberFormat="1" applyFont="1" applyFill="1" applyBorder="1" applyAlignment="1" applyProtection="1">
      <alignment horizontal="left" vertical="top" wrapText="1"/>
      <protection locked="0"/>
    </xf>
    <xf numFmtId="166" fontId="8" fillId="2" borderId="2" xfId="0" applyNumberFormat="1" applyFont="1" applyFill="1" applyBorder="1" applyAlignment="1" applyProtection="1">
      <alignment horizontal="left" vertical="center" wrapText="1"/>
      <protection locked="0"/>
    </xf>
    <xf numFmtId="166" fontId="8" fillId="2" borderId="3" xfId="0" applyNumberFormat="1" applyFont="1" applyFill="1" applyBorder="1" applyAlignment="1" applyProtection="1">
      <alignment horizontal="left" vertical="center" wrapText="1"/>
      <protection locked="0"/>
    </xf>
    <xf numFmtId="166" fontId="8" fillId="2" borderId="9" xfId="0" applyNumberFormat="1" applyFont="1" applyFill="1" applyBorder="1" applyAlignment="1" applyProtection="1">
      <alignment horizontal="left" vertical="center" wrapText="1"/>
      <protection locked="0"/>
    </xf>
    <xf numFmtId="166" fontId="7" fillId="2" borderId="2" xfId="0" applyNumberFormat="1" applyFont="1" applyFill="1" applyBorder="1" applyAlignment="1">
      <alignment horizontal="center" vertical="top" wrapText="1"/>
    </xf>
    <xf numFmtId="166" fontId="7" fillId="2" borderId="3" xfId="0" applyNumberFormat="1" applyFont="1" applyFill="1" applyBorder="1" applyAlignment="1">
      <alignment horizontal="center" vertical="top" wrapText="1"/>
    </xf>
    <xf numFmtId="166" fontId="7" fillId="2" borderId="9" xfId="0" applyNumberFormat="1" applyFont="1" applyFill="1" applyBorder="1" applyAlignment="1">
      <alignment horizontal="center" vertical="top" wrapText="1"/>
    </xf>
    <xf numFmtId="16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>
      <alignment horizontal="left" vertical="top" wrapText="1"/>
    </xf>
    <xf numFmtId="166" fontId="7" fillId="2" borderId="2" xfId="0" applyNumberFormat="1" applyFont="1" applyFill="1" applyBorder="1" applyAlignment="1">
      <alignment horizontal="left" vertical="top" wrapText="1"/>
    </xf>
    <xf numFmtId="166" fontId="7" fillId="2" borderId="9" xfId="0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3"/>
    <cellStyle name="Обычный 5 2" xfId="2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="90" zoomScaleNormal="90" workbookViewId="0">
      <pane ySplit="6" topLeftCell="A7" activePane="bottomLeft" state="frozen"/>
      <selection pane="bottomLeft" activeCell="Q3" sqref="Q3"/>
    </sheetView>
  </sheetViews>
  <sheetFormatPr defaultColWidth="9" defaultRowHeight="14.25" x14ac:dyDescent="0.2"/>
  <cols>
    <col min="1" max="1" width="5.75" style="42" customWidth="1"/>
    <col min="2" max="2" width="31.625" style="42" customWidth="1"/>
    <col min="3" max="3" width="9" style="43"/>
    <col min="4" max="4" width="18.375" style="42" customWidth="1"/>
    <col min="5" max="5" width="13.25" style="42" customWidth="1"/>
    <col min="6" max="6" width="14.625" style="42" customWidth="1"/>
    <col min="7" max="11" width="13.5" style="42" bestFit="1" customWidth="1"/>
    <col min="12" max="12" width="9" style="42"/>
    <col min="13" max="13" width="17.5" style="42" customWidth="1"/>
    <col min="14" max="16384" width="9" style="42"/>
  </cols>
  <sheetData>
    <row r="1" spans="1:17" s="1" customFormat="1" ht="73.5" customHeight="1" x14ac:dyDescent="0.25">
      <c r="J1" s="104" t="s">
        <v>72</v>
      </c>
      <c r="K1" s="104"/>
      <c r="L1" s="104"/>
      <c r="M1" s="104"/>
      <c r="N1" s="38"/>
      <c r="O1" s="38"/>
      <c r="P1" s="38"/>
      <c r="Q1" s="38"/>
    </row>
    <row r="2" spans="1:17" s="1" customFormat="1" ht="19.5" customHeight="1" x14ac:dyDescent="0.25">
      <c r="A2" s="27"/>
      <c r="B2" s="27"/>
      <c r="C2" s="27"/>
      <c r="D2" s="27"/>
      <c r="E2" s="27"/>
      <c r="F2" s="27"/>
      <c r="G2" s="27"/>
      <c r="H2" s="28"/>
      <c r="I2" s="28"/>
      <c r="J2" s="105" t="s">
        <v>65</v>
      </c>
      <c r="K2" s="105"/>
      <c r="L2" s="105"/>
      <c r="M2" s="105"/>
    </row>
    <row r="3" spans="1:17" ht="50.25" customHeight="1" x14ac:dyDescent="0.2">
      <c r="A3" s="48" t="s">
        <v>70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7" s="9" customFormat="1" ht="15" x14ac:dyDescent="0.25">
      <c r="A4" s="49" t="s">
        <v>50</v>
      </c>
      <c r="B4" s="51" t="s">
        <v>18</v>
      </c>
      <c r="C4" s="52" t="s">
        <v>5</v>
      </c>
      <c r="D4" s="51" t="s">
        <v>0</v>
      </c>
      <c r="E4" s="51" t="s">
        <v>51</v>
      </c>
      <c r="F4" s="51" t="s">
        <v>52</v>
      </c>
      <c r="G4" s="51" t="s">
        <v>6</v>
      </c>
      <c r="H4" s="51"/>
      <c r="I4" s="51"/>
      <c r="J4" s="51"/>
      <c r="K4" s="41"/>
      <c r="L4" s="51" t="s">
        <v>1</v>
      </c>
      <c r="M4" s="51" t="s">
        <v>7</v>
      </c>
    </row>
    <row r="5" spans="1:17" s="9" customFormat="1" ht="72" customHeight="1" x14ac:dyDescent="0.25">
      <c r="A5" s="50"/>
      <c r="B5" s="51"/>
      <c r="C5" s="52"/>
      <c r="D5" s="51"/>
      <c r="E5" s="51"/>
      <c r="F5" s="51"/>
      <c r="G5" s="41" t="s">
        <v>54</v>
      </c>
      <c r="H5" s="41" t="s">
        <v>55</v>
      </c>
      <c r="I5" s="41" t="s">
        <v>56</v>
      </c>
      <c r="J5" s="41" t="s">
        <v>57</v>
      </c>
      <c r="K5" s="41" t="s">
        <v>58</v>
      </c>
      <c r="L5" s="51"/>
      <c r="M5" s="51"/>
    </row>
    <row r="6" spans="1:17" s="13" customFormat="1" ht="15" x14ac:dyDescent="0.25">
      <c r="A6" s="10">
        <v>1</v>
      </c>
      <c r="B6" s="11">
        <v>2</v>
      </c>
      <c r="C6" s="12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8">
        <v>12</v>
      </c>
      <c r="M6" s="8">
        <v>13</v>
      </c>
    </row>
    <row r="7" spans="1:17" s="2" customFormat="1" ht="19.899999999999999" customHeight="1" x14ac:dyDescent="0.25">
      <c r="A7" s="53" t="s">
        <v>38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7" s="19" customFormat="1" ht="21" customHeight="1" x14ac:dyDescent="0.2">
      <c r="A8" s="54">
        <v>1</v>
      </c>
      <c r="B8" s="55" t="s">
        <v>39</v>
      </c>
      <c r="C8" s="56" t="s">
        <v>13</v>
      </c>
      <c r="D8" s="18" t="s">
        <v>20</v>
      </c>
      <c r="E8" s="29">
        <f>E9+E11</f>
        <v>38215.699999999997</v>
      </c>
      <c r="F8" s="29">
        <f>SUM(G8:K8)</f>
        <v>2204337.5460000001</v>
      </c>
      <c r="G8" s="29">
        <f>G9+G11</f>
        <v>466146.31000000006</v>
      </c>
      <c r="H8" s="29">
        <f t="shared" ref="H8:K8" si="0">H9+H11</f>
        <v>433985.30900000001</v>
      </c>
      <c r="I8" s="29">
        <f t="shared" si="0"/>
        <v>434735.30900000001</v>
      </c>
      <c r="J8" s="29">
        <f t="shared" si="0"/>
        <v>434735.30900000001</v>
      </c>
      <c r="K8" s="29">
        <f t="shared" si="0"/>
        <v>434735.30900000001</v>
      </c>
      <c r="L8" s="106"/>
      <c r="M8" s="106"/>
    </row>
    <row r="9" spans="1:17" s="20" customFormat="1" ht="38.25" x14ac:dyDescent="0.25">
      <c r="A9" s="54"/>
      <c r="B9" s="55"/>
      <c r="C9" s="56"/>
      <c r="D9" s="14" t="s">
        <v>31</v>
      </c>
      <c r="E9" s="25">
        <f>E13+E17+E19</f>
        <v>38215.699999999997</v>
      </c>
      <c r="F9" s="29">
        <f t="shared" ref="F9:F11" si="1">SUM(G9:K9)</f>
        <v>1367037.7360000003</v>
      </c>
      <c r="G9" s="25">
        <f>G13+G17+G19</f>
        <v>277724.90000000002</v>
      </c>
      <c r="H9" s="25">
        <f t="shared" ref="H9:K9" si="2">H13+H17+H19</f>
        <v>271765.70900000003</v>
      </c>
      <c r="I9" s="25">
        <f t="shared" si="2"/>
        <v>272515.70900000003</v>
      </c>
      <c r="J9" s="25">
        <f t="shared" si="2"/>
        <v>272515.70900000003</v>
      </c>
      <c r="K9" s="25">
        <f t="shared" si="2"/>
        <v>272515.70900000003</v>
      </c>
      <c r="L9" s="107"/>
      <c r="M9" s="107"/>
    </row>
    <row r="10" spans="1:17" s="20" customFormat="1" ht="63.75" x14ac:dyDescent="0.25">
      <c r="A10" s="54"/>
      <c r="B10" s="55"/>
      <c r="C10" s="56"/>
      <c r="D10" s="14" t="s">
        <v>10</v>
      </c>
      <c r="E10" s="25">
        <f>E14+E20</f>
        <v>5538.4</v>
      </c>
      <c r="F10" s="29">
        <f t="shared" si="1"/>
        <v>0</v>
      </c>
      <c r="G10" s="25">
        <f>G14</f>
        <v>0</v>
      </c>
      <c r="H10" s="25">
        <f>H14</f>
        <v>0</v>
      </c>
      <c r="I10" s="25">
        <f>I14</f>
        <v>0</v>
      </c>
      <c r="J10" s="25">
        <f>J14</f>
        <v>0</v>
      </c>
      <c r="K10" s="25">
        <f>K14</f>
        <v>0</v>
      </c>
      <c r="L10" s="107"/>
      <c r="M10" s="107"/>
    </row>
    <row r="11" spans="1:17" s="20" customFormat="1" ht="25.5" x14ac:dyDescent="0.25">
      <c r="A11" s="54"/>
      <c r="B11" s="55"/>
      <c r="C11" s="56"/>
      <c r="D11" s="16" t="s">
        <v>4</v>
      </c>
      <c r="E11" s="25">
        <f>E15</f>
        <v>0</v>
      </c>
      <c r="F11" s="29">
        <f t="shared" si="1"/>
        <v>837299.80999999994</v>
      </c>
      <c r="G11" s="25">
        <f>G15</f>
        <v>188421.41</v>
      </c>
      <c r="H11" s="25">
        <f t="shared" ref="H11:K11" si="3">H15</f>
        <v>162219.6</v>
      </c>
      <c r="I11" s="25">
        <f t="shared" si="3"/>
        <v>162219.6</v>
      </c>
      <c r="J11" s="25">
        <f t="shared" si="3"/>
        <v>162219.6</v>
      </c>
      <c r="K11" s="25">
        <f t="shared" si="3"/>
        <v>162219.6</v>
      </c>
      <c r="L11" s="108"/>
      <c r="M11" s="108"/>
    </row>
    <row r="12" spans="1:17" s="3" customFormat="1" ht="15" customHeight="1" x14ac:dyDescent="0.25">
      <c r="A12" s="97" t="s">
        <v>32</v>
      </c>
      <c r="B12" s="100" t="s">
        <v>16</v>
      </c>
      <c r="C12" s="100" t="s">
        <v>13</v>
      </c>
      <c r="D12" s="5" t="s">
        <v>3</v>
      </c>
      <c r="E12" s="30">
        <f>E13+E15</f>
        <v>17878.5</v>
      </c>
      <c r="F12" s="30">
        <f>SUM(G12:K12)</f>
        <v>2047803.0860000001</v>
      </c>
      <c r="G12" s="30">
        <f>SUM(G13:G15)</f>
        <v>445089.12200000003</v>
      </c>
      <c r="H12" s="30">
        <f t="shared" ref="H12:K12" si="4">SUM(H13:H15)</f>
        <v>400678.49100000004</v>
      </c>
      <c r="I12" s="30">
        <f t="shared" si="4"/>
        <v>400678.49100000004</v>
      </c>
      <c r="J12" s="30">
        <f t="shared" si="4"/>
        <v>400678.49100000004</v>
      </c>
      <c r="K12" s="30">
        <f t="shared" si="4"/>
        <v>400678.49100000004</v>
      </c>
      <c r="L12" s="109" t="s">
        <v>9</v>
      </c>
      <c r="M12" s="100" t="s">
        <v>59</v>
      </c>
    </row>
    <row r="13" spans="1:17" s="15" customFormat="1" ht="38.25" x14ac:dyDescent="0.25">
      <c r="A13" s="98"/>
      <c r="B13" s="101"/>
      <c r="C13" s="101"/>
      <c r="D13" s="6" t="s">
        <v>31</v>
      </c>
      <c r="E13" s="31">
        <f>3012.1+14641.93+224.47</f>
        <v>17878.5</v>
      </c>
      <c r="F13" s="30">
        <f t="shared" ref="F13:F14" si="5">SUM(G13:K13)</f>
        <v>1210503.2760000001</v>
      </c>
      <c r="G13" s="31">
        <f>238266.891+192+25446.9+8102.673-9728.5-2000-231.5-3380.752</f>
        <v>256667.71200000003</v>
      </c>
      <c r="H13" s="31">
        <f t="shared" ref="H13:K13" si="6">238266.891+192</f>
        <v>238458.891</v>
      </c>
      <c r="I13" s="31">
        <f t="shared" si="6"/>
        <v>238458.891</v>
      </c>
      <c r="J13" s="31">
        <f t="shared" si="6"/>
        <v>238458.891</v>
      </c>
      <c r="K13" s="31">
        <f t="shared" si="6"/>
        <v>238458.891</v>
      </c>
      <c r="L13" s="110"/>
      <c r="M13" s="101"/>
    </row>
    <row r="14" spans="1:17" s="3" customFormat="1" ht="117" customHeight="1" x14ac:dyDescent="0.25">
      <c r="A14" s="98"/>
      <c r="B14" s="101"/>
      <c r="C14" s="101"/>
      <c r="D14" s="5" t="s">
        <v>10</v>
      </c>
      <c r="E14" s="31">
        <v>538.4</v>
      </c>
      <c r="F14" s="30">
        <f t="shared" si="5"/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111"/>
      <c r="M14" s="102"/>
    </row>
    <row r="15" spans="1:17" s="15" customFormat="1" ht="15" x14ac:dyDescent="0.25">
      <c r="A15" s="99"/>
      <c r="B15" s="102"/>
      <c r="C15" s="102"/>
      <c r="D15" s="7" t="s">
        <v>4</v>
      </c>
      <c r="E15" s="31">
        <v>0</v>
      </c>
      <c r="F15" s="30">
        <f t="shared" ref="F15" si="7">SUM(G15:K15)</f>
        <v>837299.80999999994</v>
      </c>
      <c r="G15" s="30">
        <v>188421.41</v>
      </c>
      <c r="H15" s="30">
        <v>162219.6</v>
      </c>
      <c r="I15" s="30">
        <v>162219.6</v>
      </c>
      <c r="J15" s="30">
        <v>162219.6</v>
      </c>
      <c r="K15" s="30">
        <v>162219.6</v>
      </c>
      <c r="L15" s="63" t="s">
        <v>9</v>
      </c>
      <c r="M15" s="63"/>
    </row>
    <row r="16" spans="1:17" s="3" customFormat="1" ht="15" x14ac:dyDescent="0.25">
      <c r="A16" s="65" t="s">
        <v>33</v>
      </c>
      <c r="B16" s="61" t="s">
        <v>23</v>
      </c>
      <c r="C16" s="66" t="s">
        <v>13</v>
      </c>
      <c r="D16" s="5" t="s">
        <v>3</v>
      </c>
      <c r="E16" s="30">
        <f>SUM(E17:E17)</f>
        <v>0</v>
      </c>
      <c r="F16" s="30">
        <f>SUM(G16:K16)</f>
        <v>0</v>
      </c>
      <c r="G16" s="30">
        <f>SUM(G17:G17)</f>
        <v>0</v>
      </c>
      <c r="H16" s="30">
        <f>SUM(H17:H17)</f>
        <v>0</v>
      </c>
      <c r="I16" s="30">
        <f>SUM(I17:I17)</f>
        <v>0</v>
      </c>
      <c r="J16" s="30">
        <f>SUM(J17:J17)</f>
        <v>0</v>
      </c>
      <c r="K16" s="30">
        <f>SUM(K17:K17)</f>
        <v>0</v>
      </c>
      <c r="L16" s="64"/>
      <c r="M16" s="64"/>
    </row>
    <row r="17" spans="1:13" s="15" customFormat="1" ht="50.25" customHeight="1" x14ac:dyDescent="0.25">
      <c r="A17" s="65"/>
      <c r="B17" s="61"/>
      <c r="C17" s="66"/>
      <c r="D17" s="6" t="s">
        <v>31</v>
      </c>
      <c r="E17" s="31"/>
      <c r="F17" s="30">
        <f t="shared" ref="F17" si="8">SUM(G17:K17)</f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9"/>
      <c r="M17" s="69"/>
    </row>
    <row r="18" spans="1:13" s="3" customFormat="1" ht="15" x14ac:dyDescent="0.25">
      <c r="A18" s="67" t="s">
        <v>34</v>
      </c>
      <c r="B18" s="61" t="s">
        <v>22</v>
      </c>
      <c r="C18" s="62" t="s">
        <v>13</v>
      </c>
      <c r="D18" s="5" t="s">
        <v>8</v>
      </c>
      <c r="E18" s="30">
        <f>SUM(E19:E20)-E20</f>
        <v>20337.2</v>
      </c>
      <c r="F18" s="30">
        <f>SUM(G18:K18)</f>
        <v>156534.46</v>
      </c>
      <c r="G18" s="30">
        <f>SUM(G19:G20)</f>
        <v>21057.188000000002</v>
      </c>
      <c r="H18" s="30">
        <f>SUM(H19:H20)</f>
        <v>33306.817999999999</v>
      </c>
      <c r="I18" s="30">
        <f>SUM(I19:I20)</f>
        <v>34056.817999999999</v>
      </c>
      <c r="J18" s="30">
        <f>SUM(J19:J20)</f>
        <v>34056.817999999999</v>
      </c>
      <c r="K18" s="30">
        <f>SUM(K19:K20)</f>
        <v>34056.817999999999</v>
      </c>
      <c r="L18" s="63" t="s">
        <v>9</v>
      </c>
      <c r="M18" s="63" t="s">
        <v>49</v>
      </c>
    </row>
    <row r="19" spans="1:13" s="15" customFormat="1" ht="38.25" x14ac:dyDescent="0.25">
      <c r="A19" s="68"/>
      <c r="B19" s="61"/>
      <c r="C19" s="62"/>
      <c r="D19" s="6" t="s">
        <v>31</v>
      </c>
      <c r="E19" s="30">
        <v>20337.2</v>
      </c>
      <c r="F19" s="30">
        <f t="shared" ref="F19:F20" si="9">SUM(G19:K19)</f>
        <v>156534.46</v>
      </c>
      <c r="G19" s="30">
        <f>31916.218-1540-1155-908.8-599.95-5000-1655.28</f>
        <v>21057.188000000002</v>
      </c>
      <c r="H19" s="30">
        <v>33306.817999999999</v>
      </c>
      <c r="I19" s="30">
        <v>34056.817999999999</v>
      </c>
      <c r="J19" s="30">
        <v>34056.817999999999</v>
      </c>
      <c r="K19" s="30">
        <v>34056.817999999999</v>
      </c>
      <c r="L19" s="64"/>
      <c r="M19" s="64"/>
    </row>
    <row r="20" spans="1:13" s="3" customFormat="1" ht="72" customHeight="1" x14ac:dyDescent="0.25">
      <c r="A20" s="68"/>
      <c r="B20" s="61"/>
      <c r="C20" s="62"/>
      <c r="D20" s="5" t="s">
        <v>10</v>
      </c>
      <c r="E20" s="30">
        <v>5000</v>
      </c>
      <c r="F20" s="30">
        <f t="shared" si="9"/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69"/>
      <c r="M20" s="69"/>
    </row>
    <row r="21" spans="1:13" s="9" customFormat="1" ht="21" customHeight="1" x14ac:dyDescent="0.25">
      <c r="A21" s="59" t="s">
        <v>35</v>
      </c>
      <c r="B21" s="55" t="s">
        <v>21</v>
      </c>
      <c r="C21" s="60" t="s">
        <v>13</v>
      </c>
      <c r="D21" s="21" t="s">
        <v>2</v>
      </c>
      <c r="E21" s="32">
        <f>SUM(E22:E24)</f>
        <v>0</v>
      </c>
      <c r="F21" s="32">
        <f>SUM(G21:K21)</f>
        <v>8308.2099999999991</v>
      </c>
      <c r="G21" s="32">
        <f>SUM(G22:G24)</f>
        <v>6308.21</v>
      </c>
      <c r="H21" s="32">
        <f>SUM(H22:H24)</f>
        <v>2000</v>
      </c>
      <c r="I21" s="32">
        <f>SUM(I22:I24)</f>
        <v>0</v>
      </c>
      <c r="J21" s="32">
        <f>SUM(J22:J24)</f>
        <v>0</v>
      </c>
      <c r="K21" s="32">
        <f>SUM(K22:K24)</f>
        <v>0</v>
      </c>
      <c r="L21" s="57"/>
      <c r="M21" s="57"/>
    </row>
    <row r="22" spans="1:13" s="15" customFormat="1" ht="33.75" customHeight="1" x14ac:dyDescent="0.25">
      <c r="A22" s="59"/>
      <c r="B22" s="55"/>
      <c r="C22" s="60"/>
      <c r="D22" s="14" t="s">
        <v>11</v>
      </c>
      <c r="E22" s="33">
        <f>E26</f>
        <v>0</v>
      </c>
      <c r="F22" s="32">
        <f t="shared" ref="F22:F24" si="10">SUM(G22:K22)</f>
        <v>2675.7283299999999</v>
      </c>
      <c r="G22" s="33">
        <f>G26</f>
        <v>2675.7283299999999</v>
      </c>
      <c r="H22" s="33">
        <f t="shared" ref="H22:K22" si="11">H26</f>
        <v>0</v>
      </c>
      <c r="I22" s="33">
        <f t="shared" si="11"/>
        <v>0</v>
      </c>
      <c r="J22" s="33">
        <f t="shared" si="11"/>
        <v>0</v>
      </c>
      <c r="K22" s="33">
        <f t="shared" si="11"/>
        <v>0</v>
      </c>
      <c r="L22" s="57"/>
      <c r="M22" s="57"/>
    </row>
    <row r="23" spans="1:13" s="15" customFormat="1" ht="25.5" x14ac:dyDescent="0.25">
      <c r="A23" s="59"/>
      <c r="B23" s="55"/>
      <c r="C23" s="60"/>
      <c r="D23" s="14" t="s">
        <v>19</v>
      </c>
      <c r="E23" s="33">
        <f>E27+E30</f>
        <v>0</v>
      </c>
      <c r="F23" s="32">
        <f t="shared" si="10"/>
        <v>2141.9316699999999</v>
      </c>
      <c r="G23" s="33">
        <f>G27+G30</f>
        <v>891.93167000000005</v>
      </c>
      <c r="H23" s="33">
        <f>H27+H30</f>
        <v>1250</v>
      </c>
      <c r="I23" s="33">
        <f>I27+I30</f>
        <v>0</v>
      </c>
      <c r="J23" s="33">
        <f>J27+J30</f>
        <v>0</v>
      </c>
      <c r="K23" s="33">
        <f>K27+K30</f>
        <v>0</v>
      </c>
      <c r="L23" s="57"/>
      <c r="M23" s="57"/>
    </row>
    <row r="24" spans="1:13" s="15" customFormat="1" ht="38.25" x14ac:dyDescent="0.25">
      <c r="A24" s="59"/>
      <c r="B24" s="55"/>
      <c r="C24" s="60"/>
      <c r="D24" s="14" t="s">
        <v>31</v>
      </c>
      <c r="E24" s="33">
        <f>E28+E31</f>
        <v>0</v>
      </c>
      <c r="F24" s="32">
        <f t="shared" si="10"/>
        <v>3490.55</v>
      </c>
      <c r="G24" s="33">
        <f>G28+G31</f>
        <v>2740.55</v>
      </c>
      <c r="H24" s="33">
        <f t="shared" ref="H24:K24" si="12">H28+H31</f>
        <v>750</v>
      </c>
      <c r="I24" s="33">
        <f t="shared" si="12"/>
        <v>0</v>
      </c>
      <c r="J24" s="33">
        <f t="shared" si="12"/>
        <v>0</v>
      </c>
      <c r="K24" s="33">
        <f t="shared" si="12"/>
        <v>0</v>
      </c>
      <c r="L24" s="57"/>
      <c r="M24" s="57"/>
    </row>
    <row r="25" spans="1:13" s="3" customFormat="1" ht="15" x14ac:dyDescent="0.25">
      <c r="A25" s="58" t="s">
        <v>36</v>
      </c>
      <c r="B25" s="61" t="s">
        <v>24</v>
      </c>
      <c r="C25" s="62" t="s">
        <v>13</v>
      </c>
      <c r="D25" s="5" t="s">
        <v>8</v>
      </c>
      <c r="E25" s="30">
        <f>SUM(E26:E28)</f>
        <v>0</v>
      </c>
      <c r="F25" s="30">
        <f>SUM(G25:K25)</f>
        <v>6308.21</v>
      </c>
      <c r="G25" s="30">
        <f>SUM(G26:G28)</f>
        <v>6308.21</v>
      </c>
      <c r="H25" s="30">
        <v>0</v>
      </c>
      <c r="I25" s="30">
        <v>0</v>
      </c>
      <c r="J25" s="30">
        <v>0</v>
      </c>
      <c r="K25" s="30">
        <v>0</v>
      </c>
      <c r="L25" s="63" t="s">
        <v>9</v>
      </c>
      <c r="M25" s="63" t="s">
        <v>66</v>
      </c>
    </row>
    <row r="26" spans="1:13" s="15" customFormat="1" ht="25.5" x14ac:dyDescent="0.25">
      <c r="A26" s="58"/>
      <c r="B26" s="61"/>
      <c r="C26" s="62"/>
      <c r="D26" s="6" t="s">
        <v>11</v>
      </c>
      <c r="E26" s="30">
        <v>0</v>
      </c>
      <c r="F26" s="30">
        <f t="shared" ref="F26:F28" si="13">SUM(G26:K26)</f>
        <v>2675.7283299999999</v>
      </c>
      <c r="G26" s="30">
        <v>2675.7283299999999</v>
      </c>
      <c r="H26" s="30">
        <v>0</v>
      </c>
      <c r="I26" s="30">
        <v>0</v>
      </c>
      <c r="J26" s="30">
        <v>0</v>
      </c>
      <c r="K26" s="30">
        <v>0</v>
      </c>
      <c r="L26" s="64"/>
      <c r="M26" s="64"/>
    </row>
    <row r="27" spans="1:13" s="15" customFormat="1" ht="25.5" x14ac:dyDescent="0.25">
      <c r="A27" s="58"/>
      <c r="B27" s="61"/>
      <c r="C27" s="62"/>
      <c r="D27" s="6" t="s">
        <v>19</v>
      </c>
      <c r="E27" s="30">
        <v>0</v>
      </c>
      <c r="F27" s="30">
        <f t="shared" si="13"/>
        <v>891.93167000000005</v>
      </c>
      <c r="G27" s="30">
        <v>891.93167000000005</v>
      </c>
      <c r="H27" s="30">
        <v>0</v>
      </c>
      <c r="I27" s="30">
        <v>0</v>
      </c>
      <c r="J27" s="30">
        <v>0</v>
      </c>
      <c r="K27" s="30">
        <v>0</v>
      </c>
      <c r="L27" s="64"/>
      <c r="M27" s="64"/>
    </row>
    <row r="28" spans="1:13" s="15" customFormat="1" ht="53.45" customHeight="1" x14ac:dyDescent="0.25">
      <c r="A28" s="58"/>
      <c r="B28" s="61"/>
      <c r="C28" s="62"/>
      <c r="D28" s="6" t="s">
        <v>31</v>
      </c>
      <c r="E28" s="30">
        <v>0</v>
      </c>
      <c r="F28" s="30">
        <f t="shared" si="13"/>
        <v>2740.55</v>
      </c>
      <c r="G28" s="30">
        <f>2140.6+599.95</f>
        <v>2740.55</v>
      </c>
      <c r="H28" s="30">
        <v>0</v>
      </c>
      <c r="I28" s="30">
        <v>0</v>
      </c>
      <c r="J28" s="30">
        <v>0</v>
      </c>
      <c r="K28" s="30">
        <v>0</v>
      </c>
      <c r="L28" s="64"/>
      <c r="M28" s="64"/>
    </row>
    <row r="29" spans="1:13" s="3" customFormat="1" ht="15" x14ac:dyDescent="0.25">
      <c r="A29" s="58" t="s">
        <v>37</v>
      </c>
      <c r="B29" s="61" t="s">
        <v>25</v>
      </c>
      <c r="C29" s="62" t="s">
        <v>13</v>
      </c>
      <c r="D29" s="5" t="s">
        <v>8</v>
      </c>
      <c r="E29" s="30">
        <f>SUM(E30:E31)</f>
        <v>0</v>
      </c>
      <c r="F29" s="30">
        <f>SUM(G29:K29)</f>
        <v>2000</v>
      </c>
      <c r="G29" s="30">
        <v>0</v>
      </c>
      <c r="H29" s="30">
        <f>SUM(H30:H31)</f>
        <v>2000</v>
      </c>
      <c r="I29" s="30">
        <v>0</v>
      </c>
      <c r="J29" s="30">
        <v>0</v>
      </c>
      <c r="K29" s="30">
        <v>0</v>
      </c>
      <c r="L29" s="63" t="s">
        <v>9</v>
      </c>
      <c r="M29" s="63" t="s">
        <v>60</v>
      </c>
    </row>
    <row r="30" spans="1:13" s="15" customFormat="1" ht="25.5" x14ac:dyDescent="0.25">
      <c r="A30" s="58"/>
      <c r="B30" s="61"/>
      <c r="C30" s="62"/>
      <c r="D30" s="6" t="s">
        <v>19</v>
      </c>
      <c r="E30" s="30">
        <v>0</v>
      </c>
      <c r="F30" s="30">
        <f t="shared" ref="F30:F31" si="14">SUM(G30:K30)</f>
        <v>1250</v>
      </c>
      <c r="G30" s="30">
        <v>0</v>
      </c>
      <c r="H30" s="30">
        <v>1250</v>
      </c>
      <c r="I30" s="30">
        <v>0</v>
      </c>
      <c r="J30" s="30">
        <v>0</v>
      </c>
      <c r="K30" s="30">
        <v>0</v>
      </c>
      <c r="L30" s="64"/>
      <c r="M30" s="64"/>
    </row>
    <row r="31" spans="1:13" s="15" customFormat="1" ht="60" customHeight="1" x14ac:dyDescent="0.25">
      <c r="A31" s="58"/>
      <c r="B31" s="61"/>
      <c r="C31" s="62"/>
      <c r="D31" s="6" t="s">
        <v>31</v>
      </c>
      <c r="E31" s="30">
        <v>0</v>
      </c>
      <c r="F31" s="30">
        <f t="shared" si="14"/>
        <v>750</v>
      </c>
      <c r="G31" s="30">
        <v>0</v>
      </c>
      <c r="H31" s="30">
        <v>750</v>
      </c>
      <c r="I31" s="30">
        <v>0</v>
      </c>
      <c r="J31" s="30">
        <v>0</v>
      </c>
      <c r="K31" s="30">
        <v>0</v>
      </c>
      <c r="L31" s="69"/>
      <c r="M31" s="69"/>
    </row>
    <row r="32" spans="1:13" s="15" customFormat="1" ht="20.45" customHeight="1" x14ac:dyDescent="0.25">
      <c r="A32" s="72" t="s">
        <v>46</v>
      </c>
      <c r="B32" s="73"/>
      <c r="C32" s="73"/>
      <c r="D32" s="14" t="s">
        <v>8</v>
      </c>
      <c r="E32" s="34">
        <f>E8+E21</f>
        <v>38215.699999999997</v>
      </c>
      <c r="F32" s="34">
        <f>SUM(G32:K32)</f>
        <v>2212645.7560000001</v>
      </c>
      <c r="G32" s="34">
        <f>G8+G21</f>
        <v>472454.52000000008</v>
      </c>
      <c r="H32" s="34">
        <f>H8+H21</f>
        <v>435985.30900000001</v>
      </c>
      <c r="I32" s="34">
        <f>I8+I21</f>
        <v>434735.30900000001</v>
      </c>
      <c r="J32" s="34">
        <f>J8+J21</f>
        <v>434735.30900000001</v>
      </c>
      <c r="K32" s="34">
        <f>K8+K21</f>
        <v>434735.30900000001</v>
      </c>
      <c r="L32" s="74"/>
      <c r="M32" s="74"/>
    </row>
    <row r="33" spans="1:13" s="15" customFormat="1" ht="33.6" customHeight="1" x14ac:dyDescent="0.25">
      <c r="A33" s="73"/>
      <c r="B33" s="73"/>
      <c r="C33" s="73"/>
      <c r="D33" s="14" t="s">
        <v>11</v>
      </c>
      <c r="E33" s="34">
        <f>E22</f>
        <v>0</v>
      </c>
      <c r="F33" s="34">
        <f t="shared" ref="F33:F37" si="15">SUM(G33:K33)</f>
        <v>2675.7283299999999</v>
      </c>
      <c r="G33" s="34">
        <f t="shared" ref="G33:K34" si="16">G22</f>
        <v>2675.7283299999999</v>
      </c>
      <c r="H33" s="34">
        <f t="shared" si="16"/>
        <v>0</v>
      </c>
      <c r="I33" s="34">
        <f t="shared" si="16"/>
        <v>0</v>
      </c>
      <c r="J33" s="34">
        <f t="shared" si="16"/>
        <v>0</v>
      </c>
      <c r="K33" s="34">
        <f t="shared" si="16"/>
        <v>0</v>
      </c>
      <c r="L33" s="74"/>
      <c r="M33" s="74"/>
    </row>
    <row r="34" spans="1:13" s="15" customFormat="1" ht="25.5" x14ac:dyDescent="0.25">
      <c r="A34" s="73"/>
      <c r="B34" s="73"/>
      <c r="C34" s="73"/>
      <c r="D34" s="14" t="s">
        <v>19</v>
      </c>
      <c r="E34" s="34">
        <f>E23</f>
        <v>0</v>
      </c>
      <c r="F34" s="34">
        <f t="shared" si="15"/>
        <v>2141.9316699999999</v>
      </c>
      <c r="G34" s="34">
        <f t="shared" si="16"/>
        <v>891.93167000000005</v>
      </c>
      <c r="H34" s="34">
        <f t="shared" si="16"/>
        <v>1250</v>
      </c>
      <c r="I34" s="34">
        <f t="shared" si="16"/>
        <v>0</v>
      </c>
      <c r="J34" s="34">
        <f t="shared" si="16"/>
        <v>0</v>
      </c>
      <c r="K34" s="34">
        <f t="shared" si="16"/>
        <v>0</v>
      </c>
      <c r="L34" s="74"/>
      <c r="M34" s="74"/>
    </row>
    <row r="35" spans="1:13" s="15" customFormat="1" ht="38.25" x14ac:dyDescent="0.25">
      <c r="A35" s="73"/>
      <c r="B35" s="73"/>
      <c r="C35" s="73"/>
      <c r="D35" s="14" t="s">
        <v>31</v>
      </c>
      <c r="E35" s="34">
        <f>E24+E9</f>
        <v>38215.699999999997</v>
      </c>
      <c r="F35" s="34">
        <f>SUM(G35:K35)</f>
        <v>1370528.2860000001</v>
      </c>
      <c r="G35" s="34">
        <f>G24+G9</f>
        <v>280465.45</v>
      </c>
      <c r="H35" s="34">
        <f>H24+H9</f>
        <v>272515.70900000003</v>
      </c>
      <c r="I35" s="34">
        <f>I24+I9</f>
        <v>272515.70900000003</v>
      </c>
      <c r="J35" s="34">
        <f>J24+J9</f>
        <v>272515.70900000003</v>
      </c>
      <c r="K35" s="34">
        <f>K24+K9</f>
        <v>272515.70900000003</v>
      </c>
      <c r="L35" s="74"/>
      <c r="M35" s="74"/>
    </row>
    <row r="36" spans="1:13" s="3" customFormat="1" ht="63.75" x14ac:dyDescent="0.25">
      <c r="A36" s="73"/>
      <c r="B36" s="73"/>
      <c r="C36" s="73"/>
      <c r="D36" s="17" t="s">
        <v>10</v>
      </c>
      <c r="E36" s="34">
        <f t="shared" ref="E36:K36" si="17">E10</f>
        <v>5538.4</v>
      </c>
      <c r="F36" s="34">
        <f t="shared" si="17"/>
        <v>0</v>
      </c>
      <c r="G36" s="34">
        <f t="shared" si="17"/>
        <v>0</v>
      </c>
      <c r="H36" s="34">
        <f t="shared" si="17"/>
        <v>0</v>
      </c>
      <c r="I36" s="34">
        <f t="shared" si="17"/>
        <v>0</v>
      </c>
      <c r="J36" s="34">
        <f t="shared" si="17"/>
        <v>0</v>
      </c>
      <c r="K36" s="34">
        <f t="shared" si="17"/>
        <v>0</v>
      </c>
      <c r="L36" s="74"/>
      <c r="M36" s="74"/>
    </row>
    <row r="37" spans="1:13" s="15" customFormat="1" ht="25.5" x14ac:dyDescent="0.25">
      <c r="A37" s="73"/>
      <c r="B37" s="73"/>
      <c r="C37" s="73"/>
      <c r="D37" s="16" t="s">
        <v>4</v>
      </c>
      <c r="E37" s="34">
        <f>E11</f>
        <v>0</v>
      </c>
      <c r="F37" s="34">
        <f t="shared" si="15"/>
        <v>837299.80999999994</v>
      </c>
      <c r="G37" s="34">
        <f>G11</f>
        <v>188421.41</v>
      </c>
      <c r="H37" s="34">
        <f>H11</f>
        <v>162219.6</v>
      </c>
      <c r="I37" s="34">
        <f>I11</f>
        <v>162219.6</v>
      </c>
      <c r="J37" s="34">
        <f>J11</f>
        <v>162219.6</v>
      </c>
      <c r="K37" s="34">
        <f>K11</f>
        <v>162219.6</v>
      </c>
      <c r="L37" s="74"/>
      <c r="M37" s="74"/>
    </row>
    <row r="38" spans="1:13" s="13" customFormat="1" ht="26.45" customHeight="1" x14ac:dyDescent="0.25">
      <c r="A38" s="115" t="s">
        <v>40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7"/>
    </row>
    <row r="39" spans="1:13" s="3" customFormat="1" ht="28.5" x14ac:dyDescent="0.25">
      <c r="A39" s="118">
        <v>1</v>
      </c>
      <c r="B39" s="70" t="s">
        <v>30</v>
      </c>
      <c r="C39" s="39" t="s">
        <v>14</v>
      </c>
      <c r="D39" s="22" t="s">
        <v>8</v>
      </c>
      <c r="E39" s="35">
        <f>SUM(E40:E40)</f>
        <v>0</v>
      </c>
      <c r="F39" s="25">
        <f>SUM(G39:K39)</f>
        <v>0</v>
      </c>
      <c r="G39" s="35">
        <f>SUM(G40:G40)</f>
        <v>0</v>
      </c>
      <c r="H39" s="35">
        <f>SUM(H40:H40)</f>
        <v>0</v>
      </c>
      <c r="I39" s="35">
        <f>SUM(I40:I40)</f>
        <v>0</v>
      </c>
      <c r="J39" s="35">
        <f>SUM(J40:J40)</f>
        <v>0</v>
      </c>
      <c r="K39" s="35">
        <f>SUM(K40:K40)</f>
        <v>0</v>
      </c>
      <c r="L39" s="119"/>
      <c r="M39" s="63"/>
    </row>
    <row r="40" spans="1:13" s="15" customFormat="1" ht="38.25" x14ac:dyDescent="0.25">
      <c r="A40" s="118"/>
      <c r="B40" s="70"/>
      <c r="C40" s="39"/>
      <c r="D40" s="14" t="s">
        <v>31</v>
      </c>
      <c r="E40" s="25">
        <f t="shared" ref="E40:K40" si="18">E42</f>
        <v>0</v>
      </c>
      <c r="F40" s="25">
        <f t="shared" si="18"/>
        <v>0</v>
      </c>
      <c r="G40" s="25">
        <f t="shared" si="18"/>
        <v>0</v>
      </c>
      <c r="H40" s="25">
        <f t="shared" si="18"/>
        <v>0</v>
      </c>
      <c r="I40" s="25">
        <f t="shared" si="18"/>
        <v>0</v>
      </c>
      <c r="J40" s="25">
        <f t="shared" si="18"/>
        <v>0</v>
      </c>
      <c r="K40" s="25">
        <f t="shared" si="18"/>
        <v>0</v>
      </c>
      <c r="L40" s="120"/>
      <c r="M40" s="69"/>
    </row>
    <row r="41" spans="1:13" s="3" customFormat="1" ht="15" x14ac:dyDescent="0.25">
      <c r="A41" s="71" t="s">
        <v>17</v>
      </c>
      <c r="B41" s="71" t="s">
        <v>67</v>
      </c>
      <c r="C41" s="62" t="s">
        <v>13</v>
      </c>
      <c r="D41" s="4" t="s">
        <v>8</v>
      </c>
      <c r="E41" s="36">
        <f t="shared" ref="E41:K41" si="19">SUM(E42:E42)</f>
        <v>0</v>
      </c>
      <c r="F41" s="36">
        <f t="shared" si="19"/>
        <v>0</v>
      </c>
      <c r="G41" s="36">
        <f t="shared" si="19"/>
        <v>0</v>
      </c>
      <c r="H41" s="36">
        <f t="shared" si="19"/>
        <v>0</v>
      </c>
      <c r="I41" s="36">
        <f t="shared" si="19"/>
        <v>0</v>
      </c>
      <c r="J41" s="36">
        <f t="shared" si="19"/>
        <v>0</v>
      </c>
      <c r="K41" s="36">
        <f t="shared" si="19"/>
        <v>0</v>
      </c>
      <c r="L41" s="63" t="s">
        <v>9</v>
      </c>
      <c r="M41" s="63" t="s">
        <v>61</v>
      </c>
    </row>
    <row r="42" spans="1:13" s="15" customFormat="1" ht="116.45" customHeight="1" x14ac:dyDescent="0.25">
      <c r="A42" s="71"/>
      <c r="B42" s="71"/>
      <c r="C42" s="62"/>
      <c r="D42" s="6" t="s">
        <v>31</v>
      </c>
      <c r="E42" s="31">
        <v>0</v>
      </c>
      <c r="F42" s="31">
        <f t="shared" ref="F42:F44" si="20">SUM(G42:K42)</f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9"/>
      <c r="M42" s="69"/>
    </row>
    <row r="43" spans="1:13" s="15" customFormat="1" ht="19.149999999999999" customHeight="1" x14ac:dyDescent="0.25">
      <c r="A43" s="72" t="s">
        <v>40</v>
      </c>
      <c r="B43" s="73"/>
      <c r="C43" s="73"/>
      <c r="D43" s="14" t="s">
        <v>8</v>
      </c>
      <c r="E43" s="25">
        <v>0</v>
      </c>
      <c r="F43" s="37">
        <f t="shared" si="20"/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74"/>
      <c r="M43" s="74"/>
    </row>
    <row r="44" spans="1:13" s="15" customFormat="1" ht="47.25" customHeight="1" x14ac:dyDescent="0.25">
      <c r="A44" s="73"/>
      <c r="B44" s="73"/>
      <c r="C44" s="73"/>
      <c r="D44" s="14" t="s">
        <v>31</v>
      </c>
      <c r="E44" s="25">
        <v>0</v>
      </c>
      <c r="F44" s="37">
        <f t="shared" si="20"/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74"/>
      <c r="M44" s="74"/>
    </row>
    <row r="45" spans="1:13" s="13" customFormat="1" ht="18.600000000000001" customHeight="1" x14ac:dyDescent="0.25">
      <c r="A45" s="75" t="s">
        <v>42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</row>
    <row r="46" spans="1:13" s="3" customFormat="1" ht="22.9" customHeight="1" x14ac:dyDescent="0.25">
      <c r="A46" s="76">
        <v>1</v>
      </c>
      <c r="B46" s="70" t="s">
        <v>27</v>
      </c>
      <c r="C46" s="60" t="s">
        <v>14</v>
      </c>
      <c r="D46" s="22" t="s">
        <v>8</v>
      </c>
      <c r="E46" s="35">
        <f>E49</f>
        <v>488647.80199999997</v>
      </c>
      <c r="F46" s="25">
        <f>SUM(G46:K46)</f>
        <v>2522866.5</v>
      </c>
      <c r="G46" s="35">
        <f>SUM(G47:G48)</f>
        <v>484607.22</v>
      </c>
      <c r="H46" s="35">
        <f>SUM(H47:H48)</f>
        <v>509564.82</v>
      </c>
      <c r="I46" s="35">
        <f>SUM(I47:I48)</f>
        <v>509564.82</v>
      </c>
      <c r="J46" s="35">
        <f>SUM(J47:J48)</f>
        <v>509564.82</v>
      </c>
      <c r="K46" s="35">
        <f>SUM(K47:K48)</f>
        <v>509564.82</v>
      </c>
      <c r="L46" s="23"/>
      <c r="M46" s="40"/>
    </row>
    <row r="47" spans="1:13" s="15" customFormat="1" ht="38.25" x14ac:dyDescent="0.25">
      <c r="A47" s="76"/>
      <c r="B47" s="70"/>
      <c r="C47" s="60"/>
      <c r="D47" s="14" t="s">
        <v>31</v>
      </c>
      <c r="E47" s="35">
        <f>E50</f>
        <v>459263.8</v>
      </c>
      <c r="F47" s="25">
        <f t="shared" ref="F47:F48" si="21">SUM(G47:K47)</f>
        <v>2388462.5</v>
      </c>
      <c r="G47" s="25">
        <f>G50</f>
        <v>463099.22</v>
      </c>
      <c r="H47" s="25">
        <f t="shared" ref="G47:K48" si="22">H50</f>
        <v>481340.82</v>
      </c>
      <c r="I47" s="25">
        <f t="shared" si="22"/>
        <v>481340.82</v>
      </c>
      <c r="J47" s="25">
        <f t="shared" si="22"/>
        <v>481340.82</v>
      </c>
      <c r="K47" s="25">
        <f t="shared" si="22"/>
        <v>481340.82</v>
      </c>
      <c r="L47" s="23"/>
      <c r="M47" s="46"/>
    </row>
    <row r="48" spans="1:13" s="15" customFormat="1" ht="25.5" x14ac:dyDescent="0.25">
      <c r="A48" s="76"/>
      <c r="B48" s="70"/>
      <c r="C48" s="60"/>
      <c r="D48" s="16" t="s">
        <v>4</v>
      </c>
      <c r="E48" s="35">
        <f>E51</f>
        <v>29384.002</v>
      </c>
      <c r="F48" s="25">
        <f t="shared" si="21"/>
        <v>134404</v>
      </c>
      <c r="G48" s="25">
        <f t="shared" si="22"/>
        <v>21508</v>
      </c>
      <c r="H48" s="25">
        <f t="shared" si="22"/>
        <v>28224</v>
      </c>
      <c r="I48" s="25">
        <f t="shared" si="22"/>
        <v>28224</v>
      </c>
      <c r="J48" s="25">
        <f t="shared" si="22"/>
        <v>28224</v>
      </c>
      <c r="K48" s="25">
        <f t="shared" si="22"/>
        <v>28224</v>
      </c>
      <c r="L48" s="23"/>
      <c r="M48" s="47"/>
    </row>
    <row r="49" spans="1:13" s="3" customFormat="1" ht="23.45" customHeight="1" x14ac:dyDescent="0.25">
      <c r="A49" s="58" t="s">
        <v>17</v>
      </c>
      <c r="B49" s="61" t="s">
        <v>15</v>
      </c>
      <c r="C49" s="62" t="s">
        <v>13</v>
      </c>
      <c r="D49" s="5" t="s">
        <v>8</v>
      </c>
      <c r="E49" s="30">
        <f>SUM(E50:E51)</f>
        <v>488647.80199999997</v>
      </c>
      <c r="F49" s="30">
        <f t="shared" ref="F49:K49" si="23">SUM(F50:F51)</f>
        <v>2522866.5</v>
      </c>
      <c r="G49" s="30">
        <f t="shared" si="23"/>
        <v>484607.22</v>
      </c>
      <c r="H49" s="30">
        <f t="shared" si="23"/>
        <v>509564.82</v>
      </c>
      <c r="I49" s="30">
        <f t="shared" si="23"/>
        <v>509564.82</v>
      </c>
      <c r="J49" s="30">
        <f t="shared" si="23"/>
        <v>509564.82</v>
      </c>
      <c r="K49" s="30">
        <f t="shared" si="23"/>
        <v>509564.82</v>
      </c>
      <c r="L49" s="46" t="s">
        <v>9</v>
      </c>
      <c r="M49" s="79" t="s">
        <v>48</v>
      </c>
    </row>
    <row r="50" spans="1:13" s="15" customFormat="1" ht="38.25" x14ac:dyDescent="0.25">
      <c r="A50" s="58"/>
      <c r="B50" s="61"/>
      <c r="C50" s="62"/>
      <c r="D50" s="6" t="s">
        <v>31</v>
      </c>
      <c r="E50" s="30">
        <v>459263.8</v>
      </c>
      <c r="F50" s="30">
        <f t="shared" ref="F50:F51" si="24">SUM(G50:K50)</f>
        <v>2388462.5</v>
      </c>
      <c r="G50" s="30">
        <f>481196.62+1053-3000-15785-365.4</f>
        <v>463099.22</v>
      </c>
      <c r="H50" s="30">
        <v>481340.82</v>
      </c>
      <c r="I50" s="30">
        <v>481340.82</v>
      </c>
      <c r="J50" s="30">
        <v>481340.82</v>
      </c>
      <c r="K50" s="30">
        <v>481340.82</v>
      </c>
      <c r="L50" s="103"/>
      <c r="M50" s="80"/>
    </row>
    <row r="51" spans="1:13" s="15" customFormat="1" ht="25.5" customHeight="1" x14ac:dyDescent="0.25">
      <c r="A51" s="58"/>
      <c r="B51" s="61"/>
      <c r="C51" s="62"/>
      <c r="D51" s="7" t="s">
        <v>4</v>
      </c>
      <c r="E51" s="31">
        <v>29384.002</v>
      </c>
      <c r="F51" s="30">
        <f t="shared" si="24"/>
        <v>134404</v>
      </c>
      <c r="G51" s="30">
        <v>21508</v>
      </c>
      <c r="H51" s="30">
        <v>28224</v>
      </c>
      <c r="I51" s="30">
        <v>28224</v>
      </c>
      <c r="J51" s="30">
        <v>28224</v>
      </c>
      <c r="K51" s="30">
        <v>28224</v>
      </c>
      <c r="L51" s="47"/>
      <c r="M51" s="81"/>
    </row>
    <row r="52" spans="1:13" s="3" customFormat="1" ht="15" x14ac:dyDescent="0.25">
      <c r="A52" s="58" t="s">
        <v>43</v>
      </c>
      <c r="B52" s="61" t="s">
        <v>28</v>
      </c>
      <c r="C52" s="62" t="s">
        <v>13</v>
      </c>
      <c r="D52" s="5" t="s">
        <v>8</v>
      </c>
      <c r="E52" s="30">
        <f>SUM(E53:E53)</f>
        <v>0</v>
      </c>
      <c r="F52" s="30">
        <f>SUM(G52:K52)</f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63" t="s">
        <v>9</v>
      </c>
      <c r="M52" s="77" t="s">
        <v>62</v>
      </c>
    </row>
    <row r="53" spans="1:13" s="15" customFormat="1" ht="50.45" customHeight="1" x14ac:dyDescent="0.25">
      <c r="A53" s="58"/>
      <c r="B53" s="61"/>
      <c r="C53" s="62"/>
      <c r="D53" s="6" t="s">
        <v>31</v>
      </c>
      <c r="E53" s="30">
        <v>0</v>
      </c>
      <c r="F53" s="30">
        <f t="shared" ref="F53" si="25">SUM(G53:K53)</f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69"/>
      <c r="M53" s="78"/>
    </row>
    <row r="54" spans="1:13" s="3" customFormat="1" ht="15" x14ac:dyDescent="0.25">
      <c r="A54" s="76" t="s">
        <v>35</v>
      </c>
      <c r="B54" s="70" t="s">
        <v>26</v>
      </c>
      <c r="C54" s="60" t="s">
        <v>14</v>
      </c>
      <c r="D54" s="22" t="s">
        <v>8</v>
      </c>
      <c r="E54" s="35">
        <f>E58</f>
        <v>2939.91</v>
      </c>
      <c r="F54" s="25">
        <f>SUM(G54:K54)</f>
        <v>0</v>
      </c>
      <c r="G54" s="35">
        <f>SUM(G55:G57)</f>
        <v>0</v>
      </c>
      <c r="H54" s="35">
        <f>SUM(H55:H57)</f>
        <v>0</v>
      </c>
      <c r="I54" s="35">
        <f>SUM(I55:I57)</f>
        <v>0</v>
      </c>
      <c r="J54" s="35">
        <f>SUM(J55:J57)</f>
        <v>0</v>
      </c>
      <c r="K54" s="35">
        <f>SUM(K55:K57)</f>
        <v>0</v>
      </c>
      <c r="L54" s="112"/>
      <c r="M54" s="46"/>
    </row>
    <row r="55" spans="1:13" s="15" customFormat="1" ht="34.9" customHeight="1" x14ac:dyDescent="0.25">
      <c r="A55" s="76"/>
      <c r="B55" s="70"/>
      <c r="C55" s="60"/>
      <c r="D55" s="14" t="s">
        <v>11</v>
      </c>
      <c r="E55" s="35">
        <f>E59</f>
        <v>1378.07</v>
      </c>
      <c r="F55" s="25">
        <f t="shared" ref="F55:F57" si="26">SUM(G55:K55)</f>
        <v>0</v>
      </c>
      <c r="G55" s="25">
        <f t="shared" ref="G55:K57" si="27">G59</f>
        <v>0</v>
      </c>
      <c r="H55" s="25">
        <f t="shared" si="27"/>
        <v>0</v>
      </c>
      <c r="I55" s="25">
        <f t="shared" si="27"/>
        <v>0</v>
      </c>
      <c r="J55" s="25">
        <f t="shared" si="27"/>
        <v>0</v>
      </c>
      <c r="K55" s="25">
        <f t="shared" si="27"/>
        <v>0</v>
      </c>
      <c r="L55" s="113"/>
      <c r="M55" s="103"/>
    </row>
    <row r="56" spans="1:13" s="15" customFormat="1" ht="25.5" x14ac:dyDescent="0.25">
      <c r="A56" s="76"/>
      <c r="B56" s="70"/>
      <c r="C56" s="60"/>
      <c r="D56" s="14" t="s">
        <v>19</v>
      </c>
      <c r="E56" s="35">
        <f>E60</f>
        <v>459.37</v>
      </c>
      <c r="F56" s="25">
        <f t="shared" si="26"/>
        <v>0</v>
      </c>
      <c r="G56" s="25">
        <f t="shared" si="27"/>
        <v>0</v>
      </c>
      <c r="H56" s="25">
        <f t="shared" si="27"/>
        <v>0</v>
      </c>
      <c r="I56" s="25">
        <f t="shared" si="27"/>
        <v>0</v>
      </c>
      <c r="J56" s="25">
        <f t="shared" si="27"/>
        <v>0</v>
      </c>
      <c r="K56" s="25">
        <f t="shared" si="27"/>
        <v>0</v>
      </c>
      <c r="L56" s="113"/>
      <c r="M56" s="103"/>
    </row>
    <row r="57" spans="1:13" s="15" customFormat="1" ht="38.25" x14ac:dyDescent="0.25">
      <c r="A57" s="76"/>
      <c r="B57" s="70"/>
      <c r="C57" s="60"/>
      <c r="D57" s="14" t="s">
        <v>31</v>
      </c>
      <c r="E57" s="35">
        <f>E61</f>
        <v>1102.47</v>
      </c>
      <c r="F57" s="25">
        <f t="shared" si="26"/>
        <v>0</v>
      </c>
      <c r="G57" s="25">
        <f t="shared" si="27"/>
        <v>0</v>
      </c>
      <c r="H57" s="25">
        <f t="shared" si="27"/>
        <v>0</v>
      </c>
      <c r="I57" s="25">
        <f t="shared" si="27"/>
        <v>0</v>
      </c>
      <c r="J57" s="25">
        <f t="shared" si="27"/>
        <v>0</v>
      </c>
      <c r="K57" s="25">
        <f t="shared" si="27"/>
        <v>0</v>
      </c>
      <c r="L57" s="114"/>
      <c r="M57" s="47"/>
    </row>
    <row r="58" spans="1:13" s="3" customFormat="1" ht="15" x14ac:dyDescent="0.25">
      <c r="A58" s="58" t="s">
        <v>68</v>
      </c>
      <c r="B58" s="61" t="s">
        <v>12</v>
      </c>
      <c r="C58" s="62" t="s">
        <v>13</v>
      </c>
      <c r="D58" s="5" t="s">
        <v>8</v>
      </c>
      <c r="E58" s="30">
        <f>SUM(E59:E61)</f>
        <v>2939.91</v>
      </c>
      <c r="F58" s="30">
        <f>SUM(G58:K58)</f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63" t="s">
        <v>9</v>
      </c>
      <c r="M58" s="63" t="s">
        <v>63</v>
      </c>
    </row>
    <row r="59" spans="1:13" s="15" customFormat="1" ht="25.5" x14ac:dyDescent="0.25">
      <c r="A59" s="58"/>
      <c r="B59" s="61"/>
      <c r="C59" s="62"/>
      <c r="D59" s="6" t="s">
        <v>11</v>
      </c>
      <c r="E59" s="30">
        <v>1378.07</v>
      </c>
      <c r="F59" s="30">
        <f t="shared" ref="F59:F61" si="28">SUM(G59:K59)</f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64"/>
      <c r="M59" s="64"/>
    </row>
    <row r="60" spans="1:13" s="15" customFormat="1" ht="25.5" x14ac:dyDescent="0.25">
      <c r="A60" s="58"/>
      <c r="B60" s="61"/>
      <c r="C60" s="62"/>
      <c r="D60" s="6" t="s">
        <v>19</v>
      </c>
      <c r="E60" s="30">
        <v>459.37</v>
      </c>
      <c r="F60" s="30">
        <f t="shared" si="28"/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64"/>
      <c r="M60" s="64"/>
    </row>
    <row r="61" spans="1:13" s="15" customFormat="1" ht="106.9" customHeight="1" x14ac:dyDescent="0.25">
      <c r="A61" s="58"/>
      <c r="B61" s="61"/>
      <c r="C61" s="62"/>
      <c r="D61" s="6" t="s">
        <v>31</v>
      </c>
      <c r="E61" s="30">
        <f>1102.47</f>
        <v>1102.47</v>
      </c>
      <c r="F61" s="30">
        <f t="shared" si="28"/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69"/>
      <c r="M61" s="69"/>
    </row>
    <row r="62" spans="1:13" s="15" customFormat="1" ht="21.6" customHeight="1" x14ac:dyDescent="0.25">
      <c r="A62" s="72" t="s">
        <v>44</v>
      </c>
      <c r="B62" s="73"/>
      <c r="C62" s="73"/>
      <c r="D62" s="14" t="s">
        <v>8</v>
      </c>
      <c r="E62" s="34">
        <f>E46+E54</f>
        <v>491587.71199999994</v>
      </c>
      <c r="F62" s="34">
        <f>SUM(G62:K62)</f>
        <v>2522866.5</v>
      </c>
      <c r="G62" s="34">
        <f>G46+G54</f>
        <v>484607.22</v>
      </c>
      <c r="H62" s="34">
        <f>H46+H54</f>
        <v>509564.82</v>
      </c>
      <c r="I62" s="34">
        <f>I46+I54</f>
        <v>509564.82</v>
      </c>
      <c r="J62" s="34">
        <f>J46+J54</f>
        <v>509564.82</v>
      </c>
      <c r="K62" s="34">
        <f>K46+K54</f>
        <v>509564.82</v>
      </c>
      <c r="L62" s="74"/>
      <c r="M62" s="74"/>
    </row>
    <row r="63" spans="1:13" s="15" customFormat="1" ht="27.6" customHeight="1" x14ac:dyDescent="0.25">
      <c r="A63" s="73"/>
      <c r="B63" s="73"/>
      <c r="C63" s="73"/>
      <c r="D63" s="14" t="s">
        <v>11</v>
      </c>
      <c r="E63" s="34">
        <f>E55</f>
        <v>1378.07</v>
      </c>
      <c r="F63" s="34">
        <f>SUM(G63:K63)</f>
        <v>0</v>
      </c>
      <c r="G63" s="34">
        <f t="shared" ref="G63:K64" si="29">G55</f>
        <v>0</v>
      </c>
      <c r="H63" s="34">
        <f t="shared" si="29"/>
        <v>0</v>
      </c>
      <c r="I63" s="34">
        <f t="shared" si="29"/>
        <v>0</v>
      </c>
      <c r="J63" s="34">
        <f t="shared" si="29"/>
        <v>0</v>
      </c>
      <c r="K63" s="34">
        <f t="shared" si="29"/>
        <v>0</v>
      </c>
      <c r="L63" s="74"/>
      <c r="M63" s="74"/>
    </row>
    <row r="64" spans="1:13" s="15" customFormat="1" ht="25.5" x14ac:dyDescent="0.25">
      <c r="A64" s="73"/>
      <c r="B64" s="73"/>
      <c r="C64" s="73"/>
      <c r="D64" s="14" t="s">
        <v>19</v>
      </c>
      <c r="E64" s="34">
        <f>E56</f>
        <v>459.37</v>
      </c>
      <c r="F64" s="34">
        <f>SUM(G64:K64)</f>
        <v>0</v>
      </c>
      <c r="G64" s="34">
        <f t="shared" si="29"/>
        <v>0</v>
      </c>
      <c r="H64" s="34">
        <f t="shared" si="29"/>
        <v>0</v>
      </c>
      <c r="I64" s="34">
        <f t="shared" si="29"/>
        <v>0</v>
      </c>
      <c r="J64" s="34">
        <f t="shared" si="29"/>
        <v>0</v>
      </c>
      <c r="K64" s="34">
        <f t="shared" si="29"/>
        <v>0</v>
      </c>
      <c r="L64" s="74"/>
      <c r="M64" s="74"/>
    </row>
    <row r="65" spans="1:13" s="15" customFormat="1" ht="38.25" x14ac:dyDescent="0.25">
      <c r="A65" s="73"/>
      <c r="B65" s="73"/>
      <c r="C65" s="73"/>
      <c r="D65" s="14" t="s">
        <v>31</v>
      </c>
      <c r="E65" s="34">
        <f t="shared" ref="E65:K65" si="30">E57+E47</f>
        <v>460366.26999999996</v>
      </c>
      <c r="F65" s="34">
        <f t="shared" si="30"/>
        <v>2388462.5</v>
      </c>
      <c r="G65" s="34">
        <f t="shared" si="30"/>
        <v>463099.22</v>
      </c>
      <c r="H65" s="34">
        <f t="shared" si="30"/>
        <v>481340.82</v>
      </c>
      <c r="I65" s="34">
        <f t="shared" si="30"/>
        <v>481340.82</v>
      </c>
      <c r="J65" s="34">
        <f t="shared" si="30"/>
        <v>481340.82</v>
      </c>
      <c r="K65" s="34">
        <f t="shared" si="30"/>
        <v>481340.82</v>
      </c>
      <c r="L65" s="74"/>
      <c r="M65" s="74"/>
    </row>
    <row r="66" spans="1:13" s="15" customFormat="1" ht="25.5" x14ac:dyDescent="0.25">
      <c r="A66" s="73"/>
      <c r="B66" s="73"/>
      <c r="C66" s="73"/>
      <c r="D66" s="16" t="s">
        <v>4</v>
      </c>
      <c r="E66" s="34">
        <f>E48</f>
        <v>29384.002</v>
      </c>
      <c r="F66" s="34">
        <f>SUM(G66:K66)</f>
        <v>134404</v>
      </c>
      <c r="G66" s="34">
        <f>G48</f>
        <v>21508</v>
      </c>
      <c r="H66" s="34">
        <f>H48</f>
        <v>28224</v>
      </c>
      <c r="I66" s="34">
        <f>I48</f>
        <v>28224</v>
      </c>
      <c r="J66" s="34">
        <f>J48</f>
        <v>28224</v>
      </c>
      <c r="K66" s="34">
        <f>K48</f>
        <v>28224</v>
      </c>
      <c r="L66" s="74"/>
      <c r="M66" s="74"/>
    </row>
    <row r="67" spans="1:13" s="13" customFormat="1" ht="21" customHeight="1" x14ac:dyDescent="0.25">
      <c r="A67" s="75" t="s">
        <v>41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</row>
    <row r="68" spans="1:13" s="3" customFormat="1" ht="27.75" customHeight="1" x14ac:dyDescent="0.25">
      <c r="A68" s="70" t="s">
        <v>45</v>
      </c>
      <c r="B68" s="70" t="s">
        <v>29</v>
      </c>
      <c r="C68" s="39" t="s">
        <v>14</v>
      </c>
      <c r="D68" s="22" t="s">
        <v>8</v>
      </c>
      <c r="E68" s="35">
        <f>SUM(E69:E69)</f>
        <v>16539.8</v>
      </c>
      <c r="F68" s="25">
        <f>SUM(G68:K68)</f>
        <v>92155.68</v>
      </c>
      <c r="G68" s="35">
        <f>SUM(G69:G69)</f>
        <v>19486.559999999998</v>
      </c>
      <c r="H68" s="35">
        <f>SUM(H69:H69)</f>
        <v>18167.28</v>
      </c>
      <c r="I68" s="35">
        <f>SUM(I69:I69)</f>
        <v>18167.28</v>
      </c>
      <c r="J68" s="35">
        <f>SUM(J69:J69)</f>
        <v>18167.28</v>
      </c>
      <c r="K68" s="35">
        <f>SUM(K69:K69)</f>
        <v>18167.28</v>
      </c>
      <c r="L68" s="23"/>
      <c r="M68" s="46"/>
    </row>
    <row r="69" spans="1:13" s="15" customFormat="1" ht="38.25" x14ac:dyDescent="0.25">
      <c r="A69" s="70"/>
      <c r="B69" s="70"/>
      <c r="C69" s="39"/>
      <c r="D69" s="14" t="s">
        <v>31</v>
      </c>
      <c r="E69" s="25">
        <f t="shared" ref="E69:K69" si="31">E71</f>
        <v>16539.8</v>
      </c>
      <c r="F69" s="25">
        <f t="shared" si="31"/>
        <v>92155.68</v>
      </c>
      <c r="G69" s="25">
        <f t="shared" si="31"/>
        <v>19486.559999999998</v>
      </c>
      <c r="H69" s="25">
        <f t="shared" si="31"/>
        <v>18167.28</v>
      </c>
      <c r="I69" s="25">
        <f t="shared" si="31"/>
        <v>18167.28</v>
      </c>
      <c r="J69" s="25">
        <f t="shared" si="31"/>
        <v>18167.28</v>
      </c>
      <c r="K69" s="25">
        <f t="shared" si="31"/>
        <v>18167.28</v>
      </c>
      <c r="L69" s="23"/>
      <c r="M69" s="47"/>
    </row>
    <row r="70" spans="1:13" s="3" customFormat="1" ht="15" x14ac:dyDescent="0.25">
      <c r="A70" s="71" t="s">
        <v>17</v>
      </c>
      <c r="B70" s="71" t="s">
        <v>69</v>
      </c>
      <c r="C70" s="62" t="s">
        <v>13</v>
      </c>
      <c r="D70" s="4" t="s">
        <v>8</v>
      </c>
      <c r="E70" s="36">
        <f t="shared" ref="E70:K70" si="32">SUM(E71:E71)</f>
        <v>16539.8</v>
      </c>
      <c r="F70" s="36">
        <f t="shared" si="32"/>
        <v>92155.68</v>
      </c>
      <c r="G70" s="36">
        <f t="shared" si="32"/>
        <v>19486.559999999998</v>
      </c>
      <c r="H70" s="36">
        <f t="shared" si="32"/>
        <v>18167.28</v>
      </c>
      <c r="I70" s="36">
        <f t="shared" si="32"/>
        <v>18167.28</v>
      </c>
      <c r="J70" s="36">
        <f t="shared" si="32"/>
        <v>18167.28</v>
      </c>
      <c r="K70" s="36">
        <f t="shared" si="32"/>
        <v>18167.28</v>
      </c>
      <c r="L70" s="63" t="s">
        <v>9</v>
      </c>
      <c r="M70" s="63" t="s">
        <v>64</v>
      </c>
    </row>
    <row r="71" spans="1:13" s="15" customFormat="1" ht="133.5" customHeight="1" x14ac:dyDescent="0.25">
      <c r="A71" s="71"/>
      <c r="B71" s="71"/>
      <c r="C71" s="62"/>
      <c r="D71" s="6" t="s">
        <v>31</v>
      </c>
      <c r="E71" s="31">
        <v>16539.8</v>
      </c>
      <c r="F71" s="31">
        <f t="shared" ref="F71" si="33">SUM(G71:K71)</f>
        <v>92155.68</v>
      </c>
      <c r="G71" s="31">
        <f>18167.28-133-203+1655.28</f>
        <v>19486.559999999998</v>
      </c>
      <c r="H71" s="31">
        <v>18167.28</v>
      </c>
      <c r="I71" s="31">
        <v>18167.28</v>
      </c>
      <c r="J71" s="31">
        <v>18167.28</v>
      </c>
      <c r="K71" s="31">
        <v>18167.28</v>
      </c>
      <c r="L71" s="69"/>
      <c r="M71" s="69"/>
    </row>
    <row r="72" spans="1:13" s="15" customFormat="1" ht="15" x14ac:dyDescent="0.25">
      <c r="A72" s="72" t="s">
        <v>47</v>
      </c>
      <c r="B72" s="73"/>
      <c r="C72" s="73"/>
      <c r="D72" s="14" t="s">
        <v>8</v>
      </c>
      <c r="E72" s="25">
        <f>E68</f>
        <v>16539.8</v>
      </c>
      <c r="F72" s="25">
        <f>SUM(G72:K72)</f>
        <v>92155.68</v>
      </c>
      <c r="G72" s="25">
        <f t="shared" ref="G72:K73" si="34">G68</f>
        <v>19486.559999999998</v>
      </c>
      <c r="H72" s="25">
        <f t="shared" si="34"/>
        <v>18167.28</v>
      </c>
      <c r="I72" s="25">
        <f t="shared" si="34"/>
        <v>18167.28</v>
      </c>
      <c r="J72" s="25">
        <f t="shared" si="34"/>
        <v>18167.28</v>
      </c>
      <c r="K72" s="25">
        <f t="shared" si="34"/>
        <v>18167.28</v>
      </c>
      <c r="L72" s="74"/>
      <c r="M72" s="74"/>
    </row>
    <row r="73" spans="1:13" s="15" customFormat="1" ht="38.25" x14ac:dyDescent="0.25">
      <c r="A73" s="73"/>
      <c r="B73" s="73"/>
      <c r="C73" s="73"/>
      <c r="D73" s="14" t="s">
        <v>31</v>
      </c>
      <c r="E73" s="25">
        <f>E69</f>
        <v>16539.8</v>
      </c>
      <c r="F73" s="25">
        <f>F69</f>
        <v>92155.68</v>
      </c>
      <c r="G73" s="25">
        <f t="shared" si="34"/>
        <v>19486.559999999998</v>
      </c>
      <c r="H73" s="25">
        <f t="shared" si="34"/>
        <v>18167.28</v>
      </c>
      <c r="I73" s="25">
        <f t="shared" si="34"/>
        <v>18167.28</v>
      </c>
      <c r="J73" s="25">
        <f t="shared" si="34"/>
        <v>18167.28</v>
      </c>
      <c r="K73" s="25">
        <f t="shared" si="34"/>
        <v>18167.28</v>
      </c>
      <c r="L73" s="74"/>
      <c r="M73" s="74"/>
    </row>
    <row r="74" spans="1:13" s="15" customFormat="1" ht="15" x14ac:dyDescent="0.25">
      <c r="A74" s="82" t="s">
        <v>53</v>
      </c>
      <c r="B74" s="83"/>
      <c r="C74" s="84"/>
      <c r="D74" s="24" t="s">
        <v>8</v>
      </c>
      <c r="E74" s="25">
        <f>E75+E76+E77+E79</f>
        <v>559308.75199999998</v>
      </c>
      <c r="F74" s="25">
        <f>SUM(G74:K74)</f>
        <v>4827667.9360000007</v>
      </c>
      <c r="G74" s="25">
        <f>SUM(G75:G79)</f>
        <v>976548.3</v>
      </c>
      <c r="H74" s="25">
        <f>SUM(H75:H79)</f>
        <v>963717.4090000001</v>
      </c>
      <c r="I74" s="25">
        <f>SUM(I75:I79)</f>
        <v>962467.4090000001</v>
      </c>
      <c r="J74" s="25">
        <f>SUM(J75:J79)</f>
        <v>962467.4090000001</v>
      </c>
      <c r="K74" s="25">
        <f>SUM(K75:K79)</f>
        <v>962467.4090000001</v>
      </c>
      <c r="L74" s="91"/>
      <c r="M74" s="94"/>
    </row>
    <row r="75" spans="1:13" s="15" customFormat="1" ht="37.9" customHeight="1" x14ac:dyDescent="0.25">
      <c r="A75" s="85"/>
      <c r="B75" s="86"/>
      <c r="C75" s="87"/>
      <c r="D75" s="24" t="s">
        <v>11</v>
      </c>
      <c r="E75" s="25">
        <f>E61+E67+E70</f>
        <v>17642.27</v>
      </c>
      <c r="F75" s="25">
        <f>SUM(G75:K75)</f>
        <v>2675.7283299999999</v>
      </c>
      <c r="G75" s="25">
        <f>G33+G63</f>
        <v>2675.7283299999999</v>
      </c>
      <c r="H75" s="25">
        <f>H33+H63</f>
        <v>0</v>
      </c>
      <c r="I75" s="25">
        <f>I33+I63</f>
        <v>0</v>
      </c>
      <c r="J75" s="25">
        <f>J33+J63</f>
        <v>0</v>
      </c>
      <c r="K75" s="25">
        <f>K33+K63</f>
        <v>0</v>
      </c>
      <c r="L75" s="92"/>
      <c r="M75" s="94"/>
    </row>
    <row r="76" spans="1:13" s="15" customFormat="1" ht="25.5" x14ac:dyDescent="0.25">
      <c r="A76" s="85"/>
      <c r="B76" s="86"/>
      <c r="C76" s="87"/>
      <c r="D76" s="24" t="s">
        <v>19</v>
      </c>
      <c r="E76" s="25">
        <f>E68</f>
        <v>16539.8</v>
      </c>
      <c r="F76" s="25">
        <f t="shared" ref="F76:F79" si="35">SUM(G76:K76)</f>
        <v>2141.9316699999999</v>
      </c>
      <c r="G76" s="25">
        <f>G34</f>
        <v>891.93167000000005</v>
      </c>
      <c r="H76" s="25">
        <f>H34</f>
        <v>1250</v>
      </c>
      <c r="I76" s="25">
        <f>I34</f>
        <v>0</v>
      </c>
      <c r="J76" s="25">
        <f>J34</f>
        <v>0</v>
      </c>
      <c r="K76" s="25">
        <f>K34</f>
        <v>0</v>
      </c>
      <c r="L76" s="92"/>
      <c r="M76" s="94"/>
    </row>
    <row r="77" spans="1:13" s="15" customFormat="1" ht="38.25" x14ac:dyDescent="0.25">
      <c r="A77" s="85"/>
      <c r="B77" s="86"/>
      <c r="C77" s="87"/>
      <c r="D77" s="24" t="s">
        <v>31</v>
      </c>
      <c r="E77" s="25">
        <f>E62+E73</f>
        <v>508127.51199999993</v>
      </c>
      <c r="F77" s="25">
        <f t="shared" si="35"/>
        <v>3851146.4660000009</v>
      </c>
      <c r="G77" s="25">
        <f>G35+G44+G65+G73</f>
        <v>763051.23</v>
      </c>
      <c r="H77" s="25">
        <f>H35+H44+H65+H73</f>
        <v>772023.80900000012</v>
      </c>
      <c r="I77" s="25">
        <f>I35+I44+I65+I73</f>
        <v>772023.80900000012</v>
      </c>
      <c r="J77" s="25">
        <f>J35+J44+J65+J73</f>
        <v>772023.80900000012</v>
      </c>
      <c r="K77" s="25">
        <f>K35+K44+K65+K73</f>
        <v>772023.80900000012</v>
      </c>
      <c r="L77" s="92"/>
      <c r="M77" s="94"/>
    </row>
    <row r="78" spans="1:13" s="15" customFormat="1" ht="63.75" x14ac:dyDescent="0.25">
      <c r="A78" s="85"/>
      <c r="B78" s="86"/>
      <c r="C78" s="87"/>
      <c r="D78" s="17" t="s">
        <v>10</v>
      </c>
      <c r="E78" s="25">
        <f>E63</f>
        <v>1378.07</v>
      </c>
      <c r="F78" s="25">
        <f>F63</f>
        <v>0</v>
      </c>
      <c r="G78" s="25">
        <f t="shared" ref="G78:K78" si="36">G63</f>
        <v>0</v>
      </c>
      <c r="H78" s="25">
        <f t="shared" si="36"/>
        <v>0</v>
      </c>
      <c r="I78" s="25">
        <f t="shared" si="36"/>
        <v>0</v>
      </c>
      <c r="J78" s="25">
        <f t="shared" si="36"/>
        <v>0</v>
      </c>
      <c r="K78" s="25">
        <f t="shared" si="36"/>
        <v>0</v>
      </c>
      <c r="L78" s="92"/>
      <c r="M78" s="94"/>
    </row>
    <row r="79" spans="1:13" s="15" customFormat="1" ht="27.75" customHeight="1" x14ac:dyDescent="0.25">
      <c r="A79" s="88"/>
      <c r="B79" s="89"/>
      <c r="C79" s="90"/>
      <c r="D79" s="26" t="s">
        <v>4</v>
      </c>
      <c r="E79" s="25">
        <f>E64+E71</f>
        <v>16999.169999999998</v>
      </c>
      <c r="F79" s="25">
        <f t="shared" si="35"/>
        <v>971703.80999999994</v>
      </c>
      <c r="G79" s="25">
        <f>G37+G66</f>
        <v>209929.41</v>
      </c>
      <c r="H79" s="25">
        <f>H37+H66</f>
        <v>190443.6</v>
      </c>
      <c r="I79" s="25">
        <f>I37+I66</f>
        <v>190443.6</v>
      </c>
      <c r="J79" s="25">
        <f>J37+J66</f>
        <v>190443.6</v>
      </c>
      <c r="K79" s="25">
        <f>K37+K66</f>
        <v>190443.6</v>
      </c>
      <c r="L79" s="93"/>
      <c r="M79" s="94"/>
    </row>
    <row r="81" spans="1:13" x14ac:dyDescent="0.2">
      <c r="G81" s="44"/>
    </row>
    <row r="83" spans="1:13" s="15" customFormat="1" ht="18.75" x14ac:dyDescent="0.3">
      <c r="A83" s="45"/>
      <c r="B83" s="95" t="s">
        <v>71</v>
      </c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</sheetData>
  <mergeCells count="108">
    <mergeCell ref="J1:M1"/>
    <mergeCell ref="J2:M2"/>
    <mergeCell ref="M41:M42"/>
    <mergeCell ref="L29:L31"/>
    <mergeCell ref="M32:M37"/>
    <mergeCell ref="M39:M40"/>
    <mergeCell ref="L58:L61"/>
    <mergeCell ref="M58:M61"/>
    <mergeCell ref="L8:L11"/>
    <mergeCell ref="M8:M11"/>
    <mergeCell ref="L12:L14"/>
    <mergeCell ref="M12:M14"/>
    <mergeCell ref="L54:L57"/>
    <mergeCell ref="M54:M57"/>
    <mergeCell ref="A38:M38"/>
    <mergeCell ref="A39:A40"/>
    <mergeCell ref="M29:M31"/>
    <mergeCell ref="L39:L40"/>
    <mergeCell ref="C58:C61"/>
    <mergeCell ref="A46:A48"/>
    <mergeCell ref="B46:B48"/>
    <mergeCell ref="C46:C48"/>
    <mergeCell ref="A58:A61"/>
    <mergeCell ref="A43:C44"/>
    <mergeCell ref="A74:C79"/>
    <mergeCell ref="L74:L79"/>
    <mergeCell ref="M74:M79"/>
    <mergeCell ref="B83:M83"/>
    <mergeCell ref="A12:A15"/>
    <mergeCell ref="B12:B15"/>
    <mergeCell ref="C12:C15"/>
    <mergeCell ref="A70:A71"/>
    <mergeCell ref="B70:B71"/>
    <mergeCell ref="C70:C71"/>
    <mergeCell ref="A72:C73"/>
    <mergeCell ref="L72:L73"/>
    <mergeCell ref="M72:M73"/>
    <mergeCell ref="L70:L71"/>
    <mergeCell ref="M70:M71"/>
    <mergeCell ref="A62:C66"/>
    <mergeCell ref="L62:L66"/>
    <mergeCell ref="M62:M66"/>
    <mergeCell ref="A67:M67"/>
    <mergeCell ref="A68:A69"/>
    <mergeCell ref="B68:B69"/>
    <mergeCell ref="A52:A53"/>
    <mergeCell ref="L49:L51"/>
    <mergeCell ref="B58:B61"/>
    <mergeCell ref="L43:L44"/>
    <mergeCell ref="M43:M44"/>
    <mergeCell ref="A45:M45"/>
    <mergeCell ref="A54:A57"/>
    <mergeCell ref="B54:B57"/>
    <mergeCell ref="C54:C57"/>
    <mergeCell ref="L52:L53"/>
    <mergeCell ref="M52:M53"/>
    <mergeCell ref="B52:B53"/>
    <mergeCell ref="C52:C53"/>
    <mergeCell ref="A49:A51"/>
    <mergeCell ref="B49:B51"/>
    <mergeCell ref="C49:C51"/>
    <mergeCell ref="M47:M48"/>
    <mergeCell ref="M49:M51"/>
    <mergeCell ref="B39:B40"/>
    <mergeCell ref="A41:A42"/>
    <mergeCell ref="B41:B42"/>
    <mergeCell ref="C41:C42"/>
    <mergeCell ref="A32:C37"/>
    <mergeCell ref="L32:L37"/>
    <mergeCell ref="L41:L42"/>
    <mergeCell ref="A29:A31"/>
    <mergeCell ref="B29:B31"/>
    <mergeCell ref="C29:C31"/>
    <mergeCell ref="M25:M28"/>
    <mergeCell ref="A16:A17"/>
    <mergeCell ref="B16:B17"/>
    <mergeCell ref="C16:C17"/>
    <mergeCell ref="A18:A20"/>
    <mergeCell ref="B18:B20"/>
    <mergeCell ref="C18:C20"/>
    <mergeCell ref="L15:L17"/>
    <mergeCell ref="M15:M17"/>
    <mergeCell ref="L18:L20"/>
    <mergeCell ref="M18:M20"/>
    <mergeCell ref="M68:M69"/>
    <mergeCell ref="A3:M3"/>
    <mergeCell ref="A4:A5"/>
    <mergeCell ref="B4:B5"/>
    <mergeCell ref="C4:C5"/>
    <mergeCell ref="D4:D5"/>
    <mergeCell ref="E4:E5"/>
    <mergeCell ref="F4:F5"/>
    <mergeCell ref="G4:J4"/>
    <mergeCell ref="L4:L5"/>
    <mergeCell ref="M4:M5"/>
    <mergeCell ref="A7:M7"/>
    <mergeCell ref="A8:A11"/>
    <mergeCell ref="B8:B11"/>
    <mergeCell ref="C8:C11"/>
    <mergeCell ref="L21:L24"/>
    <mergeCell ref="M21:M24"/>
    <mergeCell ref="A25:A28"/>
    <mergeCell ref="A21:A24"/>
    <mergeCell ref="B21:B24"/>
    <mergeCell ref="C21:C24"/>
    <mergeCell ref="B25:B28"/>
    <mergeCell ref="C25:C28"/>
    <mergeCell ref="L25:L28"/>
  </mergeCells>
  <pageMargins left="0.31496062992125984" right="0.39370078740157483" top="0.55118110236220474" bottom="0.55118110236220474" header="0" footer="0"/>
  <pageSetup paperSize="9" scale="69" orientation="landscape" r:id="rId1"/>
  <rowBreaks count="2" manualBreakCount="2">
    <brk id="37" max="12" man="1"/>
    <brk id="73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KDMKS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Зиминова Анна Юрьевна</cp:lastModifiedBy>
  <cp:revision>3</cp:revision>
  <cp:lastPrinted>2020-09-01T11:53:13Z</cp:lastPrinted>
  <dcterms:created xsi:type="dcterms:W3CDTF">2015-08-24T11:11:17Z</dcterms:created>
  <dcterms:modified xsi:type="dcterms:W3CDTF">2020-09-03T14:28:26Z</dcterms:modified>
</cp:coreProperties>
</file>