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dmin\Desktop\МП 2020 Проект\ПРОЕКТ Постановления_МП2020_28.12.2020\"/>
    </mc:Choice>
  </mc:AlternateContent>
  <bookViews>
    <workbookView xWindow="480" yWindow="540" windowWidth="27795" windowHeight="12165" activeTab="1"/>
  </bookViews>
  <sheets>
    <sheet name="МП 2 свод для печати" sheetId="1" r:id="rId1"/>
    <sheet name="пояснительная" sheetId="2" r:id="rId2"/>
  </sheets>
  <externalReferences>
    <externalReference r:id="rId3"/>
  </externalReferences>
  <definedNames>
    <definedName name="_FilterDatabase" localSheetId="0" hidden="1">'МП 2 свод для печати'!$A$6:$M$7</definedName>
    <definedName name="Print_Area" localSheetId="0">'МП 2 свод для печати'!$A$1:$M$396</definedName>
    <definedName name="Print_Titles" localSheetId="0">'МП 2 свод для печати'!$4:$6</definedName>
    <definedName name="_xlnm.Print_Area" localSheetId="0">'МП 2 свод для печати'!$A$1:$N$397</definedName>
  </definedNames>
  <calcPr calcId="162913"/>
</workbook>
</file>

<file path=xl/calcChain.xml><?xml version="1.0" encoding="utf-8"?>
<calcChain xmlns="http://schemas.openxmlformats.org/spreadsheetml/2006/main">
  <c r="G287" i="1" l="1"/>
  <c r="G300" i="1" l="1"/>
  <c r="G263" i="1"/>
  <c r="G343" i="1"/>
  <c r="G349" i="1"/>
  <c r="G262" i="1" l="1"/>
  <c r="G38" i="1" l="1"/>
  <c r="G196" i="1"/>
  <c r="J238" i="1" l="1"/>
  <c r="J263" i="1"/>
  <c r="H237" i="1"/>
  <c r="I237" i="1"/>
  <c r="J237" i="1"/>
  <c r="K237" i="1"/>
  <c r="H238" i="1"/>
  <c r="I238" i="1"/>
  <c r="K238" i="1"/>
  <c r="H239" i="1"/>
  <c r="I239" i="1"/>
  <c r="K239" i="1"/>
  <c r="H240" i="1"/>
  <c r="I240" i="1"/>
  <c r="J240" i="1"/>
  <c r="K240" i="1"/>
  <c r="H241" i="1"/>
  <c r="I241" i="1"/>
  <c r="J241" i="1"/>
  <c r="K241" i="1"/>
  <c r="G241" i="1"/>
  <c r="G240" i="1"/>
  <c r="G239" i="1"/>
  <c r="G238" i="1"/>
  <c r="G237" i="1"/>
  <c r="E239" i="1"/>
  <c r="E240" i="1"/>
  <c r="E241" i="1"/>
  <c r="E237" i="1"/>
  <c r="E238" i="1"/>
  <c r="J281" i="1"/>
  <c r="F281" i="1" s="1"/>
  <c r="F283" i="1"/>
  <c r="F282" i="1"/>
  <c r="F280" i="1"/>
  <c r="F279" i="1"/>
  <c r="K278" i="1"/>
  <c r="I278" i="1"/>
  <c r="H278" i="1"/>
  <c r="G278" i="1"/>
  <c r="E278" i="1"/>
  <c r="F277" i="1"/>
  <c r="F276" i="1"/>
  <c r="F275" i="1"/>
  <c r="F274" i="1"/>
  <c r="F273" i="1"/>
  <c r="K272" i="1"/>
  <c r="J272" i="1"/>
  <c r="I272" i="1"/>
  <c r="H272" i="1"/>
  <c r="G272" i="1"/>
  <c r="F272" i="1" s="1"/>
  <c r="E272" i="1"/>
  <c r="H202" i="1"/>
  <c r="J278" i="1" l="1"/>
  <c r="J239" i="1"/>
  <c r="F278" i="1"/>
  <c r="K197" i="1"/>
  <c r="J197" i="1"/>
  <c r="I197" i="1"/>
  <c r="H197" i="1"/>
  <c r="H374" i="1" l="1"/>
  <c r="I374" i="1"/>
  <c r="J374" i="1"/>
  <c r="K374" i="1"/>
  <c r="H343" i="1"/>
  <c r="I343" i="1"/>
  <c r="J343" i="1"/>
  <c r="K343" i="1"/>
  <c r="H196" i="1"/>
  <c r="I196" i="1"/>
  <c r="J196" i="1"/>
  <c r="K196" i="1"/>
  <c r="H26" i="1" l="1"/>
  <c r="I26" i="1"/>
  <c r="J26" i="1"/>
  <c r="K26" i="1"/>
  <c r="H27" i="1"/>
  <c r="I27" i="1"/>
  <c r="J27" i="1"/>
  <c r="K27" i="1"/>
  <c r="G27" i="1"/>
  <c r="G26" i="1"/>
  <c r="E26" i="1"/>
  <c r="E27" i="1"/>
  <c r="F382" i="1" l="1"/>
  <c r="G380" i="1"/>
  <c r="G368" i="1" s="1"/>
  <c r="E377" i="1"/>
  <c r="H370" i="1"/>
  <c r="K369" i="1"/>
  <c r="K387" i="1" s="1"/>
  <c r="J369" i="1"/>
  <c r="J387" i="1" s="1"/>
  <c r="H369" i="1"/>
  <c r="H387" i="1" s="1"/>
  <c r="E369" i="1"/>
  <c r="E387" i="1" s="1"/>
  <c r="K368" i="1"/>
  <c r="K386" i="1" s="1"/>
  <c r="J368" i="1"/>
  <c r="J386" i="1" s="1"/>
  <c r="I368" i="1"/>
  <c r="I386" i="1" s="1"/>
  <c r="H368" i="1"/>
  <c r="H386" i="1" s="1"/>
  <c r="E368" i="1"/>
  <c r="E386" i="1" s="1"/>
  <c r="K367" i="1"/>
  <c r="J367" i="1"/>
  <c r="J385" i="1" s="1"/>
  <c r="I367" i="1"/>
  <c r="I385" i="1" s="1"/>
  <c r="G367" i="1"/>
  <c r="K366" i="1"/>
  <c r="K384" i="1" s="1"/>
  <c r="I366" i="1"/>
  <c r="I384" i="1" s="1"/>
  <c r="G366" i="1"/>
  <c r="G384" i="1" s="1"/>
  <c r="E366" i="1"/>
  <c r="E384" i="1" s="1"/>
  <c r="I370" i="1"/>
  <c r="I388" i="1" s="1"/>
  <c r="E370" i="1"/>
  <c r="E388" i="1" s="1"/>
  <c r="H367" i="1"/>
  <c r="H385" i="1" s="1"/>
  <c r="G337" i="1"/>
  <c r="J352" i="1"/>
  <c r="F350" i="1"/>
  <c r="F342" i="1"/>
  <c r="J340" i="1"/>
  <c r="H321" i="1"/>
  <c r="E321" i="1"/>
  <c r="F317" i="1"/>
  <c r="K315" i="1"/>
  <c r="J315" i="1"/>
  <c r="I315" i="1"/>
  <c r="K308" i="1"/>
  <c r="J308" i="1"/>
  <c r="E308" i="1"/>
  <c r="K307" i="1"/>
  <c r="I307" i="1"/>
  <c r="H307" i="1"/>
  <c r="F313" i="1"/>
  <c r="I308" i="1"/>
  <c r="H308" i="1"/>
  <c r="G308" i="1"/>
  <c r="K296" i="1"/>
  <c r="I296" i="1"/>
  <c r="H296" i="1"/>
  <c r="G296" i="1"/>
  <c r="E296" i="1"/>
  <c r="I295" i="1"/>
  <c r="H295" i="1"/>
  <c r="G295" i="1"/>
  <c r="E295" i="1"/>
  <c r="K294" i="1"/>
  <c r="J294" i="1"/>
  <c r="I294" i="1"/>
  <c r="H294" i="1"/>
  <c r="E294" i="1"/>
  <c r="K293" i="1"/>
  <c r="J293" i="1"/>
  <c r="I293" i="1"/>
  <c r="H293" i="1"/>
  <c r="G293" i="1"/>
  <c r="E293" i="1"/>
  <c r="K292" i="1"/>
  <c r="J292" i="1"/>
  <c r="I292" i="1"/>
  <c r="H297" i="1"/>
  <c r="G292" i="1"/>
  <c r="J296" i="1"/>
  <c r="K295" i="1"/>
  <c r="F271" i="1"/>
  <c r="F270" i="1"/>
  <c r="F268" i="1"/>
  <c r="J266" i="1"/>
  <c r="F265" i="1"/>
  <c r="K260" i="1"/>
  <c r="J260" i="1"/>
  <c r="I260" i="1"/>
  <c r="E254" i="1"/>
  <c r="F250" i="1"/>
  <c r="K248" i="1"/>
  <c r="J248" i="1"/>
  <c r="I248" i="1"/>
  <c r="F246" i="1"/>
  <c r="F245" i="1"/>
  <c r="F244" i="1"/>
  <c r="F232" i="1"/>
  <c r="H230" i="1"/>
  <c r="K223" i="1"/>
  <c r="J223" i="1"/>
  <c r="I223" i="1"/>
  <c r="H223" i="1"/>
  <c r="E223" i="1"/>
  <c r="K222" i="1"/>
  <c r="J222" i="1"/>
  <c r="H222" i="1"/>
  <c r="F228" i="1"/>
  <c r="K221" i="1"/>
  <c r="I221" i="1"/>
  <c r="F227" i="1"/>
  <c r="K220" i="1"/>
  <c r="I220" i="1"/>
  <c r="E220" i="1"/>
  <c r="K224" i="1"/>
  <c r="J224" i="1"/>
  <c r="I224" i="1"/>
  <c r="E219" i="1"/>
  <c r="I222" i="1"/>
  <c r="J219" i="1"/>
  <c r="F210" i="1"/>
  <c r="F209" i="1"/>
  <c r="F208" i="1"/>
  <c r="H205" i="1"/>
  <c r="E205" i="1"/>
  <c r="K199" i="1"/>
  <c r="J199" i="1"/>
  <c r="I199" i="1"/>
  <c r="H192" i="1"/>
  <c r="E191" i="1"/>
  <c r="J190" i="1"/>
  <c r="H190" i="1"/>
  <c r="E190" i="1"/>
  <c r="J189" i="1"/>
  <c r="H189" i="1"/>
  <c r="E189" i="1"/>
  <c r="J188" i="1"/>
  <c r="H193" i="1"/>
  <c r="E193" i="1"/>
  <c r="G191" i="1"/>
  <c r="E180" i="1"/>
  <c r="K179" i="1"/>
  <c r="I179" i="1"/>
  <c r="H179" i="1"/>
  <c r="G179" i="1"/>
  <c r="K178" i="1"/>
  <c r="J178" i="1"/>
  <c r="I178" i="1"/>
  <c r="H178" i="1"/>
  <c r="E178" i="1"/>
  <c r="K177" i="1"/>
  <c r="J177" i="1"/>
  <c r="I177" i="1"/>
  <c r="H177" i="1"/>
  <c r="G177" i="1"/>
  <c r="E177" i="1"/>
  <c r="K176" i="1"/>
  <c r="J176" i="1"/>
  <c r="I176" i="1"/>
  <c r="H181" i="1"/>
  <c r="G176" i="1"/>
  <c r="E181" i="1"/>
  <c r="K180" i="1"/>
  <c r="J180" i="1"/>
  <c r="I180" i="1"/>
  <c r="H180" i="1"/>
  <c r="G180" i="1"/>
  <c r="E179" i="1"/>
  <c r="E168" i="1"/>
  <c r="K167" i="1"/>
  <c r="I167" i="1"/>
  <c r="H167" i="1"/>
  <c r="F173" i="1"/>
  <c r="E167" i="1"/>
  <c r="K166" i="1"/>
  <c r="I166" i="1"/>
  <c r="H166" i="1"/>
  <c r="F172" i="1"/>
  <c r="E166" i="1"/>
  <c r="K165" i="1"/>
  <c r="J165" i="1"/>
  <c r="I165" i="1"/>
  <c r="H165" i="1"/>
  <c r="E165" i="1"/>
  <c r="K164" i="1"/>
  <c r="J164" i="1"/>
  <c r="I164" i="1"/>
  <c r="H169" i="1"/>
  <c r="G164" i="1"/>
  <c r="K168" i="1"/>
  <c r="J168" i="1"/>
  <c r="I168" i="1"/>
  <c r="H168" i="1"/>
  <c r="G168" i="1"/>
  <c r="J166" i="1"/>
  <c r="H157" i="1"/>
  <c r="E157" i="1"/>
  <c r="F153" i="1"/>
  <c r="J151" i="1"/>
  <c r="E145" i="1"/>
  <c r="J139" i="1"/>
  <c r="J132" i="1"/>
  <c r="H132" i="1"/>
  <c r="F137" i="1"/>
  <c r="F136" i="1"/>
  <c r="F135" i="1"/>
  <c r="G132" i="1"/>
  <c r="H130" i="1"/>
  <c r="G128" i="1"/>
  <c r="F116" i="1"/>
  <c r="K114" i="1"/>
  <c r="J114" i="1"/>
  <c r="I114" i="1"/>
  <c r="F112" i="1"/>
  <c r="F111" i="1"/>
  <c r="F110" i="1"/>
  <c r="F107" i="1"/>
  <c r="F106" i="1"/>
  <c r="F104" i="1"/>
  <c r="K102" i="1"/>
  <c r="J102" i="1"/>
  <c r="I102" i="1"/>
  <c r="F100" i="1"/>
  <c r="F99" i="1"/>
  <c r="F98" i="1"/>
  <c r="F95" i="1"/>
  <c r="F94" i="1"/>
  <c r="F92" i="1"/>
  <c r="K90" i="1"/>
  <c r="J90" i="1"/>
  <c r="I90" i="1"/>
  <c r="F86" i="1"/>
  <c r="H84" i="1"/>
  <c r="F80" i="1"/>
  <c r="K78" i="1"/>
  <c r="J78" i="1"/>
  <c r="I78" i="1"/>
  <c r="F79" i="1"/>
  <c r="K58" i="1"/>
  <c r="J58" i="1"/>
  <c r="I58" i="1"/>
  <c r="H58" i="1"/>
  <c r="E58" i="1"/>
  <c r="K57" i="1"/>
  <c r="J57" i="1"/>
  <c r="I57" i="1"/>
  <c r="H57" i="1"/>
  <c r="G57" i="1"/>
  <c r="E57" i="1"/>
  <c r="K56" i="1"/>
  <c r="J56" i="1"/>
  <c r="I56" i="1"/>
  <c r="H56" i="1"/>
  <c r="G56" i="1"/>
  <c r="E56" i="1"/>
  <c r="K55" i="1"/>
  <c r="J55" i="1"/>
  <c r="I55" i="1"/>
  <c r="H55" i="1"/>
  <c r="G55" i="1"/>
  <c r="E55" i="1"/>
  <c r="J59" i="1"/>
  <c r="I54" i="1"/>
  <c r="H59" i="1"/>
  <c r="E54" i="1"/>
  <c r="E53" i="1" s="1"/>
  <c r="I59" i="1"/>
  <c r="E59" i="1"/>
  <c r="F52" i="1"/>
  <c r="F51" i="1"/>
  <c r="F50" i="1"/>
  <c r="K47" i="1"/>
  <c r="F48" i="1"/>
  <c r="I47" i="1"/>
  <c r="E47" i="1"/>
  <c r="F44" i="1"/>
  <c r="J41" i="1"/>
  <c r="H41" i="1"/>
  <c r="E41" i="1"/>
  <c r="J35" i="1"/>
  <c r="I35" i="1"/>
  <c r="H35" i="1"/>
  <c r="G35" i="1"/>
  <c r="E35" i="1"/>
  <c r="K35" i="1"/>
  <c r="I31" i="1"/>
  <c r="I20" i="1"/>
  <c r="F21" i="1"/>
  <c r="K20" i="1"/>
  <c r="E20" i="1"/>
  <c r="I18" i="1"/>
  <c r="H18" i="1"/>
  <c r="K18" i="1"/>
  <c r="J18" i="1"/>
  <c r="I16" i="1"/>
  <c r="H16" i="1"/>
  <c r="K16" i="1"/>
  <c r="J16" i="1"/>
  <c r="E16" i="1"/>
  <c r="H12" i="1"/>
  <c r="E12" i="1"/>
  <c r="K12" i="1"/>
  <c r="J12" i="1"/>
  <c r="I12" i="1"/>
  <c r="J9" i="1"/>
  <c r="H9" i="1"/>
  <c r="E9" i="1"/>
  <c r="K10" i="1"/>
  <c r="H10" i="1"/>
  <c r="I10" i="1"/>
  <c r="K9" i="1"/>
  <c r="I9" i="1"/>
  <c r="G9" i="1"/>
  <c r="I53" i="1" l="1"/>
  <c r="F177" i="1"/>
  <c r="E74" i="1"/>
  <c r="E122" i="1" s="1"/>
  <c r="H176" i="1"/>
  <c r="H175" i="1" s="1"/>
  <c r="H219" i="1"/>
  <c r="H73" i="1"/>
  <c r="H121" i="1" s="1"/>
  <c r="J370" i="1"/>
  <c r="J388" i="1" s="1"/>
  <c r="H335" i="1"/>
  <c r="H359" i="1" s="1"/>
  <c r="J336" i="1"/>
  <c r="J360" i="1" s="1"/>
  <c r="E337" i="1"/>
  <c r="E361" i="1" s="1"/>
  <c r="I337" i="1"/>
  <c r="I361" i="1" s="1"/>
  <c r="K337" i="1"/>
  <c r="K361" i="1" s="1"/>
  <c r="G338" i="1"/>
  <c r="G362" i="1" s="1"/>
  <c r="I338" i="1"/>
  <c r="I362" i="1" s="1"/>
  <c r="K338" i="1"/>
  <c r="K362" i="1" s="1"/>
  <c r="F88" i="1"/>
  <c r="I331" i="1"/>
  <c r="J73" i="1"/>
  <c r="J121" i="1" s="1"/>
  <c r="J74" i="1"/>
  <c r="J122" i="1" s="1"/>
  <c r="H75" i="1"/>
  <c r="H123" i="1" s="1"/>
  <c r="J75" i="1"/>
  <c r="J123" i="1" s="1"/>
  <c r="E76" i="1"/>
  <c r="E124" i="1" s="1"/>
  <c r="H77" i="1"/>
  <c r="H125" i="1" s="1"/>
  <c r="J77" i="1"/>
  <c r="J125" i="1" s="1"/>
  <c r="F87" i="1"/>
  <c r="H164" i="1"/>
  <c r="H163" i="1" s="1"/>
  <c r="G221" i="1"/>
  <c r="G307" i="1"/>
  <c r="G331" i="1" s="1"/>
  <c r="G304" i="1"/>
  <c r="G328" i="1" s="1"/>
  <c r="I304" i="1"/>
  <c r="I328" i="1" s="1"/>
  <c r="K304" i="1"/>
  <c r="K328" i="1" s="1"/>
  <c r="I305" i="1"/>
  <c r="I329" i="1" s="1"/>
  <c r="K305" i="1"/>
  <c r="K329" i="1" s="1"/>
  <c r="I306" i="1"/>
  <c r="K306" i="1"/>
  <c r="K330" i="1" s="1"/>
  <c r="H15" i="1"/>
  <c r="H14" i="1" s="1"/>
  <c r="E66" i="1"/>
  <c r="E67" i="1"/>
  <c r="K76" i="1"/>
  <c r="K124" i="1" s="1"/>
  <c r="I129" i="1"/>
  <c r="I131" i="1"/>
  <c r="K132" i="1"/>
  <c r="I15" i="1"/>
  <c r="I23" i="1" s="1"/>
  <c r="I22" i="1" s="1"/>
  <c r="K15" i="1"/>
  <c r="K23" i="1" s="1"/>
  <c r="H54" i="1"/>
  <c r="H53" i="1" s="1"/>
  <c r="H214" i="1"/>
  <c r="K370" i="1"/>
  <c r="K388" i="1" s="1"/>
  <c r="J10" i="1"/>
  <c r="G18" i="1"/>
  <c r="F18" i="1" s="1"/>
  <c r="E18" i="1"/>
  <c r="I128" i="1"/>
  <c r="K128" i="1"/>
  <c r="K129" i="1"/>
  <c r="G222" i="1"/>
  <c r="F222" i="1" s="1"/>
  <c r="I336" i="1"/>
  <c r="I360" i="1" s="1"/>
  <c r="H337" i="1"/>
  <c r="H361" i="1" s="1"/>
  <c r="J337" i="1"/>
  <c r="J361" i="1" s="1"/>
  <c r="E338" i="1"/>
  <c r="E362" i="1" s="1"/>
  <c r="H338" i="1"/>
  <c r="H362" i="1" s="1"/>
  <c r="J338" i="1"/>
  <c r="J362" i="1" s="1"/>
  <c r="E339" i="1"/>
  <c r="E363" i="1" s="1"/>
  <c r="H339" i="1"/>
  <c r="H363" i="1" s="1"/>
  <c r="J339" i="1"/>
  <c r="J363" i="1" s="1"/>
  <c r="G67" i="1"/>
  <c r="K67" i="1"/>
  <c r="G28" i="1"/>
  <c r="G68" i="1" s="1"/>
  <c r="I28" i="1"/>
  <c r="I68" i="1" s="1"/>
  <c r="K28" i="1"/>
  <c r="K68" i="1" s="1"/>
  <c r="G29" i="1"/>
  <c r="G69" i="1" s="1"/>
  <c r="I29" i="1"/>
  <c r="I69" i="1" s="1"/>
  <c r="K29" i="1"/>
  <c r="G30" i="1"/>
  <c r="I30" i="1"/>
  <c r="I70" i="1" s="1"/>
  <c r="K30" i="1"/>
  <c r="K70" i="1" s="1"/>
  <c r="J54" i="1"/>
  <c r="J53" i="1" s="1"/>
  <c r="G74" i="1"/>
  <c r="G122" i="1" s="1"/>
  <c r="G75" i="1"/>
  <c r="G167" i="1"/>
  <c r="H305" i="1"/>
  <c r="H329" i="1" s="1"/>
  <c r="J305" i="1"/>
  <c r="J329" i="1" s="1"/>
  <c r="E306" i="1"/>
  <c r="E330" i="1" s="1"/>
  <c r="H306" i="1"/>
  <c r="J306" i="1"/>
  <c r="J330" i="1" s="1"/>
  <c r="E307" i="1"/>
  <c r="E331" i="1" s="1"/>
  <c r="J304" i="1"/>
  <c r="J328" i="1" s="1"/>
  <c r="E305" i="1"/>
  <c r="E329" i="1" s="1"/>
  <c r="E15" i="1"/>
  <c r="E14" i="1" s="1"/>
  <c r="J15" i="1"/>
  <c r="J23" i="1" s="1"/>
  <c r="I41" i="1"/>
  <c r="I67" i="1"/>
  <c r="K131" i="1"/>
  <c r="I132" i="1"/>
  <c r="J192" i="1"/>
  <c r="J216" i="1" s="1"/>
  <c r="G188" i="1"/>
  <c r="I188" i="1"/>
  <c r="K188" i="1"/>
  <c r="I189" i="1"/>
  <c r="K189" i="1"/>
  <c r="K191" i="1"/>
  <c r="J335" i="1"/>
  <c r="J359" i="1" s="1"/>
  <c r="E336" i="1"/>
  <c r="E360" i="1" s="1"/>
  <c r="K336" i="1"/>
  <c r="K360" i="1" s="1"/>
  <c r="G10" i="1"/>
  <c r="E10" i="1"/>
  <c r="G31" i="1"/>
  <c r="K31" i="1"/>
  <c r="H67" i="1"/>
  <c r="J67" i="1"/>
  <c r="E28" i="1"/>
  <c r="E68" i="1" s="1"/>
  <c r="H28" i="1"/>
  <c r="H68" i="1" s="1"/>
  <c r="J28" i="1"/>
  <c r="J68" i="1" s="1"/>
  <c r="E29" i="1"/>
  <c r="E69" i="1" s="1"/>
  <c r="H29" i="1"/>
  <c r="J29" i="1"/>
  <c r="E30" i="1"/>
  <c r="E70" i="1" s="1"/>
  <c r="H30" i="1"/>
  <c r="H70" i="1" s="1"/>
  <c r="J30" i="1"/>
  <c r="J70" i="1" s="1"/>
  <c r="I74" i="1"/>
  <c r="I122" i="1" s="1"/>
  <c r="K74" i="1"/>
  <c r="K122" i="1" s="1"/>
  <c r="I76" i="1"/>
  <c r="I124" i="1" s="1"/>
  <c r="E131" i="1"/>
  <c r="E215" i="1" s="1"/>
  <c r="F197" i="1"/>
  <c r="H221" i="1"/>
  <c r="J221" i="1"/>
  <c r="E222" i="1"/>
  <c r="E288" i="1" s="1"/>
  <c r="I286" i="1"/>
  <c r="K286" i="1"/>
  <c r="I287" i="1"/>
  <c r="K287" i="1"/>
  <c r="J285" i="1"/>
  <c r="E286" i="1"/>
  <c r="F262" i="1"/>
  <c r="I288" i="1"/>
  <c r="K288" i="1"/>
  <c r="I289" i="1"/>
  <c r="H292" i="1"/>
  <c r="H291" i="1" s="1"/>
  <c r="H289" i="1"/>
  <c r="E23" i="1"/>
  <c r="I8" i="1"/>
  <c r="H31" i="1"/>
  <c r="J31" i="1"/>
  <c r="E31" i="1"/>
  <c r="F60" i="1"/>
  <c r="G59" i="1"/>
  <c r="G54" i="1"/>
  <c r="G66" i="1" s="1"/>
  <c r="K59" i="1"/>
  <c r="K54" i="1"/>
  <c r="K53" i="1" s="1"/>
  <c r="F56" i="1"/>
  <c r="F64" i="1"/>
  <c r="G58" i="1"/>
  <c r="F58" i="1" s="1"/>
  <c r="E75" i="1"/>
  <c r="E123" i="1" s="1"/>
  <c r="E78" i="1"/>
  <c r="H145" i="1"/>
  <c r="H128" i="1"/>
  <c r="J128" i="1"/>
  <c r="J212" i="1" s="1"/>
  <c r="E129" i="1"/>
  <c r="E213" i="1" s="1"/>
  <c r="H129" i="1"/>
  <c r="H213" i="1" s="1"/>
  <c r="J129" i="1"/>
  <c r="J213" i="1" s="1"/>
  <c r="E130" i="1"/>
  <c r="E214" i="1" s="1"/>
  <c r="J130" i="1"/>
  <c r="J214" i="1" s="1"/>
  <c r="F171" i="1"/>
  <c r="G165" i="1"/>
  <c r="F165" i="1" s="1"/>
  <c r="F207" i="1"/>
  <c r="G189" i="1"/>
  <c r="H254" i="1"/>
  <c r="F264" i="1"/>
  <c r="F311" i="1"/>
  <c r="G305" i="1"/>
  <c r="F376" i="1"/>
  <c r="G370" i="1"/>
  <c r="G388" i="1" s="1"/>
  <c r="G8" i="1"/>
  <c r="K8" i="1"/>
  <c r="H8" i="1"/>
  <c r="J8" i="1"/>
  <c r="F13" i="1"/>
  <c r="G16" i="1"/>
  <c r="F16" i="1" s="1"/>
  <c r="F17" i="1"/>
  <c r="G15" i="1"/>
  <c r="G20" i="1"/>
  <c r="G76" i="1"/>
  <c r="G124" i="1" s="1"/>
  <c r="G129" i="1"/>
  <c r="F149" i="1"/>
  <c r="G131" i="1"/>
  <c r="H188" i="1"/>
  <c r="I191" i="1"/>
  <c r="G192" i="1"/>
  <c r="G216" i="1" s="1"/>
  <c r="I192" i="1"/>
  <c r="K192" i="1"/>
  <c r="K331" i="1"/>
  <c r="H332" i="1"/>
  <c r="H330" i="1"/>
  <c r="H304" i="1"/>
  <c r="F19" i="1"/>
  <c r="H20" i="1"/>
  <c r="J20" i="1"/>
  <c r="F32" i="1"/>
  <c r="F34" i="1"/>
  <c r="F35" i="1"/>
  <c r="F36" i="1"/>
  <c r="F37" i="1"/>
  <c r="F38" i="1"/>
  <c r="F39" i="1"/>
  <c r="F42" i="1"/>
  <c r="K41" i="1"/>
  <c r="F43" i="1"/>
  <c r="H47" i="1"/>
  <c r="J47" i="1"/>
  <c r="F82" i="1"/>
  <c r="I77" i="1"/>
  <c r="I125" i="1" s="1"/>
  <c r="K77" i="1"/>
  <c r="K125" i="1" s="1"/>
  <c r="E84" i="1"/>
  <c r="E96" i="1"/>
  <c r="H96" i="1"/>
  <c r="E108" i="1"/>
  <c r="H108" i="1"/>
  <c r="F118" i="1"/>
  <c r="F119" i="1"/>
  <c r="E133" i="1"/>
  <c r="H133" i="1"/>
  <c r="F141" i="1"/>
  <c r="F143" i="1"/>
  <c r="F144" i="1"/>
  <c r="F147" i="1"/>
  <c r="F148" i="1"/>
  <c r="I151" i="1"/>
  <c r="K151" i="1"/>
  <c r="F159" i="1"/>
  <c r="F160" i="1"/>
  <c r="F161" i="1"/>
  <c r="F162" i="1"/>
  <c r="E169" i="1"/>
  <c r="F174" i="1"/>
  <c r="F195" i="1"/>
  <c r="F196" i="1"/>
  <c r="I190" i="1"/>
  <c r="K190" i="1"/>
  <c r="H191" i="1"/>
  <c r="E192" i="1"/>
  <c r="F201" i="1"/>
  <c r="F202" i="1"/>
  <c r="F226" i="1"/>
  <c r="G220" i="1"/>
  <c r="H288" i="1"/>
  <c r="E289" i="1"/>
  <c r="J289" i="1"/>
  <c r="F354" i="1"/>
  <c r="G336" i="1"/>
  <c r="G360" i="1" s="1"/>
  <c r="G386" i="1"/>
  <c r="F386" i="1" s="1"/>
  <c r="F368" i="1"/>
  <c r="F203" i="1"/>
  <c r="J220" i="1"/>
  <c r="J218" i="1" s="1"/>
  <c r="E221" i="1"/>
  <c r="K289" i="1"/>
  <c r="E242" i="1"/>
  <c r="H242" i="1"/>
  <c r="F252" i="1"/>
  <c r="F253" i="1"/>
  <c r="F256" i="1"/>
  <c r="F257" i="1"/>
  <c r="F258" i="1"/>
  <c r="K332" i="1"/>
  <c r="I330" i="1"/>
  <c r="F301" i="1"/>
  <c r="F344" i="1"/>
  <c r="I339" i="1"/>
  <c r="I363" i="1" s="1"/>
  <c r="K339" i="1"/>
  <c r="K363" i="1" s="1"/>
  <c r="F348" i="1"/>
  <c r="F349" i="1"/>
  <c r="I352" i="1"/>
  <c r="K352" i="1"/>
  <c r="F372" i="1"/>
  <c r="K371" i="1"/>
  <c r="F374" i="1"/>
  <c r="F378" i="1"/>
  <c r="I377" i="1"/>
  <c r="F380" i="1"/>
  <c r="F381" i="1"/>
  <c r="H216" i="1"/>
  <c r="H102" i="1"/>
  <c r="F180" i="1"/>
  <c r="F183" i="1"/>
  <c r="F184" i="1"/>
  <c r="F185" i="1"/>
  <c r="F186" i="1"/>
  <c r="F204" i="1"/>
  <c r="H248" i="1"/>
  <c r="J332" i="1"/>
  <c r="F11" i="1"/>
  <c r="G12" i="1"/>
  <c r="F12" i="1" s="1"/>
  <c r="F40" i="1"/>
  <c r="G41" i="1"/>
  <c r="F41" i="1" s="1"/>
  <c r="F46" i="1"/>
  <c r="G47" i="1"/>
  <c r="F55" i="1"/>
  <c r="F62" i="1"/>
  <c r="F63" i="1"/>
  <c r="F81" i="1"/>
  <c r="J84" i="1"/>
  <c r="H90" i="1"/>
  <c r="H114" i="1"/>
  <c r="I139" i="1"/>
  <c r="K139" i="1"/>
  <c r="H139" i="1"/>
  <c r="F155" i="1"/>
  <c r="F156" i="1"/>
  <c r="F168" i="1"/>
  <c r="F234" i="1"/>
  <c r="F235" i="1"/>
  <c r="H260" i="1"/>
  <c r="I266" i="1"/>
  <c r="K266" i="1"/>
  <c r="H266" i="1"/>
  <c r="E266" i="1"/>
  <c r="F296" i="1"/>
  <c r="F299" i="1"/>
  <c r="F319" i="1"/>
  <c r="F320" i="1"/>
  <c r="F323" i="1"/>
  <c r="F324" i="1"/>
  <c r="F325" i="1"/>
  <c r="F326" i="1"/>
  <c r="F343" i="1"/>
  <c r="E346" i="1"/>
  <c r="F356" i="1"/>
  <c r="F357" i="1"/>
  <c r="F9" i="1"/>
  <c r="H78" i="1"/>
  <c r="F83" i="1"/>
  <c r="F33" i="1"/>
  <c r="F45" i="1"/>
  <c r="F49" i="1"/>
  <c r="F57" i="1"/>
  <c r="F61" i="1"/>
  <c r="G78" i="1"/>
  <c r="I75" i="1"/>
  <c r="I123" i="1" s="1"/>
  <c r="K75" i="1"/>
  <c r="K123" i="1" s="1"/>
  <c r="H76" i="1"/>
  <c r="H124" i="1" s="1"/>
  <c r="E77" i="1"/>
  <c r="E125" i="1" s="1"/>
  <c r="J96" i="1"/>
  <c r="J108" i="1"/>
  <c r="F132" i="1"/>
  <c r="J133" i="1"/>
  <c r="I130" i="1"/>
  <c r="K130" i="1"/>
  <c r="H131" i="1"/>
  <c r="J145" i="1"/>
  <c r="E132" i="1"/>
  <c r="E216" i="1" s="1"/>
  <c r="H151" i="1"/>
  <c r="J157" i="1"/>
  <c r="J181" i="1"/>
  <c r="F198" i="1"/>
  <c r="J242" i="1"/>
  <c r="J254" i="1"/>
  <c r="H315" i="1"/>
  <c r="J321" i="1"/>
  <c r="H346" i="1"/>
  <c r="J346" i="1"/>
  <c r="H352" i="1"/>
  <c r="K377" i="1"/>
  <c r="F89" i="1"/>
  <c r="F93" i="1"/>
  <c r="F101" i="1"/>
  <c r="F105" i="1"/>
  <c r="F113" i="1"/>
  <c r="F117" i="1"/>
  <c r="F138" i="1"/>
  <c r="F142" i="1"/>
  <c r="F150" i="1"/>
  <c r="F154" i="1"/>
  <c r="J169" i="1"/>
  <c r="J193" i="1"/>
  <c r="H199" i="1"/>
  <c r="J205" i="1"/>
  <c r="H224" i="1"/>
  <c r="F229" i="1"/>
  <c r="E230" i="1"/>
  <c r="F233" i="1"/>
  <c r="J230" i="1"/>
  <c r="F247" i="1"/>
  <c r="F251" i="1"/>
  <c r="F259" i="1"/>
  <c r="F263" i="1"/>
  <c r="F269" i="1"/>
  <c r="K291" i="1"/>
  <c r="F293" i="1"/>
  <c r="F302" i="1"/>
  <c r="F308" i="1"/>
  <c r="F314" i="1"/>
  <c r="F318" i="1"/>
  <c r="F351" i="1"/>
  <c r="F355" i="1"/>
  <c r="G371" i="1"/>
  <c r="F373" i="1"/>
  <c r="F91" i="1"/>
  <c r="G90" i="1"/>
  <c r="F103" i="1"/>
  <c r="G102" i="1"/>
  <c r="F115" i="1"/>
  <c r="G114" i="1"/>
  <c r="F114" i="1" s="1"/>
  <c r="F140" i="1"/>
  <c r="G139" i="1"/>
  <c r="F152" i="1"/>
  <c r="G151" i="1"/>
  <c r="I163" i="1"/>
  <c r="K163" i="1"/>
  <c r="I175" i="1"/>
  <c r="K175" i="1"/>
  <c r="F200" i="1"/>
  <c r="G199" i="1"/>
  <c r="F225" i="1"/>
  <c r="G224" i="1"/>
  <c r="I236" i="1"/>
  <c r="F249" i="1"/>
  <c r="G248" i="1"/>
  <c r="F261" i="1"/>
  <c r="G260" i="1"/>
  <c r="F292" i="1"/>
  <c r="I291" i="1"/>
  <c r="E309" i="1"/>
  <c r="E304" i="1"/>
  <c r="F312" i="1"/>
  <c r="G306" i="1"/>
  <c r="J309" i="1"/>
  <c r="J307" i="1"/>
  <c r="G332" i="1"/>
  <c r="G361" i="1"/>
  <c r="F341" i="1"/>
  <c r="G340" i="1"/>
  <c r="G335" i="1"/>
  <c r="I340" i="1"/>
  <c r="I335" i="1"/>
  <c r="K340" i="1"/>
  <c r="K335" i="1"/>
  <c r="H340" i="1"/>
  <c r="H336" i="1"/>
  <c r="F345" i="1"/>
  <c r="G339" i="1"/>
  <c r="E73" i="1"/>
  <c r="G73" i="1"/>
  <c r="I73" i="1"/>
  <c r="K73" i="1"/>
  <c r="H74" i="1"/>
  <c r="H122" i="1" s="1"/>
  <c r="J76" i="1"/>
  <c r="J124" i="1" s="1"/>
  <c r="G77" i="1"/>
  <c r="F85" i="1"/>
  <c r="G84" i="1"/>
  <c r="I84" i="1"/>
  <c r="K84" i="1"/>
  <c r="E90" i="1"/>
  <c r="F97" i="1"/>
  <c r="G96" i="1"/>
  <c r="I96" i="1"/>
  <c r="K96" i="1"/>
  <c r="E102" i="1"/>
  <c r="F109" i="1"/>
  <c r="G108" i="1"/>
  <c r="I108" i="1"/>
  <c r="K108" i="1"/>
  <c r="E114" i="1"/>
  <c r="E128" i="1"/>
  <c r="G130" i="1"/>
  <c r="J131" i="1"/>
  <c r="F134" i="1"/>
  <c r="G133" i="1"/>
  <c r="I133" i="1"/>
  <c r="K133" i="1"/>
  <c r="E139" i="1"/>
  <c r="F146" i="1"/>
  <c r="G145" i="1"/>
  <c r="I145" i="1"/>
  <c r="K145" i="1"/>
  <c r="E151" i="1"/>
  <c r="F158" i="1"/>
  <c r="G157" i="1"/>
  <c r="I157" i="1"/>
  <c r="K157" i="1"/>
  <c r="E164" i="1"/>
  <c r="E163" i="1" s="1"/>
  <c r="G166" i="1"/>
  <c r="F166" i="1" s="1"/>
  <c r="J167" i="1"/>
  <c r="J163" i="1" s="1"/>
  <c r="F170" i="1"/>
  <c r="G169" i="1"/>
  <c r="I169" i="1"/>
  <c r="K169" i="1"/>
  <c r="E176" i="1"/>
  <c r="E175" i="1" s="1"/>
  <c r="G178" i="1"/>
  <c r="F178" i="1" s="1"/>
  <c r="J179" i="1"/>
  <c r="J175" i="1" s="1"/>
  <c r="F182" i="1"/>
  <c r="G181" i="1"/>
  <c r="I181" i="1"/>
  <c r="K181" i="1"/>
  <c r="E188" i="1"/>
  <c r="E187" i="1" s="1"/>
  <c r="G190" i="1"/>
  <c r="J191" i="1"/>
  <c r="F194" i="1"/>
  <c r="G193" i="1"/>
  <c r="I193" i="1"/>
  <c r="K193" i="1"/>
  <c r="E199" i="1"/>
  <c r="F206" i="1"/>
  <c r="G205" i="1"/>
  <c r="I205" i="1"/>
  <c r="K205" i="1"/>
  <c r="G219" i="1"/>
  <c r="I219" i="1"/>
  <c r="K219" i="1"/>
  <c r="H220" i="1"/>
  <c r="G223" i="1"/>
  <c r="E224" i="1"/>
  <c r="F231" i="1"/>
  <c r="G230" i="1"/>
  <c r="I230" i="1"/>
  <c r="K230" i="1"/>
  <c r="F243" i="1"/>
  <c r="G242" i="1"/>
  <c r="I242" i="1"/>
  <c r="K242" i="1"/>
  <c r="E248" i="1"/>
  <c r="F255" i="1"/>
  <c r="G254" i="1"/>
  <c r="I254" i="1"/>
  <c r="K254" i="1"/>
  <c r="E260" i="1"/>
  <c r="F267" i="1"/>
  <c r="G266" i="1"/>
  <c r="I332" i="1"/>
  <c r="E297" i="1"/>
  <c r="E292" i="1"/>
  <c r="F300" i="1"/>
  <c r="G294" i="1"/>
  <c r="H331" i="1"/>
  <c r="J297" i="1"/>
  <c r="J295" i="1"/>
  <c r="E332" i="1"/>
  <c r="H309" i="1"/>
  <c r="F316" i="1"/>
  <c r="G315" i="1"/>
  <c r="E335" i="1"/>
  <c r="F353" i="1"/>
  <c r="G352" i="1"/>
  <c r="F298" i="1"/>
  <c r="G297" i="1"/>
  <c r="I297" i="1"/>
  <c r="K297" i="1"/>
  <c r="F310" i="1"/>
  <c r="G309" i="1"/>
  <c r="I309" i="1"/>
  <c r="K309" i="1"/>
  <c r="E315" i="1"/>
  <c r="F322" i="1"/>
  <c r="G321" i="1"/>
  <c r="I321" i="1"/>
  <c r="K321" i="1"/>
  <c r="E340" i="1"/>
  <c r="F347" i="1"/>
  <c r="G346" i="1"/>
  <c r="I346" i="1"/>
  <c r="K346" i="1"/>
  <c r="E352" i="1"/>
  <c r="F367" i="1"/>
  <c r="G385" i="1"/>
  <c r="K385" i="1"/>
  <c r="H371" i="1"/>
  <c r="H366" i="1"/>
  <c r="J371" i="1"/>
  <c r="J366" i="1"/>
  <c r="E371" i="1"/>
  <c r="E367" i="1"/>
  <c r="F375" i="1"/>
  <c r="G369" i="1"/>
  <c r="I371" i="1"/>
  <c r="I369" i="1"/>
  <c r="F379" i="1"/>
  <c r="G377" i="1"/>
  <c r="H388" i="1"/>
  <c r="H377" i="1"/>
  <c r="J377" i="1"/>
  <c r="F47" i="1" l="1"/>
  <c r="I127" i="1"/>
  <c r="F102" i="1"/>
  <c r="F315" i="1"/>
  <c r="F362" i="1"/>
  <c r="K365" i="1"/>
  <c r="E236" i="1"/>
  <c r="F337" i="1"/>
  <c r="G286" i="1"/>
  <c r="H303" i="1"/>
  <c r="F241" i="1"/>
  <c r="G215" i="1"/>
  <c r="J14" i="1"/>
  <c r="F305" i="1"/>
  <c r="I212" i="1"/>
  <c r="F239" i="1"/>
  <c r="J187" i="1"/>
  <c r="G25" i="1"/>
  <c r="F28" i="1"/>
  <c r="E218" i="1"/>
  <c r="F129" i="1"/>
  <c r="F189" i="1"/>
  <c r="H236" i="1"/>
  <c r="F30" i="1"/>
  <c r="K215" i="1"/>
  <c r="I303" i="1"/>
  <c r="F306" i="1"/>
  <c r="E303" i="1"/>
  <c r="F260" i="1"/>
  <c r="K236" i="1"/>
  <c r="F224" i="1"/>
  <c r="F199" i="1"/>
  <c r="F164" i="1"/>
  <c r="F90" i="1"/>
  <c r="I187" i="1"/>
  <c r="I14" i="1"/>
  <c r="K213" i="1"/>
  <c r="K391" i="1" s="1"/>
  <c r="H23" i="1"/>
  <c r="H394" i="1"/>
  <c r="F238" i="1"/>
  <c r="J394" i="1"/>
  <c r="E393" i="1"/>
  <c r="E394" i="1"/>
  <c r="F352" i="1"/>
  <c r="F361" i="1"/>
  <c r="E287" i="1"/>
  <c r="E392" i="1" s="1"/>
  <c r="F221" i="1"/>
  <c r="F176" i="1"/>
  <c r="F190" i="1"/>
  <c r="H187" i="1"/>
  <c r="K187" i="1"/>
  <c r="F188" i="1"/>
  <c r="K127" i="1"/>
  <c r="H69" i="1"/>
  <c r="H25" i="1"/>
  <c r="F25" i="1" s="1"/>
  <c r="I25" i="1"/>
  <c r="J69" i="1"/>
  <c r="J25" i="1"/>
  <c r="K69" i="1"/>
  <c r="K393" i="1" s="1"/>
  <c r="K25" i="1"/>
  <c r="F68" i="1"/>
  <c r="I213" i="1"/>
  <c r="I391" i="1" s="1"/>
  <c r="K303" i="1"/>
  <c r="F304" i="1"/>
  <c r="K212" i="1"/>
  <c r="H215" i="1"/>
  <c r="I214" i="1"/>
  <c r="I392" i="1" s="1"/>
  <c r="F29" i="1"/>
  <c r="J286" i="1"/>
  <c r="J391" i="1" s="1"/>
  <c r="I66" i="1"/>
  <c r="J331" i="1"/>
  <c r="J327" i="1" s="1"/>
  <c r="J236" i="1"/>
  <c r="E25" i="1"/>
  <c r="F15" i="1"/>
  <c r="J287" i="1"/>
  <c r="J392" i="1" s="1"/>
  <c r="F10" i="1"/>
  <c r="J334" i="1"/>
  <c r="J66" i="1"/>
  <c r="F338" i="1"/>
  <c r="F54" i="1"/>
  <c r="F27" i="1"/>
  <c r="K214" i="1"/>
  <c r="K392" i="1" s="1"/>
  <c r="I216" i="1"/>
  <c r="I394" i="1" s="1"/>
  <c r="I215" i="1"/>
  <c r="H285" i="1"/>
  <c r="H287" i="1"/>
  <c r="K216" i="1"/>
  <c r="K394" i="1" s="1"/>
  <c r="J120" i="1"/>
  <c r="J358" i="1"/>
  <c r="J303" i="1"/>
  <c r="G212" i="1"/>
  <c r="H66" i="1"/>
  <c r="H328" i="1"/>
  <c r="H327" i="1" s="1"/>
  <c r="G288" i="1"/>
  <c r="E65" i="1"/>
  <c r="K14" i="1"/>
  <c r="K22" i="1"/>
  <c r="F370" i="1"/>
  <c r="F266" i="1"/>
  <c r="G213" i="1"/>
  <c r="H212" i="1"/>
  <c r="F67" i="1"/>
  <c r="G14" i="1"/>
  <c r="F31" i="1"/>
  <c r="K66" i="1"/>
  <c r="E22" i="1"/>
  <c r="E8" i="1"/>
  <c r="F59" i="1"/>
  <c r="G70" i="1"/>
  <c r="G303" i="1"/>
  <c r="E285" i="1"/>
  <c r="F248" i="1"/>
  <c r="F237" i="1"/>
  <c r="F151" i="1"/>
  <c r="F139" i="1"/>
  <c r="F128" i="1"/>
  <c r="H22" i="1"/>
  <c r="H127" i="1"/>
  <c r="F26" i="1"/>
  <c r="G329" i="1"/>
  <c r="F329" i="1" s="1"/>
  <c r="F192" i="1"/>
  <c r="F20" i="1"/>
  <c r="F8" i="1"/>
  <c r="G53" i="1"/>
  <c r="F53" i="1" s="1"/>
  <c r="G23" i="1"/>
  <c r="F388" i="1"/>
  <c r="F78" i="1"/>
  <c r="F371" i="1"/>
  <c r="F76" i="1"/>
  <c r="F332" i="1"/>
  <c r="F167" i="1"/>
  <c r="J72" i="1"/>
  <c r="F377" i="1"/>
  <c r="I387" i="1"/>
  <c r="I365" i="1"/>
  <c r="F369" i="1"/>
  <c r="G387" i="1"/>
  <c r="G393" i="1" s="1"/>
  <c r="E385" i="1"/>
  <c r="E391" i="1" s="1"/>
  <c r="E365" i="1"/>
  <c r="J365" i="1"/>
  <c r="J384" i="1"/>
  <c r="J383" i="1" s="1"/>
  <c r="H365" i="1"/>
  <c r="F366" i="1"/>
  <c r="H384" i="1"/>
  <c r="F385" i="1"/>
  <c r="F346" i="1"/>
  <c r="F309" i="1"/>
  <c r="F297" i="1"/>
  <c r="G383" i="1"/>
  <c r="K383" i="1"/>
  <c r="E359" i="1"/>
  <c r="E358" i="1" s="1"/>
  <c r="E334" i="1"/>
  <c r="F328" i="1"/>
  <c r="F295" i="1"/>
  <c r="J291" i="1"/>
  <c r="F254" i="1"/>
  <c r="F230" i="1"/>
  <c r="K285" i="1"/>
  <c r="K284" i="1" s="1"/>
  <c r="K218" i="1"/>
  <c r="G285" i="1"/>
  <c r="F219" i="1"/>
  <c r="G218" i="1"/>
  <c r="F205" i="1"/>
  <c r="F181" i="1"/>
  <c r="F157" i="1"/>
  <c r="F133" i="1"/>
  <c r="J215" i="1"/>
  <c r="J211" i="1" s="1"/>
  <c r="J127" i="1"/>
  <c r="E127" i="1"/>
  <c r="E212" i="1"/>
  <c r="E211" i="1" s="1"/>
  <c r="F108" i="1"/>
  <c r="F84" i="1"/>
  <c r="G125" i="1"/>
  <c r="F77" i="1"/>
  <c r="K121" i="1"/>
  <c r="K72" i="1"/>
  <c r="G121" i="1"/>
  <c r="F73" i="1"/>
  <c r="G72" i="1"/>
  <c r="F340" i="1"/>
  <c r="F307" i="1"/>
  <c r="F131" i="1"/>
  <c r="H120" i="1"/>
  <c r="F122" i="1"/>
  <c r="G365" i="1"/>
  <c r="F321" i="1"/>
  <c r="F294" i="1"/>
  <c r="G330" i="1"/>
  <c r="F330" i="1" s="1"/>
  <c r="E291" i="1"/>
  <c r="E328" i="1"/>
  <c r="E327" i="1" s="1"/>
  <c r="F242" i="1"/>
  <c r="G289" i="1"/>
  <c r="F289" i="1" s="1"/>
  <c r="F223" i="1"/>
  <c r="H286" i="1"/>
  <c r="F220" i="1"/>
  <c r="H218" i="1"/>
  <c r="I218" i="1"/>
  <c r="I285" i="1"/>
  <c r="I284" i="1" s="1"/>
  <c r="F193" i="1"/>
  <c r="F169" i="1"/>
  <c r="F145" i="1"/>
  <c r="F130" i="1"/>
  <c r="G214" i="1"/>
  <c r="F96" i="1"/>
  <c r="G123" i="1"/>
  <c r="F75" i="1"/>
  <c r="F74" i="1"/>
  <c r="I121" i="1"/>
  <c r="I72" i="1"/>
  <c r="E121" i="1"/>
  <c r="E72" i="1"/>
  <c r="H72" i="1"/>
  <c r="G363" i="1"/>
  <c r="F363" i="1" s="1"/>
  <c r="F339" i="1"/>
  <c r="H360" i="1"/>
  <c r="F336" i="1"/>
  <c r="H334" i="1"/>
  <c r="K359" i="1"/>
  <c r="K358" i="1" s="1"/>
  <c r="K334" i="1"/>
  <c r="I359" i="1"/>
  <c r="I358" i="1" s="1"/>
  <c r="I334" i="1"/>
  <c r="G359" i="1"/>
  <c r="F335" i="1"/>
  <c r="G334" i="1"/>
  <c r="K327" i="1"/>
  <c r="I327" i="1"/>
  <c r="G291" i="1"/>
  <c r="G236" i="1"/>
  <c r="J288" i="1"/>
  <c r="G187" i="1"/>
  <c r="G175" i="1"/>
  <c r="F175" i="1" s="1"/>
  <c r="G163" i="1"/>
  <c r="F163" i="1" s="1"/>
  <c r="G127" i="1"/>
  <c r="J22" i="1"/>
  <c r="F240" i="1"/>
  <c r="F179" i="1"/>
  <c r="F191" i="1"/>
  <c r="F124" i="1"/>
  <c r="E284" i="1" l="1"/>
  <c r="G392" i="1"/>
  <c r="F331" i="1"/>
  <c r="F66" i="1"/>
  <c r="H211" i="1"/>
  <c r="E390" i="1"/>
  <c r="F127" i="1"/>
  <c r="K211" i="1"/>
  <c r="F303" i="1"/>
  <c r="F216" i="1"/>
  <c r="H392" i="1"/>
  <c r="I393" i="1"/>
  <c r="H390" i="1"/>
  <c r="H393" i="1"/>
  <c r="E389" i="1"/>
  <c r="H391" i="1"/>
  <c r="G390" i="1"/>
  <c r="G391" i="1"/>
  <c r="F236" i="1"/>
  <c r="F287" i="1"/>
  <c r="F69" i="1"/>
  <c r="J393" i="1"/>
  <c r="F70" i="1"/>
  <c r="G394" i="1"/>
  <c r="K65" i="1"/>
  <c r="K390" i="1"/>
  <c r="J65" i="1"/>
  <c r="J390" i="1"/>
  <c r="I65" i="1"/>
  <c r="I390" i="1"/>
  <c r="F291" i="1"/>
  <c r="F212" i="1"/>
  <c r="F187" i="1"/>
  <c r="F214" i="1"/>
  <c r="I211" i="1"/>
  <c r="H65" i="1"/>
  <c r="F14" i="1"/>
  <c r="J389" i="1"/>
  <c r="F213" i="1"/>
  <c r="F23" i="1"/>
  <c r="F365" i="1"/>
  <c r="G65" i="1"/>
  <c r="G22" i="1"/>
  <c r="F22" i="1" s="1"/>
  <c r="F215" i="1"/>
  <c r="J284" i="1"/>
  <c r="F288" i="1"/>
  <c r="F360" i="1"/>
  <c r="H358" i="1"/>
  <c r="F123" i="1"/>
  <c r="G211" i="1"/>
  <c r="F72" i="1"/>
  <c r="F121" i="1"/>
  <c r="G120" i="1"/>
  <c r="K120" i="1"/>
  <c r="K389" i="1"/>
  <c r="F125" i="1"/>
  <c r="F394" i="1"/>
  <c r="G327" i="1"/>
  <c r="F327" i="1" s="1"/>
  <c r="H383" i="1"/>
  <c r="F384" i="1"/>
  <c r="E383" i="1"/>
  <c r="I383" i="1"/>
  <c r="F334" i="1"/>
  <c r="F359" i="1"/>
  <c r="G358" i="1"/>
  <c r="F358" i="1" s="1"/>
  <c r="E120" i="1"/>
  <c r="I120" i="1"/>
  <c r="F286" i="1"/>
  <c r="H284" i="1"/>
  <c r="F218" i="1"/>
  <c r="F285" i="1"/>
  <c r="G284" i="1"/>
  <c r="F387" i="1"/>
  <c r="F392" i="1" l="1"/>
  <c r="F65" i="1"/>
  <c r="F211" i="1"/>
  <c r="F393" i="1"/>
  <c r="F391" i="1"/>
  <c r="F383" i="1"/>
  <c r="F284" i="1"/>
  <c r="I389" i="1"/>
  <c r="K399" i="1"/>
  <c r="K405" i="1"/>
  <c r="G389" i="1"/>
  <c r="G399" i="1" s="1"/>
  <c r="F390" i="1"/>
  <c r="H389" i="1"/>
  <c r="H399" i="1" s="1"/>
  <c r="F120" i="1"/>
  <c r="J405" i="1"/>
  <c r="J399" i="1"/>
  <c r="J401" i="1" s="1"/>
  <c r="G401" i="1" l="1"/>
  <c r="G408" i="1"/>
  <c r="I405" i="1"/>
  <c r="I399" i="1"/>
  <c r="I401" i="1" s="1"/>
  <c r="H405" i="1"/>
  <c r="H401" i="1"/>
  <c r="F389" i="1"/>
  <c r="F403" i="1" s="1"/>
  <c r="G405" i="1"/>
  <c r="F405" i="1" l="1"/>
</calcChain>
</file>

<file path=xl/sharedStrings.xml><?xml version="1.0" encoding="utf-8"?>
<sst xmlns="http://schemas.openxmlformats.org/spreadsheetml/2006/main" count="673" uniqueCount="154">
  <si>
    <t xml:space="preserve">ПЕРЕЧЕНЬ МЕРОПРИЯТИЙ МУНИЦИПАЛЬНОЙ ПРОГРАММЫ ОДИНЦОВСКОГО ГОРОДСКОГО ОКРУГА
МОСКОВСКОЙ ОБЛАСТИ 
«КУЛЬТУРА» </t>
  </si>
  <si>
    <t>№ П\П</t>
  </si>
  <si>
    <t>Мероприятие подпрограммы</t>
  </si>
  <si>
    <t>Срок исполнения мероприятия</t>
  </si>
  <si>
    <t>Источники финансирования</t>
  </si>
  <si>
    <t>Всего           (тыс. руб.)</t>
  </si>
  <si>
    <t>Объем финансирования по годам (тыс. руб.)</t>
  </si>
  <si>
    <t>Ответственный за выполнение мероприятия подпрограммы</t>
  </si>
  <si>
    <t>Результаты выполнения мероприятия подпрограммы</t>
  </si>
  <si>
    <t>2021 год</t>
  </si>
  <si>
    <t>2022 год</t>
  </si>
  <si>
    <t>2023 год</t>
  </si>
  <si>
    <t>2024 год</t>
  </si>
  <si>
    <t>Основное мероприятие 01 "Государственная охрана объектов культурного наследия (местного муниципального значения)"</t>
  </si>
  <si>
    <t>2020-2024 гг.</t>
  </si>
  <si>
    <t xml:space="preserve">Итого:         </t>
  </si>
  <si>
    <t>Комитет по культуре</t>
  </si>
  <si>
    <t>Увеличение доли объектов культурного наследия, находящихся в собственности муниципального образования на которые установлены информационные надписи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</si>
  <si>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</si>
  <si>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</si>
  <si>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 Московской области</t>
  </si>
  <si>
    <t>Внебюджетные средства</t>
  </si>
  <si>
    <t>Другие источники</t>
  </si>
  <si>
    <t>1.1.</t>
  </si>
  <si>
    <t>Установка на объектах культурного наследия, находящихся в собственности муниципального образования информационных надписей</t>
  </si>
  <si>
    <t>2020-2024 гг</t>
  </si>
  <si>
    <t>1.2.</t>
  </si>
  <si>
    <t xml:space="preserve">Разработка проектов границ территорий и зон охраны объектов культурного наследия местного (муниципального) значения </t>
  </si>
  <si>
    <t>2.</t>
  </si>
  <si>
    <t>Основное мероприятие 02  "Сохранение, использование и популяризация объектов культурного наследия находящихся в собственности муниципального образования"</t>
  </si>
  <si>
    <t>2.1.</t>
  </si>
  <si>
    <t xml:space="preserve">Разработка проектной документации по сохранению объектов культурного наследия, находящихся в собственности муниципальных образований </t>
  </si>
  <si>
    <t>Количество объектов культурного наследия, находящихся в собственности муниципальных образований, по которым в текущем году разработана проектная документация</t>
  </si>
  <si>
    <t>2.2.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</si>
  <si>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</si>
  <si>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Увеличение доли объектов культурного наследия,     находящихся в собственности муниципального образования, по которым проведены работы по сохранению, в общем количестве объектов культурного наследия, находящихся в собственности муниципальных образований, нуждающихся в указанных работах</t>
  </si>
  <si>
    <t>2.3.</t>
  </si>
  <si>
    <t>Обеспечение условий доступности для инвалидов объектов культурного наследия, находящихся в собственности муниципальных образований</t>
  </si>
  <si>
    <t xml:space="preserve">Итого по  подпрограмме </t>
  </si>
  <si>
    <t>2. Подпрограмма «Развитие музейного дела и народных художественных промыслов»</t>
  </si>
  <si>
    <t>Основное мероприятие  01  "Обеспечение выполнения функций муниципальных музеев"</t>
  </si>
  <si>
    <t xml:space="preserve"> Комитет по культуре, муниципальные музеи</t>
  </si>
  <si>
    <t xml:space="preserve">Макропоказатель подпрограммы.
Увеличение общего количества 
посещений музеев
</t>
  </si>
  <si>
    <t>Расходы на обеспечение деятельности (оказания услуг) муниципальных учреждений - музеи, галереи</t>
  </si>
  <si>
    <t xml:space="preserve">Перевод в электронный вид музейных фондов </t>
  </si>
  <si>
    <t>Укрепление материально-технической базы и проведение текущего ремонта учреждений музеев, галерей</t>
  </si>
  <si>
    <t>1.3.</t>
  </si>
  <si>
    <t>1.4.</t>
  </si>
  <si>
    <t>Создание музеев</t>
  </si>
  <si>
    <t>Основное мероприятие 02  "Сохранение и развитие народных художественных промыслов"</t>
  </si>
  <si>
    <t xml:space="preserve">Мероприятия по обеспечению сохранения, возрождения и развития народных художественных промыслов </t>
  </si>
  <si>
    <t>3. Подпрограмма «Развитие библиотечного дела»</t>
  </si>
  <si>
    <t>Основное мероприятие  01  "Организация библиотечного обслуживания населения муниципальными библиотеками Московской области"</t>
  </si>
  <si>
    <t xml:space="preserve"> Комитет по культуре, учреждения культуры</t>
  </si>
  <si>
    <t>Макропоказатель подпрограммы. Обеспечение роста числа пользователей муниципальных библиотек Московской области.</t>
  </si>
  <si>
    <t>Государственная поддержка отрасли культуры (в части подключения общедоступных муниципальных библиотек к информационно-телекоммуникационной сети "Интернет")</t>
  </si>
  <si>
    <t>Увеличение количества библиотек, внедривших стандарты деятельности библиотеки нового формата</t>
  </si>
  <si>
    <t>Расходы на обеспечение    деятельности (оказание услуг) муниципальных учреждений - библиотеки</t>
  </si>
  <si>
    <t>Доля муниципальных библиотек, соответствующих требованиям к условиям деятельности библиотек Московской области (стандарту)</t>
  </si>
  <si>
    <t>Проведение капитального ремонта, техническое переоснащения и благоустройства территорий библиотек</t>
  </si>
  <si>
    <t>Укрепление материально-технической базы и проведение текущего ремонта библиотек</t>
  </si>
  <si>
    <t>1.5.</t>
  </si>
  <si>
    <t>Увеличение посещаемости общедоступных (публичных) библиотек, а также культурно-массовых мероприятий, проводимых в библиотеках Московской области к уровню 2017 года</t>
  </si>
  <si>
    <t>1.6.</t>
  </si>
  <si>
    <t>1.7.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</si>
  <si>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</si>
  <si>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Основное мероприятие  01  "Обеспечение функций театрально-концертных учреждений"</t>
  </si>
  <si>
    <t>Увеличение количества посетителей театрально-концертных и киномероприятий; Количество праздничных и культурно-массовых мероприятий, в т.ч. творческих фестивалей и конкурсов.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</si>
  <si>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</si>
  <si>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Количество посещений организаций культуры (профессиональных театров) по отношению к уровню 2010 года (приоритетный показатель на 2020 год)</t>
  </si>
  <si>
    <t>Поддержка творческой деятельности и техническое оснащение детских и кукольных театров</t>
  </si>
  <si>
    <t>Количество посещений детских и кукольных театров по отношению к уровню 2010 года (приоритетный показатель на 2020 год)</t>
  </si>
  <si>
    <t>Укрепление материально-технической базы и проведение текущего ремонта  - театрально-концертных организаций</t>
  </si>
  <si>
    <t>Увеличение количества посетителей театрально-концертных и киномероприятий</t>
  </si>
  <si>
    <t>Мероприятия в сфере культуры</t>
  </si>
  <si>
    <t>Количество праздничных и культурно-массовых мероприятий, в т.ч. творческих фестивалей и конкурсов</t>
  </si>
  <si>
    <t>Основное мероприятие 02 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</si>
  <si>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</si>
  <si>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 xml:space="preserve">Количество стипендий Главы муниципального образования  Московской области выдающимся деятелям культуры и искусства Московской области </t>
  </si>
  <si>
    <t>3.</t>
  </si>
  <si>
    <t>Основное мероприятие 03  "Реализация отдельных функций органа местного самоуправления в сфере культуры"</t>
  </si>
  <si>
    <t>3.1.</t>
  </si>
  <si>
    <t xml:space="preserve">Стипендии выдающимся деятелям культуры, искусства и молодым авторам </t>
  </si>
  <si>
    <t>4.</t>
  </si>
  <si>
    <t>Основное мероприятие 05  "Обеспечение функций культурно-досуговых учреждений"</t>
  </si>
  <si>
    <t>4.1.</t>
  </si>
  <si>
    <t xml:space="preserve">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
</t>
  </si>
  <si>
    <t>4.2.</t>
  </si>
  <si>
    <t xml:space="preserve">Укрепление материально-технической базы и проведение текущего ремонта культурно-досуговых учреждений </t>
  </si>
  <si>
    <t>4.3.</t>
  </si>
  <si>
    <t>Основное мероприятие  01 "Проведение капитального ремонта, технического переоснащения и    благоустройства территории муниципальных учреждений культуры"</t>
  </si>
  <si>
    <t>Увеличение на 15% числа посещений организаций культуры к уровню 2017 года (приоритетный на 2020 год)</t>
  </si>
  <si>
    <t xml:space="preserve">Количество отремонтированных объектов организаций культуры (по которым проведен капитальный ремонт, техническое переоснащение современным непроизводственным оборудованием и благоустройство территории)
(приоритетный на 2020 год)
</t>
  </si>
  <si>
    <t>Основное мероприятие А1.  "Федеральный проект        "Культурная среда"</t>
  </si>
  <si>
    <t>Увеличение числа посещений организаций культуры к уровню 2017 года  (приоритетный на 2020 год); Увеличение числа посещений платных культурно-массовых мероприятий клубов и домов культуры к уровню 2017 года; Увеличение числа участников клубных формирований к уровню 2017 года</t>
  </si>
  <si>
    <t>2.1</t>
  </si>
  <si>
    <t>Мероприятие 1                                               Государственная поддержка отрасли культуры (в части создания и модернизации учреждений культурно-досугового типа в сельской местности)</t>
  </si>
  <si>
    <t>Количество муниципальных учреждений культуры Московской области, по которым осуществлено развитие материально-технической базы (в части увеличения стоимости основных средств)</t>
  </si>
  <si>
    <t>2.2</t>
  </si>
  <si>
    <t>Мероприятие 2                              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</si>
  <si>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 xml:space="preserve">Мероприятие 3                                           Создание модельных муниципальных библиотек  </t>
  </si>
  <si>
    <t>Количество переоснащенных муниципальных библиотек по модельному стандарту</t>
  </si>
  <si>
    <t>2.4.</t>
  </si>
  <si>
    <t>Количество муниципальных учреждений культуры Московской области, по которым проведен капитальный ремонт, техническое переоснащение современным непроизводственным оборудованием и благоустройство территории</t>
  </si>
  <si>
    <t>2.5.</t>
  </si>
  <si>
    <t xml:space="preserve">Мероприятие 5                                  Оснащение муниципальных учреждений культуры кинооборудованием </t>
  </si>
  <si>
    <t xml:space="preserve">Количество организаций культуры, получивших современное оборудование в.т.ч. кинооборудование 
(приоритетный на 2020 год)
</t>
  </si>
  <si>
    <t xml:space="preserve">6. Подпрограмма «Развитие архивного дела»
</t>
  </si>
  <si>
    <t>Основное мероприятие  01  "Хранение, комплектование, учёт и использование архивных документов в муниципальных архивах"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</si>
  <si>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архиве;                       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архиве; 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</t>
  </si>
  <si>
    <t>Расходы на обеспечение деятельности (оказание услуг) муниципальных архивов</t>
  </si>
  <si>
    <t>Управление архива</t>
  </si>
  <si>
    <t>Основное мероприятие 02  "Временное хранение, комплектование, учёт и использование архивных документов, относящихся к собственности Московской области и временно хранящихся в муниципальных архивах"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</si>
  <si>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архиве; 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архиве; 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</t>
  </si>
  <si>
    <t>Осуществление переданных полномочий по временному хранению, комплектованию, учёту и использованию архивных документов, относящихся к собственности Московской области и временно хранящихся в муниципальных архивах</t>
  </si>
  <si>
    <t>Софинансирование расходов на повышение заработной платы работников муниципальных архивных учреждений, находящихся на территории Московской области</t>
  </si>
  <si>
    <t>Основное мероприятие 01  "Создание условий для реализации полномочий органов местного самоуправления"</t>
  </si>
  <si>
    <t>Обеспечение деятельности муниципальных органов - учреждения в сфере культуры</t>
  </si>
  <si>
    <t>Проведение культурно-массовых мероприятий в сфере культуры и искусства Министерством культуры Московской области</t>
  </si>
  <si>
    <t xml:space="preserve">8. Подпрограмма «Развитие парков культуры и отдыха»
</t>
  </si>
  <si>
    <t>Основное мероприятие 01  "Соответствие нормативу обеспеченности парками культуры и отдыха"</t>
  </si>
  <si>
    <t>Количество мероприятий, проведенных в соответствии с муниципальным заданием учреждениями культуры - парк культуры и отдыха</t>
  </si>
  <si>
    <t>Создание условий для массового отдыха жителей городского округа</t>
  </si>
  <si>
    <t xml:space="preserve">Итого по программе </t>
  </si>
  <si>
    <t>Председатель Комитета по  культуре                                                                                                                                                                               И.Е. Ватрунина</t>
  </si>
  <si>
    <t>проверка</t>
  </si>
  <si>
    <t>Комплектование книжных фондов муниципальных общедоступных библиотек за счёт средств местного бюджета</t>
  </si>
  <si>
    <t>5. Подпрограмма «Укрепление материально-технической базы государственных и муниципальных учреждений культуры Московской области»</t>
  </si>
  <si>
    <t xml:space="preserve">7. «Обеспечивающая подпрограмма»
</t>
  </si>
  <si>
    <t xml:space="preserve">1. Подпрограмма «Сохранение,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Федерации»
</t>
  </si>
  <si>
    <t xml:space="preserve">4. Подпрограмма «Развитие профессионального искусства, гастрольно-концертной и культурно-досуговой деятельности, кинематографии»
</t>
  </si>
  <si>
    <t>Проведение капитального ремонта, технического переоснащения и благоустройства территорий музеев, галерей</t>
  </si>
  <si>
    <t>Комплектование книжных фондов муниципальных общедоступных  библиотек</t>
  </si>
  <si>
    <t xml:space="preserve">Расходы на обеспечение   деятельности (оказания услуг) муниципальных учреждений - культурно-досуговые учреждения </t>
  </si>
  <si>
    <t>Проведение капитального ремонта, технического переоснащения и благоустройства территорий театрально-концертных учреждений культуры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</si>
  <si>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</si>
  <si>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Мероприятие 4                            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</t>
  </si>
  <si>
    <t>Проведение капитального (текущего) ремонта и        технического переоснащения помещений, выделенных для хранения архивных документов, относящихся к собственности Московской области</t>
  </si>
  <si>
    <t>Расходы на обеспечение деятельности  (оказание услуг) муниципальных учреждений -  парк культуры и отдыха</t>
  </si>
  <si>
    <t xml:space="preserve">Приложение 1 к постановлению 
Администрации Одинцовского городского округа 
от____________ № _____ 
Приложение №1 к муниципальной программе
</t>
  </si>
  <si>
    <t>Расходы на обеспечение    деятельности (оказания услуг) муниципальных учреждений - театрально-концертные организации</t>
  </si>
  <si>
    <t>Театр Бондаревой</t>
  </si>
  <si>
    <t>Объем финансирования мероприятия в году, предшедствующему началу реализации программы
2019 год  
(тыс. руб.)</t>
  </si>
  <si>
    <t>2020 год</t>
  </si>
  <si>
    <t>Мероприятие  9                 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</si>
  <si>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Мероприятие 10                                         Приобретение музыкальных инструментов для муниципальных организаций образования в сфере культуры Московской области</t>
  </si>
  <si>
    <t xml:space="preserve"> Комитет по культуре,  учреждения ДМШ и ДШИ</t>
  </si>
  <si>
    <t>2.6.</t>
  </si>
  <si>
    <t>2.7.</t>
  </si>
  <si>
    <t xml:space="preserve">Пояснительная записка </t>
  </si>
  <si>
    <t>5 Подпрограмма «Укрепление материально-технической базы государственных и муниципальных учреждений культуры Московской области» в п.2.4. Мероприятия 4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   Основного мероприятия А1.  "Федеральный проект        "Культурная среда"  уменьшается на 28487,65 тыс.руб.</t>
  </si>
  <si>
    <t xml:space="preserve">7 Подпрограмма «Обеспечивающая» в Основном мероприятии 01  "Создание условий для реализации полномочий органов местного самоуправления" уменьшается в п. 1.1 "Обеспечение деятельности муниципальных органов - учреждения в сфере культуры" уменьшается на 586,8609 тыс.руб.  </t>
  </si>
  <si>
    <t xml:space="preserve">В 6 Подпрограмме «Развитие архивного дела» Основное мероприятие  01  "Хранение, комплектование, учёт и использование архивных документов в муниципальных архивах" в п.1.1 Расходы на обеспечение деятельности (оказание услуг) муниципальных архивов уменьшается сумма в 2020 году на 499,95284 тыс.руб. </t>
  </si>
  <si>
    <t>Уменьшение средств внутри МП "Культура" в 2020 году на 1086,81374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</si>
</sst>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16" fillId="0" borderId="0"/>
  </cellStyleXfs>
  <cellXfs count="14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2" xfId="1" applyFont="1" applyFill="1" applyBorder="1" applyAlignment="1">
      <alignment vertical="top" wrapText="1"/>
    </xf>
    <xf numFmtId="164" fontId="7" fillId="0" borderId="2" xfId="1" applyNumberFormat="1" applyFont="1" applyFill="1" applyBorder="1" applyAlignment="1">
      <alignment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left" vertical="top" wrapText="1"/>
    </xf>
    <xf numFmtId="164" fontId="7" fillId="2" borderId="2" xfId="1" applyNumberFormat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 wrapText="1"/>
    </xf>
    <xf numFmtId="16" fontId="10" fillId="2" borderId="7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0" fontId="2" fillId="0" borderId="0" xfId="1" applyFont="1" applyFill="1" applyAlignment="1">
      <alignment vertical="top"/>
    </xf>
    <xf numFmtId="0" fontId="8" fillId="2" borderId="1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2" borderId="0" xfId="0" applyFont="1" applyFill="1" applyAlignment="1">
      <alignment wrapText="1"/>
    </xf>
    <xf numFmtId="0" fontId="7" fillId="3" borderId="2" xfId="1" applyFont="1" applyFill="1" applyBorder="1" applyAlignment="1">
      <alignment vertical="top" wrapText="1"/>
    </xf>
    <xf numFmtId="164" fontId="7" fillId="3" borderId="2" xfId="1" applyNumberFormat="1" applyFont="1" applyFill="1" applyBorder="1" applyAlignment="1">
      <alignment vertical="top" wrapText="1"/>
    </xf>
    <xf numFmtId="0" fontId="7" fillId="3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/>
    </xf>
    <xf numFmtId="0" fontId="7" fillId="0" borderId="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top" wrapText="1"/>
    </xf>
    <xf numFmtId="49" fontId="3" fillId="0" borderId="7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165" fontId="3" fillId="2" borderId="8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16" fontId="10" fillId="0" borderId="6" xfId="1" applyNumberFormat="1" applyFont="1" applyFill="1" applyBorder="1" applyAlignment="1">
      <alignment horizontal="center" vertical="top" wrapText="1"/>
    </xf>
    <xf numFmtId="16" fontId="10" fillId="0" borderId="7" xfId="1" applyNumberFormat="1" applyFont="1" applyFill="1" applyBorder="1" applyAlignment="1">
      <alignment horizontal="center" vertical="top" wrapText="1"/>
    </xf>
    <xf numFmtId="16" fontId="10" fillId="0" borderId="8" xfId="1" applyNumberFormat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top" wrapText="1"/>
    </xf>
    <xf numFmtId="49" fontId="3" fillId="2" borderId="7" xfId="1" applyNumberFormat="1" applyFont="1" applyFill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165" fontId="8" fillId="0" borderId="6" xfId="1" applyNumberFormat="1" applyFont="1" applyFill="1" applyBorder="1" applyAlignment="1">
      <alignment horizontal="center" vertical="top" wrapText="1"/>
    </xf>
    <xf numFmtId="165" fontId="8" fillId="0" borderId="7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 wrapText="1"/>
    </xf>
    <xf numFmtId="165" fontId="8" fillId="0" borderId="8" xfId="1" applyNumberFormat="1" applyFont="1" applyFill="1" applyBorder="1" applyAlignment="1">
      <alignment horizontal="center" vertical="center" wrapText="1"/>
    </xf>
    <xf numFmtId="16" fontId="10" fillId="2" borderId="6" xfId="1" applyNumberFormat="1" applyFont="1" applyFill="1" applyBorder="1" applyAlignment="1">
      <alignment horizontal="center" vertical="top" wrapText="1"/>
    </xf>
    <xf numFmtId="16" fontId="10" fillId="2" borderId="7" xfId="1" applyNumberFormat="1" applyFont="1" applyFill="1" applyBorder="1" applyAlignment="1">
      <alignment horizontal="center" vertical="top" wrapText="1"/>
    </xf>
    <xf numFmtId="16" fontId="10" fillId="2" borderId="8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top" wrapText="1"/>
    </xf>
    <xf numFmtId="49" fontId="10" fillId="2" borderId="7" xfId="1" applyNumberFormat="1" applyFont="1" applyFill="1" applyBorder="1" applyAlignment="1">
      <alignment horizontal="center" vertical="top" wrapText="1"/>
    </xf>
    <xf numFmtId="49" fontId="10" fillId="2" borderId="8" xfId="1" applyNumberFormat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165" fontId="9" fillId="2" borderId="6" xfId="1" applyNumberFormat="1" applyFont="1" applyFill="1" applyBorder="1" applyAlignment="1">
      <alignment horizontal="center" vertical="top" wrapText="1"/>
    </xf>
    <xf numFmtId="165" fontId="9" fillId="2" borderId="7" xfId="1" applyNumberFormat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13" fillId="0" borderId="0" xfId="3" applyFont="1" applyFill="1" applyBorder="1" applyAlignment="1"/>
    <xf numFmtId="0" fontId="14" fillId="0" borderId="0" xfId="3" applyFont="1" applyFill="1" applyBorder="1" applyAlignment="1"/>
    <xf numFmtId="165" fontId="3" fillId="0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4"/>
    <cellStyle name="Обычный 3" xfId="3"/>
    <cellStyle name="Обычный 4" xfId="5"/>
    <cellStyle name="Обычный 5" xfId="6"/>
    <cellStyle name="Обычный 5 2" xfId="2"/>
    <cellStyle name="Обычный 5 2 2" xfId="7"/>
    <cellStyle name="Обычный 5 2 2 2" xfId="8"/>
    <cellStyle name="Обычный 5 2 2 2 2" xfId="9"/>
    <cellStyle name="Обычный 5 2 3" xfId="10"/>
    <cellStyle name="Обычный 5 2 3 2" xfId="11"/>
    <cellStyle name="Обычный 5 2 4" xfId="12"/>
    <cellStyle name="Обычный 6" xfId="13"/>
    <cellStyle name="Обычный 7" xfId="14"/>
    <cellStyle name="Обычный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5;&#1056;&#1054;&#1043;&#1056;&#1040;&#1052;&#1052;&#1067;/2020%20&#1075;/&#1088;&#1072;&#1073;.%20&#1087;&#1072;&#1087;&#1082;&#1072;/&#1085;&#1072;%2001.06.2020%20&#1052;&#1055;%20&#1082;&#1091;&#1083;&#1100;&#1090;&#1091;&#1088;&#1072;%20&#1087;&#1088;.1%202020-2024%20&#1086;&#1090;%2001.06.2020%20&#8470;%201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2 свод для печати"/>
      <sheetName val="МП 2 свод культура 20-24"/>
      <sheetName val="МП 2 ПП1 культ.наслед."/>
      <sheetName val="МП 2 ПП2 музей"/>
      <sheetName val="МП 2 ПП3 библ."/>
      <sheetName val="МП2 ПП4 проф.иск."/>
      <sheetName val="МП2 ПП5 укреп. МБТ "/>
      <sheetName val="МП2 ПП6 архив"/>
      <sheetName val="МП2 ПП7  Обеспечив."/>
      <sheetName val="МП2 ПП8  Парк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115006.20368999999</v>
          </cell>
        </row>
        <row r="22">
          <cell r="G22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09"/>
  <sheetViews>
    <sheetView view="pageBreakPreview" topLeftCell="A365" zoomScale="82" zoomScaleNormal="80" zoomScaleSheetLayoutView="82" workbookViewId="0">
      <selection activeCell="G343" sqref="G343"/>
    </sheetView>
  </sheetViews>
  <sheetFormatPr defaultColWidth="9.140625" defaultRowHeight="15" outlineLevelRow="1" x14ac:dyDescent="0.25"/>
  <cols>
    <col min="1" max="1" width="7.28515625" style="1" customWidth="1"/>
    <col min="2" max="2" width="34" style="1" customWidth="1"/>
    <col min="3" max="3" width="15" style="1" customWidth="1"/>
    <col min="4" max="4" width="30.85546875" style="1" customWidth="1"/>
    <col min="5" max="5" width="20.85546875" style="1" customWidth="1"/>
    <col min="6" max="6" width="15.7109375" style="1" customWidth="1"/>
    <col min="7" max="7" width="15.5703125" style="1" customWidth="1"/>
    <col min="8" max="8" width="16.42578125" style="1" customWidth="1"/>
    <col min="9" max="9" width="16.140625" style="1" customWidth="1"/>
    <col min="10" max="11" width="15.7109375" style="1" customWidth="1"/>
    <col min="12" max="12" width="21.42578125" style="1" customWidth="1"/>
    <col min="13" max="13" width="26.85546875" style="1" customWidth="1"/>
    <col min="14" max="14" width="22.85546875" style="1" customWidth="1"/>
    <col min="15" max="15" width="11.42578125" style="1" customWidth="1"/>
    <col min="16" max="16384" width="9.140625" style="1"/>
  </cols>
  <sheetData>
    <row r="1" spans="1:19" ht="78" customHeight="1" x14ac:dyDescent="0.25">
      <c r="K1" s="41" t="s">
        <v>139</v>
      </c>
      <c r="L1" s="41"/>
      <c r="M1" s="41"/>
    </row>
    <row r="2" spans="1:19" ht="66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"/>
      <c r="O2" s="2"/>
      <c r="P2" s="2"/>
      <c r="Q2" s="2"/>
      <c r="R2" s="2"/>
      <c r="S2" s="2"/>
    </row>
    <row r="3" spans="1:19" s="2" customFormat="1" ht="6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9" ht="38.450000000000003" customHeight="1" x14ac:dyDescent="0.25">
      <c r="A4" s="28" t="s">
        <v>1</v>
      </c>
      <c r="B4" s="28" t="s">
        <v>2</v>
      </c>
      <c r="C4" s="28" t="s">
        <v>3</v>
      </c>
      <c r="D4" s="28" t="s">
        <v>4</v>
      </c>
      <c r="E4" s="28" t="s">
        <v>142</v>
      </c>
      <c r="F4" s="28" t="s">
        <v>5</v>
      </c>
      <c r="G4" s="44" t="s">
        <v>6</v>
      </c>
      <c r="H4" s="45"/>
      <c r="I4" s="45"/>
      <c r="J4" s="45"/>
      <c r="K4" s="46"/>
      <c r="L4" s="28" t="s">
        <v>7</v>
      </c>
      <c r="M4" s="28" t="s">
        <v>8</v>
      </c>
      <c r="N4" s="2"/>
      <c r="O4" s="2"/>
      <c r="P4" s="2"/>
      <c r="Q4" s="2"/>
      <c r="R4" s="2"/>
      <c r="S4" s="2"/>
    </row>
    <row r="5" spans="1:19" ht="91.5" customHeight="1" x14ac:dyDescent="0.25">
      <c r="A5" s="28"/>
      <c r="B5" s="28"/>
      <c r="C5" s="28"/>
      <c r="D5" s="28"/>
      <c r="E5" s="28"/>
      <c r="F5" s="28"/>
      <c r="G5" s="3" t="s">
        <v>143</v>
      </c>
      <c r="H5" s="3" t="s">
        <v>9</v>
      </c>
      <c r="I5" s="3" t="s">
        <v>10</v>
      </c>
      <c r="J5" s="3" t="s">
        <v>11</v>
      </c>
      <c r="K5" s="3" t="s">
        <v>12</v>
      </c>
      <c r="L5" s="28"/>
      <c r="M5" s="28"/>
      <c r="N5" s="2"/>
      <c r="O5" s="2"/>
      <c r="P5" s="2"/>
      <c r="Q5" s="2"/>
      <c r="R5" s="2"/>
      <c r="S5" s="2"/>
    </row>
    <row r="6" spans="1:19" ht="18.600000000000001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2"/>
      <c r="O6" s="2"/>
      <c r="P6" s="2"/>
      <c r="Q6" s="2"/>
      <c r="R6" s="2"/>
      <c r="S6" s="2"/>
    </row>
    <row r="7" spans="1:19" ht="23.25" customHeight="1" x14ac:dyDescent="0.3">
      <c r="A7" s="29" t="s">
        <v>129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5"/>
      <c r="O7" s="2"/>
      <c r="P7" s="2"/>
      <c r="Q7" s="2"/>
      <c r="R7" s="2"/>
      <c r="S7" s="2"/>
    </row>
    <row r="8" spans="1:19" ht="30.75" customHeight="1" x14ac:dyDescent="0.3">
      <c r="A8" s="31">
        <v>1</v>
      </c>
      <c r="B8" s="33" t="s">
        <v>13</v>
      </c>
      <c r="C8" s="35" t="s">
        <v>14</v>
      </c>
      <c r="D8" s="6" t="s">
        <v>15</v>
      </c>
      <c r="E8" s="7">
        <f>SUM(E9:E9)</f>
        <v>0</v>
      </c>
      <c r="F8" s="7">
        <f>SUM(G8:K8)</f>
        <v>0</v>
      </c>
      <c r="G8" s="7">
        <f>SUM(G9:G9)</f>
        <v>0</v>
      </c>
      <c r="H8" s="7">
        <f>SUM(H9:H9)</f>
        <v>0</v>
      </c>
      <c r="I8" s="7">
        <f>SUM(I9:I9)</f>
        <v>0</v>
      </c>
      <c r="J8" s="7">
        <f>SUM(J9:J9)</f>
        <v>0</v>
      </c>
      <c r="K8" s="7">
        <f>SUM(K9:K9)</f>
        <v>0</v>
      </c>
      <c r="L8" s="37" t="s">
        <v>16</v>
      </c>
      <c r="M8" s="39" t="s">
        <v>17</v>
      </c>
      <c r="N8" s="5"/>
      <c r="O8" s="2"/>
      <c r="P8" s="2"/>
      <c r="Q8" s="2"/>
      <c r="R8" s="2"/>
      <c r="S8" s="2"/>
    </row>
    <row r="9" spans="1:19" ht="48" customHeight="1" x14ac:dyDescent="0.3">
      <c r="A9" s="32"/>
      <c r="B9" s="34"/>
      <c r="C9" s="36"/>
      <c r="D9" s="8" t="s">
        <v>20</v>
      </c>
      <c r="E9" s="7">
        <f>E11+E13</f>
        <v>0</v>
      </c>
      <c r="F9" s="7">
        <f t="shared" ref="F9:F23" si="0">SUM(G9:K9)</f>
        <v>0</v>
      </c>
      <c r="G9" s="7">
        <f>G11+G13</f>
        <v>0</v>
      </c>
      <c r="H9" s="7">
        <f>H11+H13</f>
        <v>0</v>
      </c>
      <c r="I9" s="7">
        <f>I11+I13</f>
        <v>0</v>
      </c>
      <c r="J9" s="7">
        <f>J11+J13</f>
        <v>0</v>
      </c>
      <c r="K9" s="7">
        <f>K11+K13</f>
        <v>0</v>
      </c>
      <c r="L9" s="38"/>
      <c r="M9" s="40"/>
      <c r="N9" s="5"/>
      <c r="O9" s="2"/>
      <c r="P9" s="2"/>
      <c r="Q9" s="2"/>
      <c r="R9" s="2"/>
      <c r="S9" s="2"/>
    </row>
    <row r="10" spans="1:19" ht="30.75" customHeight="1" x14ac:dyDescent="0.3">
      <c r="A10" s="47" t="s">
        <v>23</v>
      </c>
      <c r="B10" s="49" t="s">
        <v>24</v>
      </c>
      <c r="C10" s="51" t="s">
        <v>25</v>
      </c>
      <c r="D10" s="6" t="s">
        <v>15</v>
      </c>
      <c r="E10" s="7">
        <f>SUM(E11:E11)</f>
        <v>0</v>
      </c>
      <c r="F10" s="7">
        <f t="shared" si="0"/>
        <v>0</v>
      </c>
      <c r="G10" s="7">
        <f>SUM(G11:G11)</f>
        <v>0</v>
      </c>
      <c r="H10" s="7">
        <f>SUM(H11:H11)</f>
        <v>0</v>
      </c>
      <c r="I10" s="7">
        <f>SUM(I11:I11)</f>
        <v>0</v>
      </c>
      <c r="J10" s="7">
        <f>SUM(J11:J11)</f>
        <v>0</v>
      </c>
      <c r="K10" s="7">
        <f>SUM(K11:K11)</f>
        <v>0</v>
      </c>
      <c r="L10" s="37" t="s">
        <v>16</v>
      </c>
      <c r="M10" s="53"/>
      <c r="N10" s="5"/>
      <c r="O10" s="2"/>
      <c r="P10" s="2"/>
      <c r="Q10" s="2"/>
      <c r="R10" s="2"/>
      <c r="S10" s="2"/>
    </row>
    <row r="11" spans="1:19" ht="49.5" customHeight="1" x14ac:dyDescent="0.3">
      <c r="A11" s="48"/>
      <c r="B11" s="50"/>
      <c r="C11" s="52"/>
      <c r="D11" s="12" t="s">
        <v>20</v>
      </c>
      <c r="E11" s="11">
        <v>0</v>
      </c>
      <c r="F11" s="7">
        <f t="shared" si="0"/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38"/>
      <c r="M11" s="54"/>
      <c r="N11" s="5"/>
      <c r="O11" s="2"/>
      <c r="P11" s="2"/>
      <c r="Q11" s="2"/>
      <c r="R11" s="2"/>
      <c r="S11" s="2"/>
    </row>
    <row r="12" spans="1:19" ht="30.75" customHeight="1" x14ac:dyDescent="0.3">
      <c r="A12" s="47" t="s">
        <v>26</v>
      </c>
      <c r="B12" s="49" t="s">
        <v>27</v>
      </c>
      <c r="C12" s="51" t="s">
        <v>25</v>
      </c>
      <c r="D12" s="6" t="s">
        <v>15</v>
      </c>
      <c r="E12" s="7">
        <f>SUM(E13:E13)</f>
        <v>0</v>
      </c>
      <c r="F12" s="7">
        <f t="shared" si="0"/>
        <v>0</v>
      </c>
      <c r="G12" s="7">
        <f>SUM(G13:G13)</f>
        <v>0</v>
      </c>
      <c r="H12" s="7">
        <f>SUM(H13:H13)</f>
        <v>0</v>
      </c>
      <c r="I12" s="7">
        <f>SUM(I13:I13)</f>
        <v>0</v>
      </c>
      <c r="J12" s="7">
        <f>SUM(J13:J13)</f>
        <v>0</v>
      </c>
      <c r="K12" s="7">
        <f>SUM(K13:K13)</f>
        <v>0</v>
      </c>
      <c r="L12" s="37" t="s">
        <v>16</v>
      </c>
      <c r="M12" s="53"/>
      <c r="N12" s="5"/>
      <c r="O12" s="2"/>
      <c r="P12" s="2"/>
      <c r="Q12" s="2"/>
      <c r="R12" s="2"/>
      <c r="S12" s="2"/>
    </row>
    <row r="13" spans="1:19" ht="48.75" customHeight="1" x14ac:dyDescent="0.3">
      <c r="A13" s="48"/>
      <c r="B13" s="50"/>
      <c r="C13" s="52"/>
      <c r="D13" s="12" t="s">
        <v>20</v>
      </c>
      <c r="E13" s="11">
        <v>0</v>
      </c>
      <c r="F13" s="7">
        <f t="shared" si="0"/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38"/>
      <c r="M13" s="54"/>
      <c r="N13" s="5"/>
      <c r="O13" s="2"/>
      <c r="P13" s="2"/>
      <c r="Q13" s="2"/>
      <c r="R13" s="2"/>
      <c r="S13" s="2"/>
    </row>
    <row r="14" spans="1:19" ht="30.75" customHeight="1" x14ac:dyDescent="0.3">
      <c r="A14" s="55" t="s">
        <v>28</v>
      </c>
      <c r="B14" s="56" t="s">
        <v>29</v>
      </c>
      <c r="C14" s="57" t="s">
        <v>14</v>
      </c>
      <c r="D14" s="6" t="s">
        <v>15</v>
      </c>
      <c r="E14" s="7">
        <f>SUM(E15:E15)</f>
        <v>0</v>
      </c>
      <c r="F14" s="7">
        <f t="shared" si="0"/>
        <v>0</v>
      </c>
      <c r="G14" s="7">
        <f>SUM(G15:G15)</f>
        <v>0</v>
      </c>
      <c r="H14" s="7">
        <f>SUM(H15:H15)</f>
        <v>0</v>
      </c>
      <c r="I14" s="7">
        <f>SUM(I15:I15)</f>
        <v>0</v>
      </c>
      <c r="J14" s="7">
        <f>SUM(J15:J15)</f>
        <v>0</v>
      </c>
      <c r="K14" s="7">
        <f>SUM(K15:K15)</f>
        <v>0</v>
      </c>
      <c r="L14" s="37" t="s">
        <v>16</v>
      </c>
      <c r="M14" s="58"/>
      <c r="N14" s="5"/>
      <c r="O14" s="2"/>
      <c r="P14" s="2"/>
      <c r="Q14" s="2"/>
      <c r="R14" s="2"/>
      <c r="S14" s="2"/>
    </row>
    <row r="15" spans="1:19" ht="80.25" customHeight="1" x14ac:dyDescent="0.3">
      <c r="A15" s="55"/>
      <c r="B15" s="56"/>
      <c r="C15" s="57"/>
      <c r="D15" s="8" t="s">
        <v>20</v>
      </c>
      <c r="E15" s="7">
        <f>E17+E19+E21</f>
        <v>0</v>
      </c>
      <c r="F15" s="7">
        <f t="shared" si="0"/>
        <v>0</v>
      </c>
      <c r="G15" s="7">
        <f>G17+G19+G21</f>
        <v>0</v>
      </c>
      <c r="H15" s="7">
        <f>H17+H19+H21</f>
        <v>0</v>
      </c>
      <c r="I15" s="7">
        <f>I17+I19+I21</f>
        <v>0</v>
      </c>
      <c r="J15" s="7">
        <f>J17+J19+J21</f>
        <v>0</v>
      </c>
      <c r="K15" s="7">
        <f>K17+K19+K21</f>
        <v>0</v>
      </c>
      <c r="L15" s="38"/>
      <c r="M15" s="58"/>
      <c r="N15" s="5"/>
      <c r="O15" s="2"/>
      <c r="P15" s="2"/>
      <c r="Q15" s="2"/>
      <c r="R15" s="2"/>
      <c r="S15" s="2"/>
    </row>
    <row r="16" spans="1:19" ht="30.75" customHeight="1" x14ac:dyDescent="0.3">
      <c r="A16" s="59" t="s">
        <v>30</v>
      </c>
      <c r="B16" s="61" t="s">
        <v>31</v>
      </c>
      <c r="C16" s="61" t="s">
        <v>25</v>
      </c>
      <c r="D16" s="8" t="s">
        <v>15</v>
      </c>
      <c r="E16" s="14">
        <f>SUM(E17:E17)</f>
        <v>0</v>
      </c>
      <c r="F16" s="14">
        <f t="shared" si="0"/>
        <v>0</v>
      </c>
      <c r="G16" s="14">
        <f>SUM(G17:G17)</f>
        <v>0</v>
      </c>
      <c r="H16" s="14">
        <f>SUM(H17:H17)</f>
        <v>0</v>
      </c>
      <c r="I16" s="14">
        <f>SUM(I17:I17)</f>
        <v>0</v>
      </c>
      <c r="J16" s="14">
        <f>SUM(J17:J17)</f>
        <v>0</v>
      </c>
      <c r="K16" s="14">
        <f>SUM(K17:K17)</f>
        <v>0</v>
      </c>
      <c r="L16" s="63" t="s">
        <v>16</v>
      </c>
      <c r="M16" s="65" t="s">
        <v>32</v>
      </c>
      <c r="N16" s="5"/>
      <c r="O16" s="2"/>
      <c r="P16" s="2"/>
      <c r="Q16" s="2"/>
      <c r="R16" s="2"/>
      <c r="S16" s="2"/>
    </row>
    <row r="17" spans="1:19" ht="75" customHeight="1" x14ac:dyDescent="0.3">
      <c r="A17" s="60"/>
      <c r="B17" s="62"/>
      <c r="C17" s="62"/>
      <c r="D17" s="12" t="s">
        <v>20</v>
      </c>
      <c r="E17" s="15">
        <v>0</v>
      </c>
      <c r="F17" s="14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64"/>
      <c r="M17" s="66"/>
      <c r="N17" s="5"/>
      <c r="O17" s="2"/>
      <c r="P17" s="2"/>
      <c r="Q17" s="2"/>
      <c r="R17" s="2"/>
      <c r="S17" s="2"/>
    </row>
    <row r="18" spans="1:19" x14ac:dyDescent="0.25">
      <c r="A18" s="67" t="s">
        <v>33</v>
      </c>
      <c r="B18" s="68" t="s">
        <v>34</v>
      </c>
      <c r="C18" s="61" t="s">
        <v>25</v>
      </c>
      <c r="D18" s="8" t="s">
        <v>15</v>
      </c>
      <c r="E18" s="14">
        <f>SUM(E19:E19)</f>
        <v>0</v>
      </c>
      <c r="F18" s="14">
        <f t="shared" si="0"/>
        <v>0</v>
      </c>
      <c r="G18" s="14">
        <f>SUM(G19:G19)</f>
        <v>0</v>
      </c>
      <c r="H18" s="14">
        <f>SUM(H19:H19)</f>
        <v>0</v>
      </c>
      <c r="I18" s="14">
        <f>SUM(I19:I19)</f>
        <v>0</v>
      </c>
      <c r="J18" s="14">
        <f>SUM(J19:J19)</f>
        <v>0</v>
      </c>
      <c r="K18" s="14">
        <f>SUM(K19:K19)</f>
        <v>0</v>
      </c>
      <c r="L18" s="63" t="s">
        <v>16</v>
      </c>
      <c r="M18" s="69" t="s">
        <v>35</v>
      </c>
    </row>
    <row r="19" spans="1:19" ht="107.25" customHeight="1" x14ac:dyDescent="0.25">
      <c r="A19" s="67"/>
      <c r="B19" s="68"/>
      <c r="C19" s="62"/>
      <c r="D19" s="12" t="s">
        <v>20</v>
      </c>
      <c r="E19" s="15">
        <v>0</v>
      </c>
      <c r="F19" s="14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64"/>
      <c r="M19" s="70"/>
    </row>
    <row r="20" spans="1:19" ht="15" customHeight="1" x14ac:dyDescent="0.25">
      <c r="A20" s="67" t="s">
        <v>36</v>
      </c>
      <c r="B20" s="68" t="s">
        <v>37</v>
      </c>
      <c r="C20" s="61" t="s">
        <v>25</v>
      </c>
      <c r="D20" s="8" t="s">
        <v>15</v>
      </c>
      <c r="E20" s="14">
        <f>SUM(E21:E21)</f>
        <v>0</v>
      </c>
      <c r="F20" s="14">
        <f t="shared" si="0"/>
        <v>0</v>
      </c>
      <c r="G20" s="14">
        <f>SUM(G21:G21)</f>
        <v>0</v>
      </c>
      <c r="H20" s="14">
        <f>SUM(H21:H21)</f>
        <v>0</v>
      </c>
      <c r="I20" s="14">
        <f>SUM(I21:I21)</f>
        <v>0</v>
      </c>
      <c r="J20" s="14">
        <f>SUM(J21:J21)</f>
        <v>0</v>
      </c>
      <c r="K20" s="14">
        <f>SUM(K21:K21)</f>
        <v>0</v>
      </c>
      <c r="L20" s="63"/>
      <c r="M20" s="71"/>
    </row>
    <row r="21" spans="1:19" ht="93" customHeight="1" x14ac:dyDescent="0.25">
      <c r="A21" s="67"/>
      <c r="B21" s="68"/>
      <c r="C21" s="62"/>
      <c r="D21" s="12" t="s">
        <v>20</v>
      </c>
      <c r="E21" s="15">
        <v>0</v>
      </c>
      <c r="F21" s="14">
        <f t="shared" si="0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64"/>
      <c r="M21" s="72"/>
    </row>
    <row r="22" spans="1:19" ht="15" customHeight="1" x14ac:dyDescent="0.25">
      <c r="A22" s="73" t="s">
        <v>38</v>
      </c>
      <c r="B22" s="73"/>
      <c r="C22" s="73"/>
      <c r="D22" s="6" t="s">
        <v>15</v>
      </c>
      <c r="E22" s="7">
        <f>SUM(E23:E23)</f>
        <v>0</v>
      </c>
      <c r="F22" s="7">
        <f t="shared" si="0"/>
        <v>0</v>
      </c>
      <c r="G22" s="7">
        <f>SUM(G23:G23)</f>
        <v>0</v>
      </c>
      <c r="H22" s="7">
        <f>SUM(H23:H23)</f>
        <v>0</v>
      </c>
      <c r="I22" s="7">
        <f>SUM(I23:I23)</f>
        <v>0</v>
      </c>
      <c r="J22" s="7">
        <f>SUM(J23:J23)</f>
        <v>0</v>
      </c>
      <c r="K22" s="7">
        <f>SUM(K23:K23)</f>
        <v>0</v>
      </c>
      <c r="L22" s="37"/>
      <c r="M22" s="74"/>
    </row>
    <row r="23" spans="1:19" ht="53.25" customHeight="1" x14ac:dyDescent="0.25">
      <c r="A23" s="73"/>
      <c r="B23" s="73"/>
      <c r="C23" s="73"/>
      <c r="D23" s="8" t="s">
        <v>20</v>
      </c>
      <c r="E23" s="7">
        <f>E9+E15</f>
        <v>0</v>
      </c>
      <c r="F23" s="7">
        <f t="shared" si="0"/>
        <v>0</v>
      </c>
      <c r="G23" s="7">
        <f>G9+G15</f>
        <v>0</v>
      </c>
      <c r="H23" s="7">
        <f>H9+H15</f>
        <v>0</v>
      </c>
      <c r="I23" s="7">
        <f>I9+I15</f>
        <v>0</v>
      </c>
      <c r="J23" s="7">
        <f>J9+J15</f>
        <v>0</v>
      </c>
      <c r="K23" s="7">
        <f>K9+K15</f>
        <v>0</v>
      </c>
      <c r="L23" s="38"/>
      <c r="M23" s="74"/>
    </row>
    <row r="24" spans="1:19" ht="27" customHeight="1" x14ac:dyDescent="0.25">
      <c r="A24" s="75" t="s">
        <v>39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9" ht="15" customHeight="1" x14ac:dyDescent="0.25">
      <c r="A25" s="31">
        <v>1</v>
      </c>
      <c r="B25" s="33" t="s">
        <v>40</v>
      </c>
      <c r="C25" s="35" t="s">
        <v>25</v>
      </c>
      <c r="D25" s="6" t="s">
        <v>15</v>
      </c>
      <c r="E25" s="7">
        <f>SUM(E26:E30)</f>
        <v>0</v>
      </c>
      <c r="F25" s="7">
        <f>SUM(G25:K25)</f>
        <v>89121.26999999999</v>
      </c>
      <c r="G25" s="7">
        <f>SUM(G26:G30)</f>
        <v>15178.15</v>
      </c>
      <c r="H25" s="7">
        <f t="shared" ref="H25:K25" si="1">SUM(H26:H30)</f>
        <v>18485.78</v>
      </c>
      <c r="I25" s="7">
        <f t="shared" si="1"/>
        <v>18485.78</v>
      </c>
      <c r="J25" s="7">
        <f t="shared" si="1"/>
        <v>18485.78</v>
      </c>
      <c r="K25" s="7">
        <f t="shared" si="1"/>
        <v>18485.78</v>
      </c>
      <c r="L25" s="63" t="s">
        <v>41</v>
      </c>
      <c r="M25" s="39" t="s">
        <v>42</v>
      </c>
    </row>
    <row r="26" spans="1:19" ht="15" hidden="1" customHeight="1" outlineLevel="1" x14ac:dyDescent="0.25">
      <c r="A26" s="32"/>
      <c r="B26" s="34"/>
      <c r="C26" s="36"/>
      <c r="D26" s="6" t="s">
        <v>18</v>
      </c>
      <c r="E26" s="7">
        <f>E36+E42+E48</f>
        <v>0</v>
      </c>
      <c r="F26" s="7">
        <f t="shared" ref="F26:F70" si="2">SUM(G26:K26)</f>
        <v>0</v>
      </c>
      <c r="G26" s="7">
        <f>G36+G42+G48</f>
        <v>0</v>
      </c>
      <c r="H26" s="7">
        <f t="shared" ref="H26:K26" si="3">H36+H42+H48</f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64"/>
      <c r="M26" s="77"/>
    </row>
    <row r="27" spans="1:19" ht="15" hidden="1" customHeight="1" outlineLevel="1" x14ac:dyDescent="0.25">
      <c r="A27" s="32"/>
      <c r="B27" s="34"/>
      <c r="C27" s="36"/>
      <c r="D27" s="8" t="s">
        <v>19</v>
      </c>
      <c r="E27" s="7">
        <f>E37+E43+E49</f>
        <v>0</v>
      </c>
      <c r="F27" s="7">
        <f t="shared" si="2"/>
        <v>0</v>
      </c>
      <c r="G27" s="7">
        <f>G37+G43+G49</f>
        <v>0</v>
      </c>
      <c r="H27" s="7">
        <f t="shared" ref="H27:K27" si="4">H37+H43+H49</f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64"/>
      <c r="M27" s="77"/>
    </row>
    <row r="28" spans="1:19" ht="48.75" customHeight="1" collapsed="1" x14ac:dyDescent="0.25">
      <c r="A28" s="32"/>
      <c r="B28" s="34"/>
      <c r="C28" s="36"/>
      <c r="D28" s="8" t="s">
        <v>20</v>
      </c>
      <c r="E28" s="7">
        <f>E32+E38+E44+E50</f>
        <v>0</v>
      </c>
      <c r="F28" s="7">
        <f t="shared" si="2"/>
        <v>86705.76999999999</v>
      </c>
      <c r="G28" s="7">
        <f t="shared" ref="G28:K30" si="5">G32+G38+G44+G50</f>
        <v>14995.85</v>
      </c>
      <c r="H28" s="7">
        <f t="shared" si="5"/>
        <v>17927.48</v>
      </c>
      <c r="I28" s="7">
        <f t="shared" si="5"/>
        <v>17927.48</v>
      </c>
      <c r="J28" s="7">
        <f t="shared" si="5"/>
        <v>17927.48</v>
      </c>
      <c r="K28" s="7">
        <f t="shared" si="5"/>
        <v>17927.48</v>
      </c>
      <c r="L28" s="64"/>
      <c r="M28" s="77"/>
    </row>
    <row r="29" spans="1:19" ht="15" customHeight="1" x14ac:dyDescent="0.25">
      <c r="A29" s="32"/>
      <c r="B29" s="34"/>
      <c r="C29" s="36"/>
      <c r="D29" s="9" t="s">
        <v>21</v>
      </c>
      <c r="E29" s="7">
        <f>E33+E39+E45+E51</f>
        <v>0</v>
      </c>
      <c r="F29" s="7">
        <f t="shared" si="2"/>
        <v>2415.5</v>
      </c>
      <c r="G29" s="7">
        <f t="shared" si="5"/>
        <v>182.3</v>
      </c>
      <c r="H29" s="7">
        <f t="shared" si="5"/>
        <v>558.29999999999995</v>
      </c>
      <c r="I29" s="7">
        <f t="shared" si="5"/>
        <v>558.29999999999995</v>
      </c>
      <c r="J29" s="7">
        <f t="shared" si="5"/>
        <v>558.29999999999995</v>
      </c>
      <c r="K29" s="7">
        <f t="shared" si="5"/>
        <v>558.29999999999995</v>
      </c>
      <c r="L29" s="64"/>
      <c r="M29" s="77"/>
    </row>
    <row r="30" spans="1:19" ht="15" hidden="1" customHeight="1" outlineLevel="1" x14ac:dyDescent="0.25">
      <c r="A30" s="32"/>
      <c r="B30" s="34"/>
      <c r="C30" s="36"/>
      <c r="D30" s="9" t="s">
        <v>22</v>
      </c>
      <c r="E30" s="7">
        <f>E34+E40+E46+E52</f>
        <v>0</v>
      </c>
      <c r="F30" s="7">
        <f t="shared" si="2"/>
        <v>0</v>
      </c>
      <c r="G30" s="7">
        <f t="shared" si="5"/>
        <v>0</v>
      </c>
      <c r="H30" s="7">
        <f t="shared" si="5"/>
        <v>0</v>
      </c>
      <c r="I30" s="7">
        <f t="shared" si="5"/>
        <v>0</v>
      </c>
      <c r="J30" s="7">
        <f t="shared" si="5"/>
        <v>0</v>
      </c>
      <c r="K30" s="7">
        <f t="shared" si="5"/>
        <v>0</v>
      </c>
      <c r="L30" s="76"/>
      <c r="M30" s="77"/>
    </row>
    <row r="31" spans="1:19" ht="15" customHeight="1" collapsed="1" x14ac:dyDescent="0.25">
      <c r="A31" s="47" t="s">
        <v>23</v>
      </c>
      <c r="B31" s="49" t="s">
        <v>43</v>
      </c>
      <c r="C31" s="51" t="s">
        <v>25</v>
      </c>
      <c r="D31" s="6" t="s">
        <v>15</v>
      </c>
      <c r="E31" s="7">
        <f>SUM(E32:E34)</f>
        <v>0</v>
      </c>
      <c r="F31" s="7">
        <f t="shared" si="2"/>
        <v>87890.569999999992</v>
      </c>
      <c r="G31" s="7">
        <f>SUM(G32:G34)</f>
        <v>13947.449999999999</v>
      </c>
      <c r="H31" s="7">
        <f>SUM(H32:H34)</f>
        <v>18485.78</v>
      </c>
      <c r="I31" s="7">
        <f>SUM(I32:I34)</f>
        <v>18485.78</v>
      </c>
      <c r="J31" s="7">
        <f>SUM(J32:J34)</f>
        <v>18485.78</v>
      </c>
      <c r="K31" s="7">
        <f>SUM(K32:K34)</f>
        <v>18485.78</v>
      </c>
      <c r="L31" s="63" t="s">
        <v>41</v>
      </c>
      <c r="M31" s="81" t="s">
        <v>44</v>
      </c>
    </row>
    <row r="32" spans="1:19" ht="51" customHeight="1" x14ac:dyDescent="0.25">
      <c r="A32" s="48"/>
      <c r="B32" s="50"/>
      <c r="C32" s="52"/>
      <c r="D32" s="12" t="s">
        <v>20</v>
      </c>
      <c r="E32" s="11">
        <v>0</v>
      </c>
      <c r="F32" s="7">
        <f t="shared" si="2"/>
        <v>85475.069999999992</v>
      </c>
      <c r="G32" s="11">
        <v>13765.15</v>
      </c>
      <c r="H32" s="11">
        <v>17927.48</v>
      </c>
      <c r="I32" s="11">
        <v>17927.48</v>
      </c>
      <c r="J32" s="11">
        <v>17927.48</v>
      </c>
      <c r="K32" s="11">
        <v>17927.48</v>
      </c>
      <c r="L32" s="64"/>
      <c r="M32" s="82"/>
    </row>
    <row r="33" spans="1:13" ht="15" customHeight="1" x14ac:dyDescent="0.25">
      <c r="A33" s="48"/>
      <c r="B33" s="50"/>
      <c r="C33" s="52"/>
      <c r="D33" s="13" t="s">
        <v>21</v>
      </c>
      <c r="E33" s="11">
        <v>0</v>
      </c>
      <c r="F33" s="7">
        <f t="shared" si="2"/>
        <v>2415.5</v>
      </c>
      <c r="G33" s="15">
        <v>182.3</v>
      </c>
      <c r="H33" s="15">
        <v>558.29999999999995</v>
      </c>
      <c r="I33" s="11">
        <v>558.29999999999995</v>
      </c>
      <c r="J33" s="11">
        <v>558.29999999999995</v>
      </c>
      <c r="K33" s="11">
        <v>558.29999999999995</v>
      </c>
      <c r="L33" s="64"/>
      <c r="M33" s="82"/>
    </row>
    <row r="34" spans="1:13" ht="15" hidden="1" customHeight="1" outlineLevel="1" x14ac:dyDescent="0.25">
      <c r="A34" s="78"/>
      <c r="B34" s="79"/>
      <c r="C34" s="80"/>
      <c r="D34" s="13" t="s">
        <v>22</v>
      </c>
      <c r="E34" s="11">
        <v>0</v>
      </c>
      <c r="F34" s="7">
        <f t="shared" si="2"/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76"/>
      <c r="M34" s="83"/>
    </row>
    <row r="35" spans="1:13" ht="15" customHeight="1" collapsed="1" x14ac:dyDescent="0.25">
      <c r="A35" s="84" t="s">
        <v>26</v>
      </c>
      <c r="B35" s="86" t="s">
        <v>45</v>
      </c>
      <c r="C35" s="49" t="s">
        <v>25</v>
      </c>
      <c r="D35" s="6" t="s">
        <v>15</v>
      </c>
      <c r="E35" s="7">
        <f>SUM(E36:E40)</f>
        <v>0</v>
      </c>
      <c r="F35" s="7">
        <f t="shared" ref="F35:F40" si="6">SUM(G35:K35)</f>
        <v>1230.7</v>
      </c>
      <c r="G35" s="7">
        <f>SUM(G36:G40)</f>
        <v>1230.7</v>
      </c>
      <c r="H35" s="7">
        <f t="shared" ref="H35:K35" si="7">SUM(H36:H40)</f>
        <v>0</v>
      </c>
      <c r="I35" s="7">
        <f t="shared" si="7"/>
        <v>0</v>
      </c>
      <c r="J35" s="7">
        <f t="shared" si="7"/>
        <v>0</v>
      </c>
      <c r="K35" s="7">
        <f t="shared" si="7"/>
        <v>0</v>
      </c>
      <c r="L35" s="63" t="s">
        <v>41</v>
      </c>
      <c r="M35" s="87"/>
    </row>
    <row r="36" spans="1:13" ht="15" hidden="1" customHeight="1" outlineLevel="1" x14ac:dyDescent="0.25">
      <c r="A36" s="84"/>
      <c r="B36" s="86"/>
      <c r="C36" s="50"/>
      <c r="D36" s="10" t="s">
        <v>18</v>
      </c>
      <c r="E36" s="11">
        <v>0</v>
      </c>
      <c r="F36" s="7">
        <f t="shared" si="6"/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64"/>
      <c r="M36" s="88"/>
    </row>
    <row r="37" spans="1:13" ht="15" hidden="1" customHeight="1" outlineLevel="1" x14ac:dyDescent="0.25">
      <c r="A37" s="84"/>
      <c r="B37" s="86"/>
      <c r="C37" s="50"/>
      <c r="D37" s="12" t="s">
        <v>19</v>
      </c>
      <c r="E37" s="11">
        <v>0</v>
      </c>
      <c r="F37" s="7">
        <f t="shared" si="6"/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64"/>
      <c r="M37" s="88"/>
    </row>
    <row r="38" spans="1:13" ht="48.75" customHeight="1" collapsed="1" x14ac:dyDescent="0.25">
      <c r="A38" s="84"/>
      <c r="B38" s="86"/>
      <c r="C38" s="50"/>
      <c r="D38" s="12" t="s">
        <v>20</v>
      </c>
      <c r="E38" s="11">
        <v>0</v>
      </c>
      <c r="F38" s="7">
        <f t="shared" si="6"/>
        <v>1230.7</v>
      </c>
      <c r="G38" s="15">
        <f>734.7+496</f>
        <v>1230.7</v>
      </c>
      <c r="H38" s="15">
        <v>0</v>
      </c>
      <c r="I38" s="15">
        <v>0</v>
      </c>
      <c r="J38" s="15">
        <v>0</v>
      </c>
      <c r="K38" s="15">
        <v>0</v>
      </c>
      <c r="L38" s="64"/>
      <c r="M38" s="88"/>
    </row>
    <row r="39" spans="1:13" ht="15" hidden="1" customHeight="1" outlineLevel="1" x14ac:dyDescent="0.25">
      <c r="A39" s="84"/>
      <c r="B39" s="86"/>
      <c r="C39" s="50"/>
      <c r="D39" s="13" t="s">
        <v>21</v>
      </c>
      <c r="E39" s="11">
        <v>0</v>
      </c>
      <c r="F39" s="7">
        <f t="shared" si="6"/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64"/>
      <c r="M39" s="88"/>
    </row>
    <row r="40" spans="1:13" ht="15" hidden="1" customHeight="1" outlineLevel="1" x14ac:dyDescent="0.25">
      <c r="A40" s="85"/>
      <c r="B40" s="86"/>
      <c r="C40" s="79"/>
      <c r="D40" s="13" t="s">
        <v>22</v>
      </c>
      <c r="E40" s="11">
        <v>0</v>
      </c>
      <c r="F40" s="7">
        <f t="shared" si="6"/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76"/>
      <c r="M40" s="89"/>
    </row>
    <row r="41" spans="1:13" ht="15" customHeight="1" collapsed="1" x14ac:dyDescent="0.25">
      <c r="A41" s="84" t="s">
        <v>46</v>
      </c>
      <c r="B41" s="86" t="s">
        <v>131</v>
      </c>
      <c r="C41" s="49" t="s">
        <v>25</v>
      </c>
      <c r="D41" s="6" t="s">
        <v>15</v>
      </c>
      <c r="E41" s="7">
        <f>SUM(E42:E46)</f>
        <v>0</v>
      </c>
      <c r="F41" s="7">
        <f t="shared" si="2"/>
        <v>0</v>
      </c>
      <c r="G41" s="7">
        <f>SUM(G42:G46)</f>
        <v>0</v>
      </c>
      <c r="H41" s="7">
        <f t="shared" ref="H41:K41" si="8">SUM(H42:H46)</f>
        <v>0</v>
      </c>
      <c r="I41" s="7">
        <f t="shared" si="8"/>
        <v>0</v>
      </c>
      <c r="J41" s="7">
        <f t="shared" si="8"/>
        <v>0</v>
      </c>
      <c r="K41" s="7">
        <f t="shared" si="8"/>
        <v>0</v>
      </c>
      <c r="L41" s="63" t="s">
        <v>41</v>
      </c>
      <c r="M41" s="87"/>
    </row>
    <row r="42" spans="1:13" ht="15" hidden="1" customHeight="1" outlineLevel="1" x14ac:dyDescent="0.25">
      <c r="A42" s="84"/>
      <c r="B42" s="86"/>
      <c r="C42" s="50"/>
      <c r="D42" s="10" t="s">
        <v>18</v>
      </c>
      <c r="E42" s="11">
        <v>0</v>
      </c>
      <c r="F42" s="7">
        <f t="shared" si="2"/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64"/>
      <c r="M42" s="88"/>
    </row>
    <row r="43" spans="1:13" ht="15" hidden="1" customHeight="1" outlineLevel="1" x14ac:dyDescent="0.25">
      <c r="A43" s="84"/>
      <c r="B43" s="86"/>
      <c r="C43" s="50"/>
      <c r="D43" s="12" t="s">
        <v>19</v>
      </c>
      <c r="E43" s="11">
        <v>0</v>
      </c>
      <c r="F43" s="7">
        <f t="shared" si="2"/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64"/>
      <c r="M43" s="88"/>
    </row>
    <row r="44" spans="1:13" ht="50.25" customHeight="1" collapsed="1" x14ac:dyDescent="0.25">
      <c r="A44" s="84"/>
      <c r="B44" s="86"/>
      <c r="C44" s="50"/>
      <c r="D44" s="12" t="s">
        <v>20</v>
      </c>
      <c r="E44" s="11">
        <v>0</v>
      </c>
      <c r="F44" s="7">
        <f t="shared" si="2"/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64"/>
      <c r="M44" s="88"/>
    </row>
    <row r="45" spans="1:13" ht="15" hidden="1" customHeight="1" outlineLevel="1" x14ac:dyDescent="0.25">
      <c r="A45" s="84"/>
      <c r="B45" s="86"/>
      <c r="C45" s="50"/>
      <c r="D45" s="13" t="s">
        <v>21</v>
      </c>
      <c r="E45" s="11">
        <v>0</v>
      </c>
      <c r="F45" s="7">
        <f t="shared" si="2"/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64"/>
      <c r="M45" s="88"/>
    </row>
    <row r="46" spans="1:13" ht="15" hidden="1" customHeight="1" outlineLevel="1" x14ac:dyDescent="0.25">
      <c r="A46" s="85"/>
      <c r="B46" s="86"/>
      <c r="C46" s="79"/>
      <c r="D46" s="13" t="s">
        <v>22</v>
      </c>
      <c r="E46" s="11">
        <v>0</v>
      </c>
      <c r="F46" s="7">
        <f t="shared" si="2"/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76"/>
      <c r="M46" s="89"/>
    </row>
    <row r="47" spans="1:13" ht="15" customHeight="1" collapsed="1" x14ac:dyDescent="0.25">
      <c r="A47" s="90" t="s">
        <v>47</v>
      </c>
      <c r="B47" s="49" t="s">
        <v>48</v>
      </c>
      <c r="C47" s="49" t="s">
        <v>25</v>
      </c>
      <c r="D47" s="6" t="s">
        <v>15</v>
      </c>
      <c r="E47" s="7">
        <f>SUM(E48:E52)</f>
        <v>0</v>
      </c>
      <c r="F47" s="7">
        <f t="shared" si="2"/>
        <v>0</v>
      </c>
      <c r="G47" s="7">
        <f>SUM(G48:G52)</f>
        <v>0</v>
      </c>
      <c r="H47" s="7">
        <f t="shared" ref="H47:K47" si="9">SUM(H48:H52)</f>
        <v>0</v>
      </c>
      <c r="I47" s="7">
        <f t="shared" si="9"/>
        <v>0</v>
      </c>
      <c r="J47" s="7">
        <f t="shared" si="9"/>
        <v>0</v>
      </c>
      <c r="K47" s="7">
        <f t="shared" si="9"/>
        <v>0</v>
      </c>
      <c r="L47" s="63" t="s">
        <v>41</v>
      </c>
      <c r="M47" s="87"/>
    </row>
    <row r="48" spans="1:13" ht="15" hidden="1" customHeight="1" outlineLevel="1" x14ac:dyDescent="0.25">
      <c r="A48" s="91"/>
      <c r="B48" s="50"/>
      <c r="C48" s="50"/>
      <c r="D48" s="10" t="s">
        <v>18</v>
      </c>
      <c r="E48" s="11">
        <v>0</v>
      </c>
      <c r="F48" s="7">
        <f t="shared" si="2"/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64"/>
      <c r="M48" s="88"/>
    </row>
    <row r="49" spans="1:13" ht="47.25" hidden="1" customHeight="1" outlineLevel="1" x14ac:dyDescent="0.25">
      <c r="A49" s="91"/>
      <c r="B49" s="50"/>
      <c r="C49" s="50"/>
      <c r="D49" s="12" t="s">
        <v>19</v>
      </c>
      <c r="E49" s="11">
        <v>0</v>
      </c>
      <c r="F49" s="7">
        <f t="shared" si="2"/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64"/>
      <c r="M49" s="88"/>
    </row>
    <row r="50" spans="1:13" ht="47.25" customHeight="1" collapsed="1" x14ac:dyDescent="0.25">
      <c r="A50" s="91"/>
      <c r="B50" s="50"/>
      <c r="C50" s="50"/>
      <c r="D50" s="12" t="s">
        <v>20</v>
      </c>
      <c r="E50" s="11">
        <v>0</v>
      </c>
      <c r="F50" s="7">
        <f t="shared" si="2"/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64"/>
      <c r="M50" s="88"/>
    </row>
    <row r="51" spans="1:13" ht="15" hidden="1" customHeight="1" outlineLevel="1" x14ac:dyDescent="0.25">
      <c r="A51" s="91"/>
      <c r="B51" s="50"/>
      <c r="C51" s="50"/>
      <c r="D51" s="13" t="s">
        <v>21</v>
      </c>
      <c r="E51" s="11">
        <v>0</v>
      </c>
      <c r="F51" s="7">
        <f t="shared" si="2"/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64"/>
      <c r="M51" s="88"/>
    </row>
    <row r="52" spans="1:13" ht="15" hidden="1" customHeight="1" outlineLevel="1" x14ac:dyDescent="0.25">
      <c r="A52" s="92"/>
      <c r="B52" s="79"/>
      <c r="C52" s="79"/>
      <c r="D52" s="13" t="s">
        <v>22</v>
      </c>
      <c r="E52" s="11">
        <v>0</v>
      </c>
      <c r="F52" s="7">
        <f t="shared" si="2"/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76"/>
      <c r="M52" s="89"/>
    </row>
    <row r="53" spans="1:13" ht="15" customHeight="1" collapsed="1" x14ac:dyDescent="0.25">
      <c r="A53" s="55" t="s">
        <v>28</v>
      </c>
      <c r="B53" s="56" t="s">
        <v>49</v>
      </c>
      <c r="C53" s="35" t="s">
        <v>25</v>
      </c>
      <c r="D53" s="6" t="s">
        <v>15</v>
      </c>
      <c r="E53" s="7">
        <f>SUM(E54:E58)</f>
        <v>0</v>
      </c>
      <c r="F53" s="7">
        <f t="shared" si="2"/>
        <v>0</v>
      </c>
      <c r="G53" s="7">
        <f>SUM(G54:G58)</f>
        <v>0</v>
      </c>
      <c r="H53" s="7">
        <f t="shared" ref="H53:K53" si="10">SUM(H54:H58)</f>
        <v>0</v>
      </c>
      <c r="I53" s="7">
        <f t="shared" si="10"/>
        <v>0</v>
      </c>
      <c r="J53" s="7">
        <f t="shared" si="10"/>
        <v>0</v>
      </c>
      <c r="K53" s="7">
        <f t="shared" si="10"/>
        <v>0</v>
      </c>
      <c r="L53" s="63" t="s">
        <v>41</v>
      </c>
      <c r="M53" s="58"/>
    </row>
    <row r="54" spans="1:13" ht="15" hidden="1" customHeight="1" outlineLevel="1" x14ac:dyDescent="0.25">
      <c r="A54" s="55"/>
      <c r="B54" s="56"/>
      <c r="C54" s="36"/>
      <c r="D54" s="6" t="s">
        <v>18</v>
      </c>
      <c r="E54" s="7">
        <f>E60</f>
        <v>0</v>
      </c>
      <c r="F54" s="7">
        <f t="shared" si="2"/>
        <v>0</v>
      </c>
      <c r="G54" s="7">
        <f>G60</f>
        <v>0</v>
      </c>
      <c r="H54" s="7">
        <f t="shared" ref="H54:K58" si="11">H60</f>
        <v>0</v>
      </c>
      <c r="I54" s="7">
        <f t="shared" si="11"/>
        <v>0</v>
      </c>
      <c r="J54" s="7">
        <f t="shared" si="11"/>
        <v>0</v>
      </c>
      <c r="K54" s="7">
        <f t="shared" si="11"/>
        <v>0</v>
      </c>
      <c r="L54" s="64"/>
      <c r="M54" s="58"/>
    </row>
    <row r="55" spans="1:13" ht="15" hidden="1" customHeight="1" outlineLevel="1" x14ac:dyDescent="0.25">
      <c r="A55" s="55"/>
      <c r="B55" s="56"/>
      <c r="C55" s="36"/>
      <c r="D55" s="8" t="s">
        <v>19</v>
      </c>
      <c r="E55" s="7">
        <f t="shared" ref="E55:G58" si="12">E61</f>
        <v>0</v>
      </c>
      <c r="F55" s="7">
        <f t="shared" si="2"/>
        <v>0</v>
      </c>
      <c r="G55" s="7">
        <f t="shared" si="12"/>
        <v>0</v>
      </c>
      <c r="H55" s="7">
        <f t="shared" si="11"/>
        <v>0</v>
      </c>
      <c r="I55" s="7">
        <f t="shared" si="11"/>
        <v>0</v>
      </c>
      <c r="J55" s="7">
        <f t="shared" si="11"/>
        <v>0</v>
      </c>
      <c r="K55" s="7">
        <f t="shared" si="11"/>
        <v>0</v>
      </c>
      <c r="L55" s="64"/>
      <c r="M55" s="58"/>
    </row>
    <row r="56" spans="1:13" ht="56.25" customHeight="1" collapsed="1" x14ac:dyDescent="0.25">
      <c r="A56" s="55"/>
      <c r="B56" s="56"/>
      <c r="C56" s="36"/>
      <c r="D56" s="8" t="s">
        <v>20</v>
      </c>
      <c r="E56" s="7">
        <f t="shared" si="12"/>
        <v>0</v>
      </c>
      <c r="F56" s="7">
        <f t="shared" si="2"/>
        <v>0</v>
      </c>
      <c r="G56" s="7">
        <f t="shared" si="12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64"/>
      <c r="M56" s="58"/>
    </row>
    <row r="57" spans="1:13" ht="15" hidden="1" customHeight="1" outlineLevel="1" x14ac:dyDescent="0.25">
      <c r="A57" s="55"/>
      <c r="B57" s="56"/>
      <c r="C57" s="36"/>
      <c r="D57" s="9" t="s">
        <v>21</v>
      </c>
      <c r="E57" s="7">
        <f t="shared" si="12"/>
        <v>0</v>
      </c>
      <c r="F57" s="7">
        <f t="shared" si="2"/>
        <v>0</v>
      </c>
      <c r="G57" s="7">
        <f t="shared" si="12"/>
        <v>0</v>
      </c>
      <c r="H57" s="7">
        <f t="shared" si="11"/>
        <v>0</v>
      </c>
      <c r="I57" s="7">
        <f t="shared" si="11"/>
        <v>0</v>
      </c>
      <c r="J57" s="7">
        <f t="shared" si="11"/>
        <v>0</v>
      </c>
      <c r="K57" s="7">
        <f t="shared" si="11"/>
        <v>0</v>
      </c>
      <c r="L57" s="64"/>
      <c r="M57" s="58"/>
    </row>
    <row r="58" spans="1:13" ht="15" hidden="1" customHeight="1" outlineLevel="1" x14ac:dyDescent="0.25">
      <c r="A58" s="55"/>
      <c r="B58" s="56"/>
      <c r="C58" s="93"/>
      <c r="D58" s="9" t="s">
        <v>22</v>
      </c>
      <c r="E58" s="7">
        <f t="shared" si="12"/>
        <v>0</v>
      </c>
      <c r="F58" s="7">
        <f t="shared" si="2"/>
        <v>0</v>
      </c>
      <c r="G58" s="7">
        <f t="shared" si="12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6"/>
      <c r="M58" s="58"/>
    </row>
    <row r="59" spans="1:13" ht="15" customHeight="1" collapsed="1" x14ac:dyDescent="0.25">
      <c r="A59" s="94" t="s">
        <v>30</v>
      </c>
      <c r="B59" s="49" t="s">
        <v>50</v>
      </c>
      <c r="C59" s="49" t="s">
        <v>25</v>
      </c>
      <c r="D59" s="6" t="s">
        <v>15</v>
      </c>
      <c r="E59" s="7">
        <f>SUM(E60:E64)</f>
        <v>0</v>
      </c>
      <c r="F59" s="7">
        <f t="shared" si="2"/>
        <v>0</v>
      </c>
      <c r="G59" s="7">
        <f>SUM(G60:G64)</f>
        <v>0</v>
      </c>
      <c r="H59" s="7">
        <f t="shared" ref="H59:K59" si="13">SUM(H60:H64)</f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63" t="s">
        <v>41</v>
      </c>
      <c r="M59" s="97"/>
    </row>
    <row r="60" spans="1:13" ht="15" hidden="1" customHeight="1" outlineLevel="1" x14ac:dyDescent="0.25">
      <c r="A60" s="95"/>
      <c r="B60" s="50"/>
      <c r="C60" s="50"/>
      <c r="D60" s="10" t="s">
        <v>18</v>
      </c>
      <c r="E60" s="11">
        <v>0</v>
      </c>
      <c r="F60" s="7">
        <f t="shared" si="2"/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64"/>
      <c r="M60" s="98"/>
    </row>
    <row r="61" spans="1:13" ht="15" hidden="1" customHeight="1" outlineLevel="1" x14ac:dyDescent="0.25">
      <c r="A61" s="95"/>
      <c r="B61" s="50"/>
      <c r="C61" s="50"/>
      <c r="D61" s="12" t="s">
        <v>19</v>
      </c>
      <c r="E61" s="11">
        <v>0</v>
      </c>
      <c r="F61" s="7">
        <f t="shared" si="2"/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64"/>
      <c r="M61" s="98"/>
    </row>
    <row r="62" spans="1:13" ht="50.25" customHeight="1" collapsed="1" x14ac:dyDescent="0.25">
      <c r="A62" s="95"/>
      <c r="B62" s="50"/>
      <c r="C62" s="50"/>
      <c r="D62" s="12" t="s">
        <v>20</v>
      </c>
      <c r="E62" s="11">
        <v>0</v>
      </c>
      <c r="F62" s="7">
        <f t="shared" si="2"/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64"/>
      <c r="M62" s="98"/>
    </row>
    <row r="63" spans="1:13" ht="15" hidden="1" customHeight="1" outlineLevel="1" x14ac:dyDescent="0.25">
      <c r="A63" s="95"/>
      <c r="B63" s="50"/>
      <c r="C63" s="50"/>
      <c r="D63" s="13" t="s">
        <v>21</v>
      </c>
      <c r="E63" s="11">
        <v>0</v>
      </c>
      <c r="F63" s="7">
        <f t="shared" si="2"/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64"/>
      <c r="M63" s="98"/>
    </row>
    <row r="64" spans="1:13" ht="15" hidden="1" customHeight="1" outlineLevel="1" x14ac:dyDescent="0.25">
      <c r="A64" s="96"/>
      <c r="B64" s="79"/>
      <c r="C64" s="79"/>
      <c r="D64" s="13" t="s">
        <v>22</v>
      </c>
      <c r="E64" s="11">
        <v>0</v>
      </c>
      <c r="F64" s="7">
        <f t="shared" si="2"/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76"/>
      <c r="M64" s="99"/>
    </row>
    <row r="65" spans="1:14" ht="15" customHeight="1" collapsed="1" x14ac:dyDescent="0.25">
      <c r="A65" s="73" t="s">
        <v>38</v>
      </c>
      <c r="B65" s="73"/>
      <c r="C65" s="73"/>
      <c r="D65" s="6" t="s">
        <v>15</v>
      </c>
      <c r="E65" s="7">
        <f>SUM(E66:E70)</f>
        <v>0</v>
      </c>
      <c r="F65" s="7">
        <f t="shared" si="2"/>
        <v>89121.26999999999</v>
      </c>
      <c r="G65" s="7">
        <f>SUM(G66:G70)</f>
        <v>15178.15</v>
      </c>
      <c r="H65" s="7">
        <f t="shared" ref="H65:K65" si="14">SUM(H66:H70)</f>
        <v>18485.78</v>
      </c>
      <c r="I65" s="7">
        <f t="shared" si="14"/>
        <v>18485.78</v>
      </c>
      <c r="J65" s="7">
        <f t="shared" si="14"/>
        <v>18485.78</v>
      </c>
      <c r="K65" s="7">
        <f t="shared" si="14"/>
        <v>18485.78</v>
      </c>
      <c r="L65" s="37"/>
      <c r="M65" s="74"/>
    </row>
    <row r="66" spans="1:14" ht="15" hidden="1" customHeight="1" outlineLevel="1" x14ac:dyDescent="0.25">
      <c r="A66" s="73"/>
      <c r="B66" s="73"/>
      <c r="C66" s="73"/>
      <c r="D66" s="6" t="s">
        <v>18</v>
      </c>
      <c r="E66" s="7">
        <f>E26+E54</f>
        <v>0</v>
      </c>
      <c r="F66" s="7">
        <f t="shared" si="2"/>
        <v>0</v>
      </c>
      <c r="G66" s="7">
        <f t="shared" ref="G66:K70" si="15">G26+G54</f>
        <v>0</v>
      </c>
      <c r="H66" s="7">
        <f t="shared" si="15"/>
        <v>0</v>
      </c>
      <c r="I66" s="7">
        <f t="shared" si="15"/>
        <v>0</v>
      </c>
      <c r="J66" s="7">
        <f t="shared" si="15"/>
        <v>0</v>
      </c>
      <c r="K66" s="7">
        <f t="shared" si="15"/>
        <v>0</v>
      </c>
      <c r="L66" s="38"/>
      <c r="M66" s="74"/>
    </row>
    <row r="67" spans="1:14" ht="15" hidden="1" customHeight="1" outlineLevel="1" x14ac:dyDescent="0.25">
      <c r="A67" s="73"/>
      <c r="B67" s="73"/>
      <c r="C67" s="73"/>
      <c r="D67" s="8" t="s">
        <v>19</v>
      </c>
      <c r="E67" s="7">
        <f>E27+E55</f>
        <v>0</v>
      </c>
      <c r="F67" s="7">
        <f t="shared" si="2"/>
        <v>0</v>
      </c>
      <c r="G67" s="7">
        <f t="shared" si="15"/>
        <v>0</v>
      </c>
      <c r="H67" s="7">
        <f t="shared" si="15"/>
        <v>0</v>
      </c>
      <c r="I67" s="7">
        <f t="shared" si="15"/>
        <v>0</v>
      </c>
      <c r="J67" s="7">
        <f t="shared" si="15"/>
        <v>0</v>
      </c>
      <c r="K67" s="7">
        <f t="shared" si="15"/>
        <v>0</v>
      </c>
      <c r="L67" s="38"/>
      <c r="M67" s="74"/>
    </row>
    <row r="68" spans="1:14" ht="48.75" customHeight="1" collapsed="1" x14ac:dyDescent="0.25">
      <c r="A68" s="73"/>
      <c r="B68" s="73"/>
      <c r="C68" s="73"/>
      <c r="D68" s="8" t="s">
        <v>20</v>
      </c>
      <c r="E68" s="7">
        <f>E28+E56</f>
        <v>0</v>
      </c>
      <c r="F68" s="7">
        <f t="shared" si="2"/>
        <v>86705.76999999999</v>
      </c>
      <c r="G68" s="7">
        <f t="shared" si="15"/>
        <v>14995.85</v>
      </c>
      <c r="H68" s="7">
        <f t="shared" si="15"/>
        <v>17927.48</v>
      </c>
      <c r="I68" s="7">
        <f t="shared" si="15"/>
        <v>17927.48</v>
      </c>
      <c r="J68" s="7">
        <f t="shared" si="15"/>
        <v>17927.48</v>
      </c>
      <c r="K68" s="7">
        <f t="shared" si="15"/>
        <v>17927.48</v>
      </c>
      <c r="L68" s="38"/>
      <c r="M68" s="74"/>
    </row>
    <row r="69" spans="1:14" ht="15" customHeight="1" x14ac:dyDescent="0.25">
      <c r="A69" s="73"/>
      <c r="B69" s="73"/>
      <c r="C69" s="73"/>
      <c r="D69" s="9" t="s">
        <v>21</v>
      </c>
      <c r="E69" s="7">
        <f>E29+E57</f>
        <v>0</v>
      </c>
      <c r="F69" s="7">
        <f t="shared" si="2"/>
        <v>2415.5</v>
      </c>
      <c r="G69" s="7">
        <f t="shared" si="15"/>
        <v>182.3</v>
      </c>
      <c r="H69" s="7">
        <f t="shared" si="15"/>
        <v>558.29999999999995</v>
      </c>
      <c r="I69" s="7">
        <f t="shared" si="15"/>
        <v>558.29999999999995</v>
      </c>
      <c r="J69" s="7">
        <f t="shared" si="15"/>
        <v>558.29999999999995</v>
      </c>
      <c r="K69" s="7">
        <f t="shared" si="15"/>
        <v>558.29999999999995</v>
      </c>
      <c r="L69" s="38"/>
      <c r="M69" s="74"/>
    </row>
    <row r="70" spans="1:14" ht="15" hidden="1" customHeight="1" outlineLevel="1" x14ac:dyDescent="0.25">
      <c r="A70" s="73"/>
      <c r="B70" s="73"/>
      <c r="C70" s="73"/>
      <c r="D70" s="9" t="s">
        <v>22</v>
      </c>
      <c r="E70" s="7">
        <f>E30+E58</f>
        <v>0</v>
      </c>
      <c r="F70" s="7">
        <f t="shared" si="2"/>
        <v>0</v>
      </c>
      <c r="G70" s="7">
        <f t="shared" si="15"/>
        <v>0</v>
      </c>
      <c r="H70" s="7">
        <f t="shared" si="15"/>
        <v>0</v>
      </c>
      <c r="I70" s="7">
        <f t="shared" si="15"/>
        <v>0</v>
      </c>
      <c r="J70" s="7">
        <f t="shared" si="15"/>
        <v>0</v>
      </c>
      <c r="K70" s="7">
        <f t="shared" si="15"/>
        <v>0</v>
      </c>
      <c r="L70" s="100"/>
      <c r="M70" s="74"/>
    </row>
    <row r="71" spans="1:14" ht="24.75" customHeight="1" collapsed="1" x14ac:dyDescent="0.3">
      <c r="A71" s="75" t="s">
        <v>51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5"/>
    </row>
    <row r="72" spans="1:14" ht="18.75" x14ac:dyDescent="0.3">
      <c r="A72" s="31">
        <v>1</v>
      </c>
      <c r="B72" s="33" t="s">
        <v>52</v>
      </c>
      <c r="C72" s="35" t="s">
        <v>25</v>
      </c>
      <c r="D72" s="6" t="s">
        <v>15</v>
      </c>
      <c r="E72" s="7">
        <f>SUM(E73:E77)</f>
        <v>5596.48</v>
      </c>
      <c r="F72" s="7">
        <f>SUM(G72:K72)</f>
        <v>401168.40509999997</v>
      </c>
      <c r="G72" s="7">
        <f>SUM(G73:G77)</f>
        <v>79819.981100000005</v>
      </c>
      <c r="H72" s="7">
        <f t="shared" ref="H72:K72" si="16">SUM(H73:H77)</f>
        <v>80337.106</v>
      </c>
      <c r="I72" s="7">
        <f t="shared" si="16"/>
        <v>80337.106</v>
      </c>
      <c r="J72" s="7">
        <f t="shared" si="16"/>
        <v>80337.106</v>
      </c>
      <c r="K72" s="7">
        <f t="shared" si="16"/>
        <v>80337.106</v>
      </c>
      <c r="L72" s="63" t="s">
        <v>53</v>
      </c>
      <c r="M72" s="39" t="s">
        <v>54</v>
      </c>
      <c r="N72" s="5"/>
    </row>
    <row r="73" spans="1:14" ht="28.5" hidden="1" outlineLevel="1" x14ac:dyDescent="0.3">
      <c r="A73" s="32"/>
      <c r="B73" s="34"/>
      <c r="C73" s="36"/>
      <c r="D73" s="6" t="s">
        <v>18</v>
      </c>
      <c r="E73" s="7">
        <f>E79+E85+E91+E97+E103+E109+E115</f>
        <v>0</v>
      </c>
      <c r="F73" s="7">
        <f t="shared" ref="F73:F125" si="17">SUM(G73:K73)</f>
        <v>0</v>
      </c>
      <c r="G73" s="7">
        <f>G79+G85+G91+G97+G103+G109+G115</f>
        <v>0</v>
      </c>
      <c r="H73" s="7">
        <f t="shared" ref="H73:K77" si="18">H79+H85+H91+H97+H103+H109+H115</f>
        <v>0</v>
      </c>
      <c r="I73" s="7">
        <f t="shared" si="18"/>
        <v>0</v>
      </c>
      <c r="J73" s="7">
        <f t="shared" si="18"/>
        <v>0</v>
      </c>
      <c r="K73" s="7">
        <f t="shared" si="18"/>
        <v>0</v>
      </c>
      <c r="L73" s="64"/>
      <c r="M73" s="40"/>
      <c r="N73" s="5"/>
    </row>
    <row r="74" spans="1:14" ht="28.5" hidden="1" outlineLevel="1" x14ac:dyDescent="0.3">
      <c r="A74" s="32"/>
      <c r="B74" s="34"/>
      <c r="C74" s="36"/>
      <c r="D74" s="8" t="s">
        <v>19</v>
      </c>
      <c r="E74" s="7">
        <f t="shared" ref="E74:G77" si="19">E80+E86+E92+E98+E104+E110+E116</f>
        <v>0</v>
      </c>
      <c r="F74" s="7">
        <f t="shared" si="17"/>
        <v>0</v>
      </c>
      <c r="G74" s="7">
        <f t="shared" si="19"/>
        <v>0</v>
      </c>
      <c r="H74" s="7">
        <f t="shared" si="18"/>
        <v>0</v>
      </c>
      <c r="I74" s="7">
        <f t="shared" si="18"/>
        <v>0</v>
      </c>
      <c r="J74" s="7">
        <f t="shared" si="18"/>
        <v>0</v>
      </c>
      <c r="K74" s="7">
        <f t="shared" si="18"/>
        <v>0</v>
      </c>
      <c r="L74" s="64"/>
      <c r="M74" s="40"/>
      <c r="N74" s="5"/>
    </row>
    <row r="75" spans="1:14" ht="75.75" customHeight="1" collapsed="1" x14ac:dyDescent="0.3">
      <c r="A75" s="32"/>
      <c r="B75" s="34"/>
      <c r="C75" s="36"/>
      <c r="D75" s="8" t="s">
        <v>20</v>
      </c>
      <c r="E75" s="7">
        <f t="shared" si="19"/>
        <v>5596.48</v>
      </c>
      <c r="F75" s="7">
        <f t="shared" si="17"/>
        <v>395743.7</v>
      </c>
      <c r="G75" s="7">
        <f>G81+G87+G93+G99+G105+G111+G117</f>
        <v>78749.356</v>
      </c>
      <c r="H75" s="7">
        <f t="shared" si="18"/>
        <v>79248.585999999996</v>
      </c>
      <c r="I75" s="7">
        <f t="shared" si="18"/>
        <v>79248.585999999996</v>
      </c>
      <c r="J75" s="7">
        <f t="shared" si="18"/>
        <v>79248.585999999996</v>
      </c>
      <c r="K75" s="7">
        <f t="shared" si="18"/>
        <v>79248.585999999996</v>
      </c>
      <c r="L75" s="64"/>
      <c r="M75" s="40"/>
      <c r="N75" s="5"/>
    </row>
    <row r="76" spans="1:14" ht="18.75" x14ac:dyDescent="0.3">
      <c r="A76" s="32"/>
      <c r="B76" s="34"/>
      <c r="C76" s="36"/>
      <c r="D76" s="9" t="s">
        <v>21</v>
      </c>
      <c r="E76" s="7">
        <f t="shared" si="19"/>
        <v>0</v>
      </c>
      <c r="F76" s="7">
        <f t="shared" si="17"/>
        <v>5424.7050999999992</v>
      </c>
      <c r="G76" s="7">
        <f t="shared" si="19"/>
        <v>1070.6251</v>
      </c>
      <c r="H76" s="7">
        <f t="shared" si="18"/>
        <v>1088.52</v>
      </c>
      <c r="I76" s="7">
        <f t="shared" si="18"/>
        <v>1088.52</v>
      </c>
      <c r="J76" s="7">
        <f t="shared" si="18"/>
        <v>1088.52</v>
      </c>
      <c r="K76" s="7">
        <f t="shared" si="18"/>
        <v>1088.52</v>
      </c>
      <c r="L76" s="64"/>
      <c r="M76" s="40"/>
      <c r="N76" s="5"/>
    </row>
    <row r="77" spans="1:14" ht="18.75" hidden="1" outlineLevel="1" x14ac:dyDescent="0.3">
      <c r="A77" s="32"/>
      <c r="B77" s="34"/>
      <c r="C77" s="36"/>
      <c r="D77" s="9" t="s">
        <v>22</v>
      </c>
      <c r="E77" s="7">
        <f t="shared" si="19"/>
        <v>0</v>
      </c>
      <c r="F77" s="7">
        <f t="shared" si="17"/>
        <v>0</v>
      </c>
      <c r="G77" s="7">
        <f t="shared" si="19"/>
        <v>0</v>
      </c>
      <c r="H77" s="7">
        <f t="shared" si="18"/>
        <v>0</v>
      </c>
      <c r="I77" s="7">
        <f t="shared" si="18"/>
        <v>0</v>
      </c>
      <c r="J77" s="7">
        <f t="shared" si="18"/>
        <v>0</v>
      </c>
      <c r="K77" s="7">
        <f t="shared" si="18"/>
        <v>0</v>
      </c>
      <c r="L77" s="76"/>
      <c r="M77" s="40"/>
      <c r="N77" s="5"/>
    </row>
    <row r="78" spans="1:14" ht="18.75" collapsed="1" x14ac:dyDescent="0.3">
      <c r="A78" s="101" t="s">
        <v>23</v>
      </c>
      <c r="B78" s="61" t="s">
        <v>55</v>
      </c>
      <c r="C78" s="61" t="s">
        <v>25</v>
      </c>
      <c r="D78" s="8" t="s">
        <v>15</v>
      </c>
      <c r="E78" s="14">
        <f>SUM(E79:E83)</f>
        <v>0</v>
      </c>
      <c r="F78" s="14">
        <f t="shared" si="17"/>
        <v>0</v>
      </c>
      <c r="G78" s="14">
        <f>SUM(G79:G83)</f>
        <v>0</v>
      </c>
      <c r="H78" s="14">
        <f t="shared" ref="H78:K78" si="20">SUM(H79:H83)</f>
        <v>0</v>
      </c>
      <c r="I78" s="14">
        <f t="shared" si="20"/>
        <v>0</v>
      </c>
      <c r="J78" s="14">
        <f t="shared" si="20"/>
        <v>0</v>
      </c>
      <c r="K78" s="14">
        <f t="shared" si="20"/>
        <v>0</v>
      </c>
      <c r="L78" s="63" t="s">
        <v>53</v>
      </c>
      <c r="M78" s="65" t="s">
        <v>56</v>
      </c>
      <c r="N78" s="5"/>
    </row>
    <row r="79" spans="1:14" ht="30" hidden="1" customHeight="1" outlineLevel="1" x14ac:dyDescent="0.3">
      <c r="A79" s="102"/>
      <c r="B79" s="62"/>
      <c r="C79" s="62"/>
      <c r="D79" s="12" t="s">
        <v>18</v>
      </c>
      <c r="E79" s="15">
        <v>0</v>
      </c>
      <c r="F79" s="14">
        <f t="shared" si="17"/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64"/>
      <c r="M79" s="66"/>
      <c r="N79" s="5"/>
    </row>
    <row r="80" spans="1:14" ht="30" hidden="1" customHeight="1" outlineLevel="1" x14ac:dyDescent="0.3">
      <c r="A80" s="102"/>
      <c r="B80" s="62"/>
      <c r="C80" s="62"/>
      <c r="D80" s="12" t="s">
        <v>19</v>
      </c>
      <c r="E80" s="15">
        <v>0</v>
      </c>
      <c r="F80" s="14">
        <f t="shared" si="17"/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64"/>
      <c r="M80" s="66"/>
      <c r="N80" s="5"/>
    </row>
    <row r="81" spans="1:14" ht="75.75" customHeight="1" collapsed="1" x14ac:dyDescent="0.3">
      <c r="A81" s="102"/>
      <c r="B81" s="62"/>
      <c r="C81" s="62"/>
      <c r="D81" s="12" t="s">
        <v>20</v>
      </c>
      <c r="E81" s="15">
        <v>0</v>
      </c>
      <c r="F81" s="14">
        <f t="shared" si="17"/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64"/>
      <c r="M81" s="66"/>
      <c r="N81" s="5"/>
    </row>
    <row r="82" spans="1:14" ht="18.75" hidden="1" customHeight="1" outlineLevel="1" x14ac:dyDescent="0.3">
      <c r="A82" s="102"/>
      <c r="B82" s="62"/>
      <c r="C82" s="62"/>
      <c r="D82" s="13" t="s">
        <v>21</v>
      </c>
      <c r="E82" s="15">
        <v>0</v>
      </c>
      <c r="F82" s="14">
        <f t="shared" si="17"/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64"/>
      <c r="M82" s="66"/>
      <c r="N82" s="5"/>
    </row>
    <row r="83" spans="1:14" ht="18.75" hidden="1" customHeight="1" outlineLevel="1" x14ac:dyDescent="0.3">
      <c r="A83" s="103"/>
      <c r="B83" s="104"/>
      <c r="C83" s="104"/>
      <c r="D83" s="13" t="s">
        <v>22</v>
      </c>
      <c r="E83" s="15">
        <v>0</v>
      </c>
      <c r="F83" s="14">
        <f t="shared" si="17"/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76"/>
      <c r="M83" s="105"/>
      <c r="N83" s="5"/>
    </row>
    <row r="84" spans="1:14" ht="18.75" collapsed="1" x14ac:dyDescent="0.3">
      <c r="A84" s="90" t="s">
        <v>26</v>
      </c>
      <c r="B84" s="49" t="s">
        <v>57</v>
      </c>
      <c r="C84" s="49" t="s">
        <v>25</v>
      </c>
      <c r="D84" s="6" t="s">
        <v>15</v>
      </c>
      <c r="E84" s="7">
        <f>SUM(E85:E89)</f>
        <v>2227</v>
      </c>
      <c r="F84" s="7">
        <f t="shared" si="17"/>
        <v>383786.40509999997</v>
      </c>
      <c r="G84" s="7">
        <f>SUM(G85:G89)</f>
        <v>78437.981100000005</v>
      </c>
      <c r="H84" s="7">
        <f t="shared" ref="H84:K84" si="21">SUM(H85:H89)</f>
        <v>76337.106</v>
      </c>
      <c r="I84" s="7">
        <f t="shared" si="21"/>
        <v>76337.106</v>
      </c>
      <c r="J84" s="7">
        <f t="shared" si="21"/>
        <v>76337.106</v>
      </c>
      <c r="K84" s="7">
        <f t="shared" si="21"/>
        <v>76337.106</v>
      </c>
      <c r="L84" s="63" t="s">
        <v>53</v>
      </c>
      <c r="M84" s="106" t="s">
        <v>58</v>
      </c>
      <c r="N84" s="5"/>
    </row>
    <row r="85" spans="1:14" ht="30" hidden="1" outlineLevel="1" x14ac:dyDescent="0.3">
      <c r="A85" s="91"/>
      <c r="B85" s="50"/>
      <c r="C85" s="50"/>
      <c r="D85" s="10" t="s">
        <v>18</v>
      </c>
      <c r="E85" s="11">
        <v>0</v>
      </c>
      <c r="F85" s="7">
        <f t="shared" si="17"/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64"/>
      <c r="M85" s="107"/>
      <c r="N85" s="5"/>
    </row>
    <row r="86" spans="1:14" ht="30" hidden="1" outlineLevel="1" x14ac:dyDescent="0.3">
      <c r="A86" s="91"/>
      <c r="B86" s="50"/>
      <c r="C86" s="50"/>
      <c r="D86" s="12" t="s">
        <v>19</v>
      </c>
      <c r="E86" s="11">
        <v>0</v>
      </c>
      <c r="F86" s="7">
        <f t="shared" si="17"/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64"/>
      <c r="M86" s="107"/>
      <c r="N86" s="5"/>
    </row>
    <row r="87" spans="1:14" ht="45" collapsed="1" x14ac:dyDescent="0.3">
      <c r="A87" s="91"/>
      <c r="B87" s="50"/>
      <c r="C87" s="50"/>
      <c r="D87" s="12" t="s">
        <v>20</v>
      </c>
      <c r="E87" s="11">
        <v>2227</v>
      </c>
      <c r="F87" s="7">
        <f t="shared" si="17"/>
        <v>378361.7</v>
      </c>
      <c r="G87" s="11">
        <v>77367.356</v>
      </c>
      <c r="H87" s="11">
        <v>75248.585999999996</v>
      </c>
      <c r="I87" s="11">
        <v>75248.585999999996</v>
      </c>
      <c r="J87" s="11">
        <v>75248.585999999996</v>
      </c>
      <c r="K87" s="11">
        <v>75248.585999999996</v>
      </c>
      <c r="L87" s="64"/>
      <c r="M87" s="107"/>
      <c r="N87" s="5"/>
    </row>
    <row r="88" spans="1:14" ht="18.75" x14ac:dyDescent="0.3">
      <c r="A88" s="91"/>
      <c r="B88" s="50"/>
      <c r="C88" s="50"/>
      <c r="D88" s="13" t="s">
        <v>21</v>
      </c>
      <c r="E88" s="11">
        <v>0</v>
      </c>
      <c r="F88" s="7">
        <f t="shared" si="17"/>
        <v>5424.7050999999992</v>
      </c>
      <c r="G88" s="15">
        <v>1070.6251</v>
      </c>
      <c r="H88" s="15">
        <v>1088.52</v>
      </c>
      <c r="I88" s="11">
        <v>1088.52</v>
      </c>
      <c r="J88" s="11">
        <v>1088.52</v>
      </c>
      <c r="K88" s="11">
        <v>1088.52</v>
      </c>
      <c r="L88" s="64"/>
      <c r="M88" s="107"/>
      <c r="N88" s="5"/>
    </row>
    <row r="89" spans="1:14" ht="18.75" hidden="1" outlineLevel="1" x14ac:dyDescent="0.3">
      <c r="A89" s="92"/>
      <c r="B89" s="79"/>
      <c r="C89" s="79"/>
      <c r="D89" s="13" t="s">
        <v>22</v>
      </c>
      <c r="E89" s="11">
        <v>0</v>
      </c>
      <c r="F89" s="7">
        <f t="shared" si="17"/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76"/>
      <c r="M89" s="108"/>
      <c r="N89" s="5"/>
    </row>
    <row r="90" spans="1:14" ht="18.75" collapsed="1" x14ac:dyDescent="0.3">
      <c r="A90" s="90" t="s">
        <v>46</v>
      </c>
      <c r="B90" s="49" t="s">
        <v>59</v>
      </c>
      <c r="C90" s="49" t="s">
        <v>25</v>
      </c>
      <c r="D90" s="6" t="s">
        <v>15</v>
      </c>
      <c r="E90" s="7">
        <f>SUM(E91:E95)</f>
        <v>0</v>
      </c>
      <c r="F90" s="7">
        <f t="shared" si="17"/>
        <v>0</v>
      </c>
      <c r="G90" s="7">
        <f>SUM(G91:G95)</f>
        <v>0</v>
      </c>
      <c r="H90" s="7">
        <f t="shared" ref="H90:K90" si="22">SUM(H91:H95)</f>
        <v>0</v>
      </c>
      <c r="I90" s="7">
        <f t="shared" si="22"/>
        <v>0</v>
      </c>
      <c r="J90" s="7">
        <f t="shared" si="22"/>
        <v>0</v>
      </c>
      <c r="K90" s="7">
        <f t="shared" si="22"/>
        <v>0</v>
      </c>
      <c r="L90" s="63" t="s">
        <v>53</v>
      </c>
      <c r="M90" s="87"/>
      <c r="N90" s="5"/>
    </row>
    <row r="91" spans="1:14" ht="30" hidden="1" outlineLevel="1" x14ac:dyDescent="0.3">
      <c r="A91" s="91"/>
      <c r="B91" s="50"/>
      <c r="C91" s="50"/>
      <c r="D91" s="10" t="s">
        <v>18</v>
      </c>
      <c r="E91" s="11">
        <v>0</v>
      </c>
      <c r="F91" s="7">
        <f t="shared" si="17"/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64"/>
      <c r="M91" s="88"/>
      <c r="N91" s="5"/>
    </row>
    <row r="92" spans="1:14" ht="30" hidden="1" outlineLevel="1" x14ac:dyDescent="0.3">
      <c r="A92" s="91"/>
      <c r="B92" s="50"/>
      <c r="C92" s="50"/>
      <c r="D92" s="12" t="s">
        <v>19</v>
      </c>
      <c r="E92" s="11">
        <v>0</v>
      </c>
      <c r="F92" s="7">
        <f t="shared" si="17"/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64"/>
      <c r="M92" s="88"/>
      <c r="N92" s="5"/>
    </row>
    <row r="93" spans="1:14" ht="48.75" customHeight="1" collapsed="1" x14ac:dyDescent="0.3">
      <c r="A93" s="91"/>
      <c r="B93" s="50"/>
      <c r="C93" s="50"/>
      <c r="D93" s="12" t="s">
        <v>20</v>
      </c>
      <c r="E93" s="11">
        <v>0</v>
      </c>
      <c r="F93" s="7">
        <f t="shared" si="17"/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64"/>
      <c r="M93" s="88"/>
      <c r="N93" s="5"/>
    </row>
    <row r="94" spans="1:14" ht="18.75" hidden="1" outlineLevel="1" x14ac:dyDescent="0.3">
      <c r="A94" s="91"/>
      <c r="B94" s="50"/>
      <c r="C94" s="50"/>
      <c r="D94" s="13" t="s">
        <v>21</v>
      </c>
      <c r="E94" s="11">
        <v>0</v>
      </c>
      <c r="F94" s="7">
        <f t="shared" si="17"/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64"/>
      <c r="M94" s="88"/>
      <c r="N94" s="5"/>
    </row>
    <row r="95" spans="1:14" ht="18.75" hidden="1" outlineLevel="1" x14ac:dyDescent="0.3">
      <c r="A95" s="92"/>
      <c r="B95" s="79"/>
      <c r="C95" s="79"/>
      <c r="D95" s="13" t="s">
        <v>22</v>
      </c>
      <c r="E95" s="11">
        <v>0</v>
      </c>
      <c r="F95" s="7">
        <f t="shared" si="17"/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76"/>
      <c r="M95" s="89"/>
      <c r="N95" s="5"/>
    </row>
    <row r="96" spans="1:14" ht="18.75" collapsed="1" x14ac:dyDescent="0.3">
      <c r="A96" s="90" t="s">
        <v>47</v>
      </c>
      <c r="B96" s="49" t="s">
        <v>60</v>
      </c>
      <c r="C96" s="49" t="s">
        <v>25</v>
      </c>
      <c r="D96" s="6" t="s">
        <v>15</v>
      </c>
      <c r="E96" s="7">
        <f>SUM(E97:E101)</f>
        <v>0</v>
      </c>
      <c r="F96" s="7">
        <f t="shared" ref="F96:F101" si="23">SUM(G96:K96)</f>
        <v>382</v>
      </c>
      <c r="G96" s="7">
        <f>SUM(G97:G101)</f>
        <v>382</v>
      </c>
      <c r="H96" s="7">
        <f t="shared" ref="H96:K96" si="24">SUM(H97:H101)</f>
        <v>0</v>
      </c>
      <c r="I96" s="7">
        <f t="shared" si="24"/>
        <v>0</v>
      </c>
      <c r="J96" s="7">
        <f t="shared" si="24"/>
        <v>0</v>
      </c>
      <c r="K96" s="7">
        <f t="shared" si="24"/>
        <v>0</v>
      </c>
      <c r="L96" s="63" t="s">
        <v>53</v>
      </c>
      <c r="M96" s="87"/>
      <c r="N96" s="5"/>
    </row>
    <row r="97" spans="1:14" ht="30" hidden="1" outlineLevel="1" x14ac:dyDescent="0.3">
      <c r="A97" s="91"/>
      <c r="B97" s="50"/>
      <c r="C97" s="50"/>
      <c r="D97" s="10" t="s">
        <v>18</v>
      </c>
      <c r="E97" s="11">
        <v>0</v>
      </c>
      <c r="F97" s="7">
        <f t="shared" si="23"/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64"/>
      <c r="M97" s="88"/>
      <c r="N97" s="5"/>
    </row>
    <row r="98" spans="1:14" ht="30" hidden="1" outlineLevel="1" x14ac:dyDescent="0.3">
      <c r="A98" s="91"/>
      <c r="B98" s="50"/>
      <c r="C98" s="50"/>
      <c r="D98" s="12" t="s">
        <v>19</v>
      </c>
      <c r="E98" s="11">
        <v>0</v>
      </c>
      <c r="F98" s="7">
        <f t="shared" si="23"/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64"/>
      <c r="M98" s="88"/>
      <c r="N98" s="5"/>
    </row>
    <row r="99" spans="1:14" ht="45" collapsed="1" x14ac:dyDescent="0.3">
      <c r="A99" s="91"/>
      <c r="B99" s="50"/>
      <c r="C99" s="50"/>
      <c r="D99" s="12" t="s">
        <v>20</v>
      </c>
      <c r="E99" s="11">
        <v>0</v>
      </c>
      <c r="F99" s="7">
        <f t="shared" si="23"/>
        <v>382</v>
      </c>
      <c r="G99" s="15">
        <v>382</v>
      </c>
      <c r="H99" s="11">
        <v>0</v>
      </c>
      <c r="I99" s="11">
        <v>0</v>
      </c>
      <c r="J99" s="11">
        <v>0</v>
      </c>
      <c r="K99" s="11">
        <v>0</v>
      </c>
      <c r="L99" s="64"/>
      <c r="M99" s="88"/>
      <c r="N99" s="5"/>
    </row>
    <row r="100" spans="1:14" ht="18.75" hidden="1" outlineLevel="1" x14ac:dyDescent="0.3">
      <c r="A100" s="91"/>
      <c r="B100" s="50"/>
      <c r="C100" s="50"/>
      <c r="D100" s="13" t="s">
        <v>21</v>
      </c>
      <c r="E100" s="11">
        <v>0</v>
      </c>
      <c r="F100" s="7">
        <f t="shared" si="23"/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64"/>
      <c r="M100" s="88"/>
      <c r="N100" s="5"/>
    </row>
    <row r="101" spans="1:14" ht="18.75" hidden="1" outlineLevel="1" x14ac:dyDescent="0.3">
      <c r="A101" s="92"/>
      <c r="B101" s="79"/>
      <c r="C101" s="79"/>
      <c r="D101" s="13" t="s">
        <v>22</v>
      </c>
      <c r="E101" s="11">
        <v>0</v>
      </c>
      <c r="F101" s="7">
        <f t="shared" si="23"/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76"/>
      <c r="M101" s="89"/>
      <c r="N101" s="5"/>
    </row>
    <row r="102" spans="1:14" ht="18.75" collapsed="1" x14ac:dyDescent="0.3">
      <c r="A102" s="90" t="s">
        <v>61</v>
      </c>
      <c r="B102" s="49" t="s">
        <v>132</v>
      </c>
      <c r="C102" s="49" t="s">
        <v>25</v>
      </c>
      <c r="D102" s="6" t="s">
        <v>15</v>
      </c>
      <c r="E102" s="7">
        <f>SUM(E103:E107)</f>
        <v>3369.48</v>
      </c>
      <c r="F102" s="7">
        <f t="shared" si="17"/>
        <v>0</v>
      </c>
      <c r="G102" s="7">
        <f>SUM(G103:G107)</f>
        <v>0</v>
      </c>
      <c r="H102" s="7">
        <f t="shared" ref="H102:K102" si="25">SUM(H103:H107)</f>
        <v>0</v>
      </c>
      <c r="I102" s="7">
        <f t="shared" si="25"/>
        <v>0</v>
      </c>
      <c r="J102" s="7">
        <f t="shared" si="25"/>
        <v>0</v>
      </c>
      <c r="K102" s="7">
        <f t="shared" si="25"/>
        <v>0</v>
      </c>
      <c r="L102" s="63" t="s">
        <v>53</v>
      </c>
      <c r="M102" s="106" t="s">
        <v>62</v>
      </c>
      <c r="N102" s="5"/>
    </row>
    <row r="103" spans="1:14" ht="30" hidden="1" outlineLevel="1" x14ac:dyDescent="0.3">
      <c r="A103" s="91"/>
      <c r="B103" s="50"/>
      <c r="C103" s="50"/>
      <c r="D103" s="10" t="s">
        <v>18</v>
      </c>
      <c r="E103" s="11">
        <v>0</v>
      </c>
      <c r="F103" s="7">
        <f t="shared" si="17"/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64"/>
      <c r="M103" s="107"/>
      <c r="N103" s="5"/>
    </row>
    <row r="104" spans="1:14" ht="30" hidden="1" outlineLevel="1" x14ac:dyDescent="0.3">
      <c r="A104" s="91"/>
      <c r="B104" s="50"/>
      <c r="C104" s="50"/>
      <c r="D104" s="12" t="s">
        <v>19</v>
      </c>
      <c r="E104" s="11">
        <v>0</v>
      </c>
      <c r="F104" s="7">
        <f t="shared" si="17"/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64"/>
      <c r="M104" s="107"/>
      <c r="N104" s="5"/>
    </row>
    <row r="105" spans="1:14" ht="54" customHeight="1" collapsed="1" x14ac:dyDescent="0.3">
      <c r="A105" s="91"/>
      <c r="B105" s="50"/>
      <c r="C105" s="50"/>
      <c r="D105" s="12" t="s">
        <v>20</v>
      </c>
      <c r="E105" s="11">
        <v>3369.48</v>
      </c>
      <c r="F105" s="7">
        <f t="shared" si="17"/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64"/>
      <c r="M105" s="107"/>
      <c r="N105" s="5"/>
    </row>
    <row r="106" spans="1:14" ht="18.75" hidden="1" outlineLevel="1" x14ac:dyDescent="0.3">
      <c r="A106" s="91"/>
      <c r="B106" s="50"/>
      <c r="C106" s="50"/>
      <c r="D106" s="13" t="s">
        <v>21</v>
      </c>
      <c r="E106" s="11">
        <v>0</v>
      </c>
      <c r="F106" s="7">
        <f t="shared" si="17"/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64"/>
      <c r="M106" s="107"/>
      <c r="N106" s="5"/>
    </row>
    <row r="107" spans="1:14" ht="18.75" hidden="1" outlineLevel="1" x14ac:dyDescent="0.3">
      <c r="A107" s="92"/>
      <c r="B107" s="79"/>
      <c r="C107" s="79"/>
      <c r="D107" s="13" t="s">
        <v>22</v>
      </c>
      <c r="E107" s="11">
        <v>0</v>
      </c>
      <c r="F107" s="7">
        <f t="shared" si="17"/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76"/>
      <c r="M107" s="108"/>
      <c r="N107" s="5"/>
    </row>
    <row r="108" spans="1:14" ht="18.75" collapsed="1" x14ac:dyDescent="0.3">
      <c r="A108" s="90" t="s">
        <v>63</v>
      </c>
      <c r="B108" s="49" t="s">
        <v>126</v>
      </c>
      <c r="C108" s="49" t="s">
        <v>25</v>
      </c>
      <c r="D108" s="6" t="s">
        <v>15</v>
      </c>
      <c r="E108" s="7">
        <f>SUM(E109:E113)</f>
        <v>0</v>
      </c>
      <c r="F108" s="7">
        <f t="shared" ref="F108:F119" si="26">SUM(G108:K108)</f>
        <v>0</v>
      </c>
      <c r="G108" s="7">
        <f>SUM(G109:G113)</f>
        <v>0</v>
      </c>
      <c r="H108" s="7">
        <f t="shared" ref="H108:K108" si="27">SUM(H109:H113)</f>
        <v>0</v>
      </c>
      <c r="I108" s="7">
        <f t="shared" si="27"/>
        <v>0</v>
      </c>
      <c r="J108" s="7">
        <f t="shared" si="27"/>
        <v>0</v>
      </c>
      <c r="K108" s="7">
        <f t="shared" si="27"/>
        <v>0</v>
      </c>
      <c r="L108" s="63" t="s">
        <v>53</v>
      </c>
      <c r="M108" s="87"/>
      <c r="N108" s="5"/>
    </row>
    <row r="109" spans="1:14" ht="30" hidden="1" outlineLevel="1" x14ac:dyDescent="0.3">
      <c r="A109" s="91"/>
      <c r="B109" s="50"/>
      <c r="C109" s="50"/>
      <c r="D109" s="10" t="s">
        <v>18</v>
      </c>
      <c r="E109" s="11">
        <v>0</v>
      </c>
      <c r="F109" s="7">
        <f t="shared" si="26"/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64"/>
      <c r="M109" s="88"/>
      <c r="N109" s="5"/>
    </row>
    <row r="110" spans="1:14" ht="30" hidden="1" outlineLevel="1" x14ac:dyDescent="0.3">
      <c r="A110" s="91"/>
      <c r="B110" s="50"/>
      <c r="C110" s="50"/>
      <c r="D110" s="12" t="s">
        <v>19</v>
      </c>
      <c r="E110" s="11">
        <v>0</v>
      </c>
      <c r="F110" s="7">
        <f t="shared" si="26"/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64"/>
      <c r="M110" s="88"/>
      <c r="N110" s="5"/>
    </row>
    <row r="111" spans="1:14" ht="45" collapsed="1" x14ac:dyDescent="0.3">
      <c r="A111" s="91"/>
      <c r="B111" s="50"/>
      <c r="C111" s="50"/>
      <c r="D111" s="12" t="s">
        <v>20</v>
      </c>
      <c r="E111" s="11">
        <v>0</v>
      </c>
      <c r="F111" s="7">
        <f t="shared" si="26"/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64"/>
      <c r="M111" s="88"/>
      <c r="N111" s="5"/>
    </row>
    <row r="112" spans="1:14" ht="18.75" hidden="1" outlineLevel="1" x14ac:dyDescent="0.3">
      <c r="A112" s="91"/>
      <c r="B112" s="50"/>
      <c r="C112" s="50"/>
      <c r="D112" s="13" t="s">
        <v>21</v>
      </c>
      <c r="E112" s="11">
        <v>0</v>
      </c>
      <c r="F112" s="7">
        <f t="shared" si="26"/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64"/>
      <c r="M112" s="88"/>
      <c r="N112" s="5"/>
    </row>
    <row r="113" spans="1:14" ht="18.75" hidden="1" outlineLevel="1" x14ac:dyDescent="0.3">
      <c r="A113" s="92"/>
      <c r="B113" s="79"/>
      <c r="C113" s="79"/>
      <c r="D113" s="13" t="s">
        <v>22</v>
      </c>
      <c r="E113" s="11">
        <v>0</v>
      </c>
      <c r="F113" s="7">
        <f t="shared" si="26"/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76"/>
      <c r="M113" s="89"/>
      <c r="N113" s="5"/>
    </row>
    <row r="114" spans="1:14" ht="18.75" collapsed="1" x14ac:dyDescent="0.3">
      <c r="A114" s="90" t="s">
        <v>64</v>
      </c>
      <c r="B114" s="49" t="s">
        <v>65</v>
      </c>
      <c r="C114" s="49" t="s">
        <v>25</v>
      </c>
      <c r="D114" s="6" t="s">
        <v>15</v>
      </c>
      <c r="E114" s="7">
        <f>SUM(E115:E119)</f>
        <v>0</v>
      </c>
      <c r="F114" s="7">
        <f t="shared" si="26"/>
        <v>17000</v>
      </c>
      <c r="G114" s="7">
        <f>SUM(G115:G119)</f>
        <v>1000</v>
      </c>
      <c r="H114" s="7">
        <f t="shared" ref="H114:K114" si="28">SUM(H115:H119)</f>
        <v>4000</v>
      </c>
      <c r="I114" s="7">
        <f t="shared" si="28"/>
        <v>4000</v>
      </c>
      <c r="J114" s="7">
        <f t="shared" si="28"/>
        <v>4000</v>
      </c>
      <c r="K114" s="7">
        <f t="shared" si="28"/>
        <v>4000</v>
      </c>
      <c r="L114" s="63" t="s">
        <v>53</v>
      </c>
      <c r="M114" s="87"/>
      <c r="N114" s="5"/>
    </row>
    <row r="115" spans="1:14" ht="30" hidden="1" customHeight="1" outlineLevel="1" x14ac:dyDescent="0.3">
      <c r="A115" s="91"/>
      <c r="B115" s="50"/>
      <c r="C115" s="50"/>
      <c r="D115" s="10" t="s">
        <v>18</v>
      </c>
      <c r="E115" s="11">
        <v>0</v>
      </c>
      <c r="F115" s="7">
        <f t="shared" si="26"/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64"/>
      <c r="M115" s="88"/>
      <c r="N115" s="5"/>
    </row>
    <row r="116" spans="1:14" ht="30" hidden="1" customHeight="1" outlineLevel="1" x14ac:dyDescent="0.3">
      <c r="A116" s="91"/>
      <c r="B116" s="50"/>
      <c r="C116" s="50"/>
      <c r="D116" s="12" t="s">
        <v>19</v>
      </c>
      <c r="E116" s="11">
        <v>0</v>
      </c>
      <c r="F116" s="7">
        <f t="shared" si="26"/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64"/>
      <c r="M116" s="88"/>
      <c r="N116" s="5"/>
    </row>
    <row r="117" spans="1:14" ht="74.25" customHeight="1" collapsed="1" x14ac:dyDescent="0.3">
      <c r="A117" s="91"/>
      <c r="B117" s="50"/>
      <c r="C117" s="50"/>
      <c r="D117" s="12" t="s">
        <v>20</v>
      </c>
      <c r="E117" s="11">
        <v>0</v>
      </c>
      <c r="F117" s="7">
        <f t="shared" si="26"/>
        <v>17000</v>
      </c>
      <c r="G117" s="11">
        <v>1000</v>
      </c>
      <c r="H117" s="11">
        <v>4000</v>
      </c>
      <c r="I117" s="11">
        <v>4000</v>
      </c>
      <c r="J117" s="11">
        <v>4000</v>
      </c>
      <c r="K117" s="11">
        <v>4000</v>
      </c>
      <c r="L117" s="64"/>
      <c r="M117" s="88"/>
      <c r="N117" s="5"/>
    </row>
    <row r="118" spans="1:14" ht="18.75" hidden="1" customHeight="1" outlineLevel="1" x14ac:dyDescent="0.3">
      <c r="A118" s="91"/>
      <c r="B118" s="50"/>
      <c r="C118" s="50"/>
      <c r="D118" s="13" t="s">
        <v>21</v>
      </c>
      <c r="E118" s="11">
        <v>0</v>
      </c>
      <c r="F118" s="7">
        <f t="shared" si="26"/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64"/>
      <c r="M118" s="88"/>
      <c r="N118" s="5"/>
    </row>
    <row r="119" spans="1:14" ht="18.75" hidden="1" customHeight="1" outlineLevel="1" x14ac:dyDescent="0.3">
      <c r="A119" s="92"/>
      <c r="B119" s="79"/>
      <c r="C119" s="79"/>
      <c r="D119" s="13" t="s">
        <v>22</v>
      </c>
      <c r="E119" s="11">
        <v>0</v>
      </c>
      <c r="F119" s="7">
        <f t="shared" si="26"/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76"/>
      <c r="M119" s="89"/>
      <c r="N119" s="5"/>
    </row>
    <row r="120" spans="1:14" ht="18.75" collapsed="1" x14ac:dyDescent="0.3">
      <c r="A120" s="73" t="s">
        <v>38</v>
      </c>
      <c r="B120" s="73"/>
      <c r="C120" s="73"/>
      <c r="D120" s="6" t="s">
        <v>15</v>
      </c>
      <c r="E120" s="7">
        <f>SUM(E121:E125)</f>
        <v>5596.48</v>
      </c>
      <c r="F120" s="7">
        <f t="shared" si="17"/>
        <v>401168.40509999997</v>
      </c>
      <c r="G120" s="7">
        <f>SUM(G121:G125)</f>
        <v>79819.981100000005</v>
      </c>
      <c r="H120" s="7">
        <f t="shared" ref="H120:K120" si="29">SUM(H121:H125)</f>
        <v>80337.106</v>
      </c>
      <c r="I120" s="7">
        <f t="shared" si="29"/>
        <v>80337.106</v>
      </c>
      <c r="J120" s="7">
        <f t="shared" si="29"/>
        <v>80337.106</v>
      </c>
      <c r="K120" s="7">
        <f t="shared" si="29"/>
        <v>80337.106</v>
      </c>
      <c r="L120" s="37"/>
      <c r="M120" s="74"/>
      <c r="N120" s="5"/>
    </row>
    <row r="121" spans="1:14" ht="28.5" hidden="1" outlineLevel="1" x14ac:dyDescent="0.3">
      <c r="A121" s="73"/>
      <c r="B121" s="73"/>
      <c r="C121" s="73"/>
      <c r="D121" s="6" t="s">
        <v>18</v>
      </c>
      <c r="E121" s="7">
        <f>E73</f>
        <v>0</v>
      </c>
      <c r="F121" s="7">
        <f t="shared" si="17"/>
        <v>0</v>
      </c>
      <c r="G121" s="7">
        <f>G73</f>
        <v>0</v>
      </c>
      <c r="H121" s="7">
        <f t="shared" ref="H121:K125" si="30">H73</f>
        <v>0</v>
      </c>
      <c r="I121" s="7">
        <f t="shared" si="30"/>
        <v>0</v>
      </c>
      <c r="J121" s="7">
        <f t="shared" si="30"/>
        <v>0</v>
      </c>
      <c r="K121" s="7">
        <f t="shared" si="30"/>
        <v>0</v>
      </c>
      <c r="L121" s="38"/>
      <c r="M121" s="74"/>
      <c r="N121" s="5"/>
    </row>
    <row r="122" spans="1:14" ht="28.5" hidden="1" outlineLevel="1" x14ac:dyDescent="0.3">
      <c r="A122" s="73"/>
      <c r="B122" s="73"/>
      <c r="C122" s="73"/>
      <c r="D122" s="8" t="s">
        <v>19</v>
      </c>
      <c r="E122" s="7">
        <f t="shared" ref="E122:G125" si="31">E74</f>
        <v>0</v>
      </c>
      <c r="F122" s="7">
        <f t="shared" si="17"/>
        <v>0</v>
      </c>
      <c r="G122" s="7">
        <f t="shared" si="31"/>
        <v>0</v>
      </c>
      <c r="H122" s="7">
        <f t="shared" si="30"/>
        <v>0</v>
      </c>
      <c r="I122" s="7">
        <f t="shared" si="30"/>
        <v>0</v>
      </c>
      <c r="J122" s="7">
        <f t="shared" si="30"/>
        <v>0</v>
      </c>
      <c r="K122" s="7">
        <f t="shared" si="30"/>
        <v>0</v>
      </c>
      <c r="L122" s="38"/>
      <c r="M122" s="74"/>
      <c r="N122" s="5"/>
    </row>
    <row r="123" spans="1:14" ht="51.75" customHeight="1" collapsed="1" x14ac:dyDescent="0.3">
      <c r="A123" s="73"/>
      <c r="B123" s="73"/>
      <c r="C123" s="73"/>
      <c r="D123" s="8" t="s">
        <v>20</v>
      </c>
      <c r="E123" s="7">
        <f t="shared" si="31"/>
        <v>5596.48</v>
      </c>
      <c r="F123" s="7">
        <f t="shared" si="17"/>
        <v>395743.7</v>
      </c>
      <c r="G123" s="7">
        <f t="shared" si="31"/>
        <v>78749.356</v>
      </c>
      <c r="H123" s="7">
        <f t="shared" si="30"/>
        <v>79248.585999999996</v>
      </c>
      <c r="I123" s="7">
        <f t="shared" si="30"/>
        <v>79248.585999999996</v>
      </c>
      <c r="J123" s="7">
        <f t="shared" si="30"/>
        <v>79248.585999999996</v>
      </c>
      <c r="K123" s="7">
        <f t="shared" si="30"/>
        <v>79248.585999999996</v>
      </c>
      <c r="L123" s="38"/>
      <c r="M123" s="74"/>
      <c r="N123" s="5"/>
    </row>
    <row r="124" spans="1:14" ht="18.75" x14ac:dyDescent="0.3">
      <c r="A124" s="73"/>
      <c r="B124" s="73"/>
      <c r="C124" s="73"/>
      <c r="D124" s="9" t="s">
        <v>21</v>
      </c>
      <c r="E124" s="7">
        <f t="shared" si="31"/>
        <v>0</v>
      </c>
      <c r="F124" s="7">
        <f t="shared" si="17"/>
        <v>5424.7050999999992</v>
      </c>
      <c r="G124" s="7">
        <f t="shared" si="31"/>
        <v>1070.6251</v>
      </c>
      <c r="H124" s="7">
        <f t="shared" si="30"/>
        <v>1088.52</v>
      </c>
      <c r="I124" s="7">
        <f t="shared" si="30"/>
        <v>1088.52</v>
      </c>
      <c r="J124" s="7">
        <f t="shared" si="30"/>
        <v>1088.52</v>
      </c>
      <c r="K124" s="7">
        <f t="shared" si="30"/>
        <v>1088.52</v>
      </c>
      <c r="L124" s="38"/>
      <c r="M124" s="74"/>
      <c r="N124" s="5"/>
    </row>
    <row r="125" spans="1:14" ht="18.75" hidden="1" outlineLevel="1" x14ac:dyDescent="0.3">
      <c r="A125" s="73"/>
      <c r="B125" s="73"/>
      <c r="C125" s="73"/>
      <c r="D125" s="9" t="s">
        <v>22</v>
      </c>
      <c r="E125" s="7">
        <f t="shared" si="31"/>
        <v>0</v>
      </c>
      <c r="F125" s="7">
        <f t="shared" si="17"/>
        <v>0</v>
      </c>
      <c r="G125" s="7">
        <f t="shared" si="31"/>
        <v>0</v>
      </c>
      <c r="H125" s="7">
        <f t="shared" si="30"/>
        <v>0</v>
      </c>
      <c r="I125" s="7">
        <f t="shared" si="30"/>
        <v>0</v>
      </c>
      <c r="J125" s="7">
        <f t="shared" si="30"/>
        <v>0</v>
      </c>
      <c r="K125" s="7">
        <f t="shared" si="30"/>
        <v>0</v>
      </c>
      <c r="L125" s="100"/>
      <c r="M125" s="74"/>
      <c r="N125" s="5"/>
    </row>
    <row r="126" spans="1:14" ht="25.5" customHeight="1" collapsed="1" x14ac:dyDescent="0.3">
      <c r="A126" s="29" t="s">
        <v>130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5"/>
    </row>
    <row r="127" spans="1:14" x14ac:dyDescent="0.25">
      <c r="A127" s="57">
        <v>1</v>
      </c>
      <c r="B127" s="109" t="s">
        <v>66</v>
      </c>
      <c r="C127" s="110" t="s">
        <v>25</v>
      </c>
      <c r="D127" s="6" t="s">
        <v>15</v>
      </c>
      <c r="E127" s="7">
        <f>SUM(E128:E132)</f>
        <v>0</v>
      </c>
      <c r="F127" s="7">
        <f>SUM(G127:K127)</f>
        <v>103031.95536000001</v>
      </c>
      <c r="G127" s="7">
        <f>SUM(G128:G132)</f>
        <v>19998.391360000001</v>
      </c>
      <c r="H127" s="7">
        <f t="shared" ref="H127:K127" si="32">SUM(H128:H132)</f>
        <v>20758.391</v>
      </c>
      <c r="I127" s="7">
        <f t="shared" si="32"/>
        <v>20758.391</v>
      </c>
      <c r="J127" s="7">
        <f t="shared" si="32"/>
        <v>20758.391</v>
      </c>
      <c r="K127" s="7">
        <f t="shared" si="32"/>
        <v>20758.391</v>
      </c>
      <c r="L127" s="63" t="s">
        <v>53</v>
      </c>
      <c r="M127" s="111" t="s">
        <v>67</v>
      </c>
    </row>
    <row r="128" spans="1:14" ht="28.5" hidden="1" outlineLevel="1" x14ac:dyDescent="0.25">
      <c r="A128" s="57"/>
      <c r="B128" s="109"/>
      <c r="C128" s="110"/>
      <c r="D128" s="6" t="s">
        <v>18</v>
      </c>
      <c r="E128" s="7">
        <f>E146+E158+E152+E134+E140</f>
        <v>0</v>
      </c>
      <c r="F128" s="7">
        <f t="shared" ref="F128:F173" si="33">SUM(G128:K128)</f>
        <v>0</v>
      </c>
      <c r="G128" s="7">
        <f>G146+G158+G152+G134+G140</f>
        <v>0</v>
      </c>
      <c r="H128" s="7">
        <f t="shared" ref="H128:K132" si="34">H146+H158+H152+H134+H140</f>
        <v>0</v>
      </c>
      <c r="I128" s="7">
        <f t="shared" si="34"/>
        <v>0</v>
      </c>
      <c r="J128" s="7">
        <f t="shared" si="34"/>
        <v>0</v>
      </c>
      <c r="K128" s="7">
        <f t="shared" si="34"/>
        <v>0</v>
      </c>
      <c r="L128" s="64"/>
      <c r="M128" s="112"/>
    </row>
    <row r="129" spans="1:13" ht="28.5" hidden="1" outlineLevel="1" x14ac:dyDescent="0.25">
      <c r="A129" s="57"/>
      <c r="B129" s="109"/>
      <c r="C129" s="110"/>
      <c r="D129" s="8" t="s">
        <v>19</v>
      </c>
      <c r="E129" s="7">
        <f t="shared" ref="E129:G132" si="35">E147+E159+E153+E135+E141</f>
        <v>0</v>
      </c>
      <c r="F129" s="7">
        <f t="shared" si="33"/>
        <v>0</v>
      </c>
      <c r="G129" s="7">
        <f t="shared" si="35"/>
        <v>0</v>
      </c>
      <c r="H129" s="7">
        <f t="shared" si="34"/>
        <v>0</v>
      </c>
      <c r="I129" s="7">
        <f t="shared" si="34"/>
        <v>0</v>
      </c>
      <c r="J129" s="7">
        <f t="shared" si="34"/>
        <v>0</v>
      </c>
      <c r="K129" s="7">
        <f t="shared" si="34"/>
        <v>0</v>
      </c>
      <c r="L129" s="64"/>
      <c r="M129" s="112"/>
    </row>
    <row r="130" spans="1:13" ht="56.25" customHeight="1" collapsed="1" x14ac:dyDescent="0.25">
      <c r="A130" s="57"/>
      <c r="B130" s="109"/>
      <c r="C130" s="110"/>
      <c r="D130" s="8" t="s">
        <v>20</v>
      </c>
      <c r="E130" s="7">
        <f t="shared" si="35"/>
        <v>0</v>
      </c>
      <c r="F130" s="7">
        <f t="shared" si="33"/>
        <v>99671.955360000007</v>
      </c>
      <c r="G130" s="7">
        <f t="shared" si="35"/>
        <v>19998.391360000001</v>
      </c>
      <c r="H130" s="7">
        <f t="shared" si="34"/>
        <v>19918.391</v>
      </c>
      <c r="I130" s="7">
        <f t="shared" si="34"/>
        <v>19918.391</v>
      </c>
      <c r="J130" s="7">
        <f t="shared" si="34"/>
        <v>19918.391</v>
      </c>
      <c r="K130" s="7">
        <f t="shared" si="34"/>
        <v>19918.391</v>
      </c>
      <c r="L130" s="64"/>
      <c r="M130" s="112"/>
    </row>
    <row r="131" spans="1:13" x14ac:dyDescent="0.25">
      <c r="A131" s="57"/>
      <c r="B131" s="109"/>
      <c r="C131" s="110"/>
      <c r="D131" s="9" t="s">
        <v>21</v>
      </c>
      <c r="E131" s="7">
        <f t="shared" si="35"/>
        <v>0</v>
      </c>
      <c r="F131" s="7">
        <f t="shared" si="33"/>
        <v>3360</v>
      </c>
      <c r="G131" s="7">
        <f t="shared" si="35"/>
        <v>0</v>
      </c>
      <c r="H131" s="7">
        <f t="shared" si="34"/>
        <v>840</v>
      </c>
      <c r="I131" s="7">
        <f t="shared" si="34"/>
        <v>840</v>
      </c>
      <c r="J131" s="7">
        <f t="shared" si="34"/>
        <v>840</v>
      </c>
      <c r="K131" s="7">
        <f t="shared" si="34"/>
        <v>840</v>
      </c>
      <c r="L131" s="64"/>
      <c r="M131" s="112"/>
    </row>
    <row r="132" spans="1:13" hidden="1" outlineLevel="1" x14ac:dyDescent="0.25">
      <c r="A132" s="57"/>
      <c r="B132" s="109"/>
      <c r="C132" s="110"/>
      <c r="D132" s="9" t="s">
        <v>22</v>
      </c>
      <c r="E132" s="7">
        <f t="shared" si="35"/>
        <v>0</v>
      </c>
      <c r="F132" s="7">
        <f t="shared" si="33"/>
        <v>0</v>
      </c>
      <c r="G132" s="7">
        <f t="shared" si="35"/>
        <v>0</v>
      </c>
      <c r="H132" s="7">
        <f t="shared" si="34"/>
        <v>0</v>
      </c>
      <c r="I132" s="7">
        <f t="shared" si="34"/>
        <v>0</v>
      </c>
      <c r="J132" s="7">
        <f t="shared" si="34"/>
        <v>0</v>
      </c>
      <c r="K132" s="7">
        <f t="shared" si="34"/>
        <v>0</v>
      </c>
      <c r="L132" s="76"/>
      <c r="M132" s="112"/>
    </row>
    <row r="133" spans="1:13" collapsed="1" x14ac:dyDescent="0.25">
      <c r="A133" s="90" t="s">
        <v>23</v>
      </c>
      <c r="B133" s="49" t="s">
        <v>68</v>
      </c>
      <c r="C133" s="49" t="s">
        <v>25</v>
      </c>
      <c r="D133" s="6" t="s">
        <v>15</v>
      </c>
      <c r="E133" s="7">
        <f>SUM(E134:E138)</f>
        <v>0</v>
      </c>
      <c r="F133" s="7">
        <f t="shared" ref="F133:F144" si="36">SUM(G133:K133)</f>
        <v>0</v>
      </c>
      <c r="G133" s="7">
        <f>SUM(G134:G138)</f>
        <v>0</v>
      </c>
      <c r="H133" s="7">
        <f t="shared" ref="H133:K133" si="37">SUM(H134:H138)</f>
        <v>0</v>
      </c>
      <c r="I133" s="7">
        <f t="shared" si="37"/>
        <v>0</v>
      </c>
      <c r="J133" s="7">
        <f t="shared" si="37"/>
        <v>0</v>
      </c>
      <c r="K133" s="7">
        <f t="shared" si="37"/>
        <v>0</v>
      </c>
      <c r="L133" s="63" t="s">
        <v>53</v>
      </c>
      <c r="M133" s="106" t="s">
        <v>69</v>
      </c>
    </row>
    <row r="134" spans="1:13" ht="30" hidden="1" outlineLevel="1" x14ac:dyDescent="0.25">
      <c r="A134" s="91"/>
      <c r="B134" s="50"/>
      <c r="C134" s="50"/>
      <c r="D134" s="10" t="s">
        <v>18</v>
      </c>
      <c r="E134" s="11">
        <v>0</v>
      </c>
      <c r="F134" s="7">
        <f t="shared" si="36"/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64"/>
      <c r="M134" s="107"/>
    </row>
    <row r="135" spans="1:13" ht="30" hidden="1" outlineLevel="1" x14ac:dyDescent="0.25">
      <c r="A135" s="91"/>
      <c r="B135" s="50"/>
      <c r="C135" s="50"/>
      <c r="D135" s="12" t="s">
        <v>19</v>
      </c>
      <c r="E135" s="11">
        <v>0</v>
      </c>
      <c r="F135" s="7">
        <f t="shared" si="36"/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64"/>
      <c r="M135" s="107"/>
    </row>
    <row r="136" spans="1:13" ht="78" customHeight="1" collapsed="1" x14ac:dyDescent="0.25">
      <c r="A136" s="91"/>
      <c r="B136" s="50"/>
      <c r="C136" s="50"/>
      <c r="D136" s="12" t="s">
        <v>20</v>
      </c>
      <c r="E136" s="11">
        <v>0</v>
      </c>
      <c r="F136" s="7">
        <f t="shared" si="36"/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64"/>
      <c r="M136" s="107"/>
    </row>
    <row r="137" spans="1:13" hidden="1" outlineLevel="1" x14ac:dyDescent="0.25">
      <c r="A137" s="91"/>
      <c r="B137" s="50"/>
      <c r="C137" s="50"/>
      <c r="D137" s="13" t="s">
        <v>21</v>
      </c>
      <c r="E137" s="11">
        <v>0</v>
      </c>
      <c r="F137" s="7">
        <f t="shared" si="36"/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64"/>
      <c r="M137" s="107"/>
    </row>
    <row r="138" spans="1:13" hidden="1" outlineLevel="1" x14ac:dyDescent="0.25">
      <c r="A138" s="92"/>
      <c r="B138" s="79"/>
      <c r="C138" s="79"/>
      <c r="D138" s="13" t="s">
        <v>22</v>
      </c>
      <c r="E138" s="11">
        <v>0</v>
      </c>
      <c r="F138" s="7">
        <f t="shared" si="36"/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76"/>
      <c r="M138" s="108"/>
    </row>
    <row r="139" spans="1:13" collapsed="1" x14ac:dyDescent="0.25">
      <c r="A139" s="90" t="s">
        <v>26</v>
      </c>
      <c r="B139" s="49" t="s">
        <v>70</v>
      </c>
      <c r="C139" s="49" t="s">
        <v>25</v>
      </c>
      <c r="D139" s="6" t="s">
        <v>15</v>
      </c>
      <c r="E139" s="7">
        <f>SUM(E140:E144)</f>
        <v>0</v>
      </c>
      <c r="F139" s="7">
        <f t="shared" si="36"/>
        <v>0</v>
      </c>
      <c r="G139" s="7">
        <f>SUM(G140:G144)</f>
        <v>0</v>
      </c>
      <c r="H139" s="7">
        <f t="shared" ref="H139:K139" si="38">SUM(H140:H144)</f>
        <v>0</v>
      </c>
      <c r="I139" s="7">
        <f t="shared" si="38"/>
        <v>0</v>
      </c>
      <c r="J139" s="7">
        <f t="shared" si="38"/>
        <v>0</v>
      </c>
      <c r="K139" s="7">
        <f t="shared" si="38"/>
        <v>0</v>
      </c>
      <c r="L139" s="63" t="s">
        <v>53</v>
      </c>
      <c r="M139" s="106" t="s">
        <v>71</v>
      </c>
    </row>
    <row r="140" spans="1:13" ht="30" hidden="1" outlineLevel="1" x14ac:dyDescent="0.25">
      <c r="A140" s="91"/>
      <c r="B140" s="50"/>
      <c r="C140" s="50"/>
      <c r="D140" s="10" t="s">
        <v>18</v>
      </c>
      <c r="E140" s="11">
        <v>0</v>
      </c>
      <c r="F140" s="7">
        <f t="shared" si="36"/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64"/>
      <c r="M140" s="107"/>
    </row>
    <row r="141" spans="1:13" ht="30" hidden="1" outlineLevel="1" x14ac:dyDescent="0.25">
      <c r="A141" s="91"/>
      <c r="B141" s="50"/>
      <c r="C141" s="50"/>
      <c r="D141" s="12" t="s">
        <v>19</v>
      </c>
      <c r="E141" s="11">
        <v>0</v>
      </c>
      <c r="F141" s="7">
        <f t="shared" si="36"/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64"/>
      <c r="M141" s="107"/>
    </row>
    <row r="142" spans="1:13" ht="52.5" customHeight="1" collapsed="1" x14ac:dyDescent="0.25">
      <c r="A142" s="91"/>
      <c r="B142" s="50"/>
      <c r="C142" s="50"/>
      <c r="D142" s="12" t="s">
        <v>20</v>
      </c>
      <c r="E142" s="11">
        <v>0</v>
      </c>
      <c r="F142" s="7">
        <f t="shared" si="36"/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64"/>
      <c r="M142" s="107"/>
    </row>
    <row r="143" spans="1:13" hidden="1" outlineLevel="1" x14ac:dyDescent="0.25">
      <c r="A143" s="91"/>
      <c r="B143" s="50"/>
      <c r="C143" s="50"/>
      <c r="D143" s="13" t="s">
        <v>21</v>
      </c>
      <c r="E143" s="11">
        <v>0</v>
      </c>
      <c r="F143" s="7">
        <f t="shared" si="36"/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64"/>
      <c r="M143" s="107"/>
    </row>
    <row r="144" spans="1:13" hidden="1" outlineLevel="1" x14ac:dyDescent="0.25">
      <c r="A144" s="92"/>
      <c r="B144" s="79"/>
      <c r="C144" s="79"/>
      <c r="D144" s="13" t="s">
        <v>22</v>
      </c>
      <c r="E144" s="11">
        <v>0</v>
      </c>
      <c r="F144" s="7">
        <f t="shared" si="36"/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76"/>
      <c r="M144" s="108"/>
    </row>
    <row r="145" spans="1:14" collapsed="1" x14ac:dyDescent="0.25">
      <c r="A145" s="90" t="s">
        <v>46</v>
      </c>
      <c r="B145" s="49" t="s">
        <v>140</v>
      </c>
      <c r="C145" s="49" t="s">
        <v>25</v>
      </c>
      <c r="D145" s="6" t="s">
        <v>15</v>
      </c>
      <c r="E145" s="7">
        <f>SUM(E146:E150)</f>
        <v>0</v>
      </c>
      <c r="F145" s="7">
        <f t="shared" si="33"/>
        <v>103031.95536000001</v>
      </c>
      <c r="G145" s="7">
        <f>SUM(G146:G150)</f>
        <v>19998.391360000001</v>
      </c>
      <c r="H145" s="7">
        <f t="shared" ref="H145:K145" si="39">SUM(H146:H150)</f>
        <v>20758.391</v>
      </c>
      <c r="I145" s="7">
        <f t="shared" si="39"/>
        <v>20758.391</v>
      </c>
      <c r="J145" s="7">
        <f t="shared" si="39"/>
        <v>20758.391</v>
      </c>
      <c r="K145" s="7">
        <f t="shared" si="39"/>
        <v>20758.391</v>
      </c>
      <c r="L145" s="63" t="s">
        <v>53</v>
      </c>
      <c r="M145" s="74"/>
    </row>
    <row r="146" spans="1:14" ht="30" hidden="1" outlineLevel="1" x14ac:dyDescent="0.25">
      <c r="A146" s="91"/>
      <c r="B146" s="50"/>
      <c r="C146" s="50"/>
      <c r="D146" s="10" t="s">
        <v>18</v>
      </c>
      <c r="E146" s="11">
        <v>0</v>
      </c>
      <c r="F146" s="7">
        <f t="shared" si="33"/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64"/>
      <c r="M146" s="74"/>
    </row>
    <row r="147" spans="1:14" ht="30" hidden="1" outlineLevel="1" x14ac:dyDescent="0.25">
      <c r="A147" s="91"/>
      <c r="B147" s="50"/>
      <c r="C147" s="50"/>
      <c r="D147" s="12" t="s">
        <v>19</v>
      </c>
      <c r="E147" s="11">
        <v>0</v>
      </c>
      <c r="F147" s="7">
        <f t="shared" si="33"/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64"/>
      <c r="M147" s="74"/>
    </row>
    <row r="148" spans="1:14" ht="63" customHeight="1" collapsed="1" x14ac:dyDescent="0.25">
      <c r="A148" s="91"/>
      <c r="B148" s="50"/>
      <c r="C148" s="50"/>
      <c r="D148" s="12" t="s">
        <v>20</v>
      </c>
      <c r="E148" s="11">
        <v>0</v>
      </c>
      <c r="F148" s="7">
        <f t="shared" si="33"/>
        <v>99671.955360000007</v>
      </c>
      <c r="G148" s="11">
        <v>19998.391360000001</v>
      </c>
      <c r="H148" s="11">
        <v>19918.391</v>
      </c>
      <c r="I148" s="11">
        <v>19918.391</v>
      </c>
      <c r="J148" s="11">
        <v>19918.391</v>
      </c>
      <c r="K148" s="11">
        <v>19918.391</v>
      </c>
      <c r="L148" s="64"/>
      <c r="M148" s="74"/>
      <c r="N148" s="19" t="s">
        <v>141</v>
      </c>
    </row>
    <row r="149" spans="1:14" x14ac:dyDescent="0.25">
      <c r="A149" s="91"/>
      <c r="B149" s="50"/>
      <c r="C149" s="50"/>
      <c r="D149" s="13" t="s">
        <v>21</v>
      </c>
      <c r="E149" s="11">
        <v>0</v>
      </c>
      <c r="F149" s="7">
        <f t="shared" si="33"/>
        <v>3360</v>
      </c>
      <c r="G149" s="11">
        <v>0</v>
      </c>
      <c r="H149" s="11">
        <v>840</v>
      </c>
      <c r="I149" s="11">
        <v>840</v>
      </c>
      <c r="J149" s="11">
        <v>840</v>
      </c>
      <c r="K149" s="11">
        <v>840</v>
      </c>
      <c r="L149" s="64"/>
      <c r="M149" s="74"/>
    </row>
    <row r="150" spans="1:14" hidden="1" outlineLevel="1" x14ac:dyDescent="0.25">
      <c r="A150" s="92"/>
      <c r="B150" s="79"/>
      <c r="C150" s="79"/>
      <c r="D150" s="13" t="s">
        <v>22</v>
      </c>
      <c r="E150" s="11">
        <v>0</v>
      </c>
      <c r="F150" s="7">
        <f t="shared" si="33"/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76"/>
      <c r="M150" s="74"/>
    </row>
    <row r="151" spans="1:14" collapsed="1" x14ac:dyDescent="0.25">
      <c r="A151" s="90" t="s">
        <v>47</v>
      </c>
      <c r="B151" s="49" t="s">
        <v>72</v>
      </c>
      <c r="C151" s="49" t="s">
        <v>25</v>
      </c>
      <c r="D151" s="6" t="s">
        <v>15</v>
      </c>
      <c r="E151" s="7">
        <f>SUM(E152:E156)</f>
        <v>0</v>
      </c>
      <c r="F151" s="7">
        <f t="shared" ref="F151:F156" si="40">SUM(G151:K151)</f>
        <v>0</v>
      </c>
      <c r="G151" s="7">
        <f>SUM(G152:G156)</f>
        <v>0</v>
      </c>
      <c r="H151" s="7">
        <f t="shared" ref="H151:K151" si="41">SUM(H152:H156)</f>
        <v>0</v>
      </c>
      <c r="I151" s="7">
        <f t="shared" si="41"/>
        <v>0</v>
      </c>
      <c r="J151" s="7">
        <f t="shared" si="41"/>
        <v>0</v>
      </c>
      <c r="K151" s="7">
        <f t="shared" si="41"/>
        <v>0</v>
      </c>
      <c r="L151" s="63" t="s">
        <v>53</v>
      </c>
      <c r="M151" s="113" t="s">
        <v>73</v>
      </c>
    </row>
    <row r="152" spans="1:14" ht="30" hidden="1" outlineLevel="1" x14ac:dyDescent="0.25">
      <c r="A152" s="91"/>
      <c r="B152" s="50"/>
      <c r="C152" s="50"/>
      <c r="D152" s="10" t="s">
        <v>18</v>
      </c>
      <c r="E152" s="11">
        <v>0</v>
      </c>
      <c r="F152" s="7">
        <f t="shared" si="40"/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64"/>
      <c r="M152" s="113"/>
    </row>
    <row r="153" spans="1:14" ht="30" hidden="1" outlineLevel="1" x14ac:dyDescent="0.25">
      <c r="A153" s="91"/>
      <c r="B153" s="50"/>
      <c r="C153" s="50"/>
      <c r="D153" s="12" t="s">
        <v>19</v>
      </c>
      <c r="E153" s="11">
        <v>0</v>
      </c>
      <c r="F153" s="7">
        <f t="shared" si="40"/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64"/>
      <c r="M153" s="113"/>
    </row>
    <row r="154" spans="1:14" ht="60" customHeight="1" collapsed="1" x14ac:dyDescent="0.25">
      <c r="A154" s="91"/>
      <c r="B154" s="50"/>
      <c r="C154" s="50"/>
      <c r="D154" s="12" t="s">
        <v>20</v>
      </c>
      <c r="E154" s="11">
        <v>0</v>
      </c>
      <c r="F154" s="7">
        <f t="shared" si="40"/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64"/>
      <c r="M154" s="113"/>
    </row>
    <row r="155" spans="1:14" hidden="1" outlineLevel="1" x14ac:dyDescent="0.25">
      <c r="A155" s="91"/>
      <c r="B155" s="50"/>
      <c r="C155" s="50"/>
      <c r="D155" s="13" t="s">
        <v>21</v>
      </c>
      <c r="E155" s="11">
        <v>0</v>
      </c>
      <c r="F155" s="7">
        <f t="shared" si="40"/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64"/>
      <c r="M155" s="113"/>
    </row>
    <row r="156" spans="1:14" hidden="1" outlineLevel="1" x14ac:dyDescent="0.25">
      <c r="A156" s="92"/>
      <c r="B156" s="79"/>
      <c r="C156" s="79"/>
      <c r="D156" s="13" t="s">
        <v>22</v>
      </c>
      <c r="E156" s="11">
        <v>0</v>
      </c>
      <c r="F156" s="7">
        <f t="shared" si="40"/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76"/>
      <c r="M156" s="113"/>
    </row>
    <row r="157" spans="1:14" collapsed="1" x14ac:dyDescent="0.25">
      <c r="A157" s="90" t="s">
        <v>61</v>
      </c>
      <c r="B157" s="49" t="s">
        <v>74</v>
      </c>
      <c r="C157" s="49" t="s">
        <v>25</v>
      </c>
      <c r="D157" s="6" t="s">
        <v>15</v>
      </c>
      <c r="E157" s="7">
        <f>SUM(E158:E162)</f>
        <v>0</v>
      </c>
      <c r="F157" s="7">
        <f t="shared" si="33"/>
        <v>0</v>
      </c>
      <c r="G157" s="7">
        <f>SUM(G158:G162)</f>
        <v>0</v>
      </c>
      <c r="H157" s="7">
        <f t="shared" ref="H157:K157" si="42">SUM(H158:H162)</f>
        <v>0</v>
      </c>
      <c r="I157" s="7">
        <f t="shared" si="42"/>
        <v>0</v>
      </c>
      <c r="J157" s="7">
        <f t="shared" si="42"/>
        <v>0</v>
      </c>
      <c r="K157" s="7">
        <f t="shared" si="42"/>
        <v>0</v>
      </c>
      <c r="L157" s="63" t="s">
        <v>53</v>
      </c>
      <c r="M157" s="113" t="s">
        <v>75</v>
      </c>
    </row>
    <row r="158" spans="1:14" ht="30" hidden="1" outlineLevel="1" x14ac:dyDescent="0.25">
      <c r="A158" s="91"/>
      <c r="B158" s="50"/>
      <c r="C158" s="50"/>
      <c r="D158" s="10" t="s">
        <v>18</v>
      </c>
      <c r="E158" s="11">
        <v>0</v>
      </c>
      <c r="F158" s="7">
        <f t="shared" si="33"/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64"/>
      <c r="M158" s="113"/>
    </row>
    <row r="159" spans="1:14" ht="30" hidden="1" outlineLevel="1" x14ac:dyDescent="0.25">
      <c r="A159" s="91"/>
      <c r="B159" s="50"/>
      <c r="C159" s="50"/>
      <c r="D159" s="12" t="s">
        <v>19</v>
      </c>
      <c r="E159" s="11">
        <v>0</v>
      </c>
      <c r="F159" s="7">
        <f t="shared" si="33"/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64"/>
      <c r="M159" s="113"/>
    </row>
    <row r="160" spans="1:14" ht="45" collapsed="1" x14ac:dyDescent="0.25">
      <c r="A160" s="91"/>
      <c r="B160" s="50"/>
      <c r="C160" s="50"/>
      <c r="D160" s="12" t="s">
        <v>20</v>
      </c>
      <c r="E160" s="11">
        <v>0</v>
      </c>
      <c r="F160" s="7">
        <f t="shared" si="33"/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64"/>
      <c r="M160" s="113"/>
    </row>
    <row r="161" spans="1:13" hidden="1" outlineLevel="1" x14ac:dyDescent="0.25">
      <c r="A161" s="91"/>
      <c r="B161" s="50"/>
      <c r="C161" s="50"/>
      <c r="D161" s="13" t="s">
        <v>21</v>
      </c>
      <c r="E161" s="11">
        <v>0</v>
      </c>
      <c r="F161" s="7">
        <f t="shared" si="33"/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64"/>
      <c r="M161" s="113"/>
    </row>
    <row r="162" spans="1:13" hidden="1" outlineLevel="1" x14ac:dyDescent="0.25">
      <c r="A162" s="92"/>
      <c r="B162" s="79"/>
      <c r="C162" s="79"/>
      <c r="D162" s="13" t="s">
        <v>22</v>
      </c>
      <c r="E162" s="11">
        <v>0</v>
      </c>
      <c r="F162" s="7">
        <f t="shared" si="33"/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76"/>
      <c r="M162" s="113"/>
    </row>
    <row r="163" spans="1:13" collapsed="1" x14ac:dyDescent="0.25">
      <c r="A163" s="55" t="s">
        <v>28</v>
      </c>
      <c r="B163" s="56" t="s">
        <v>76</v>
      </c>
      <c r="C163" s="35" t="s">
        <v>25</v>
      </c>
      <c r="D163" s="6" t="s">
        <v>15</v>
      </c>
      <c r="E163" s="7">
        <f>SUM(E164:E168)</f>
        <v>0</v>
      </c>
      <c r="F163" s="7">
        <f t="shared" si="33"/>
        <v>0</v>
      </c>
      <c r="G163" s="7">
        <f>SUM(G164:G168)</f>
        <v>0</v>
      </c>
      <c r="H163" s="7">
        <f t="shared" ref="H163:K163" si="43">SUM(H164:H168)</f>
        <v>0</v>
      </c>
      <c r="I163" s="7">
        <f t="shared" si="43"/>
        <v>0</v>
      </c>
      <c r="J163" s="7">
        <f t="shared" si="43"/>
        <v>0</v>
      </c>
      <c r="K163" s="7">
        <f t="shared" si="43"/>
        <v>0</v>
      </c>
      <c r="L163" s="63" t="s">
        <v>53</v>
      </c>
      <c r="M163" s="114"/>
    </row>
    <row r="164" spans="1:13" ht="28.5" hidden="1" customHeight="1" outlineLevel="1" x14ac:dyDescent="0.25">
      <c r="A164" s="55"/>
      <c r="B164" s="56"/>
      <c r="C164" s="36"/>
      <c r="D164" s="6" t="s">
        <v>18</v>
      </c>
      <c r="E164" s="7">
        <f>E170</f>
        <v>0</v>
      </c>
      <c r="F164" s="7">
        <f t="shared" si="33"/>
        <v>0</v>
      </c>
      <c r="G164" s="7">
        <f>G170</f>
        <v>0</v>
      </c>
      <c r="H164" s="7">
        <f t="shared" ref="H164:K168" si="44">H170</f>
        <v>0</v>
      </c>
      <c r="I164" s="7">
        <f t="shared" si="44"/>
        <v>0</v>
      </c>
      <c r="J164" s="7">
        <f t="shared" si="44"/>
        <v>0</v>
      </c>
      <c r="K164" s="7">
        <f t="shared" si="44"/>
        <v>0</v>
      </c>
      <c r="L164" s="64"/>
      <c r="M164" s="114"/>
    </row>
    <row r="165" spans="1:13" ht="28.5" hidden="1" customHeight="1" outlineLevel="1" x14ac:dyDescent="0.25">
      <c r="A165" s="55"/>
      <c r="B165" s="56"/>
      <c r="C165" s="36"/>
      <c r="D165" s="8" t="s">
        <v>19</v>
      </c>
      <c r="E165" s="7">
        <f t="shared" ref="E165:G168" si="45">E171</f>
        <v>0</v>
      </c>
      <c r="F165" s="7">
        <f t="shared" si="33"/>
        <v>0</v>
      </c>
      <c r="G165" s="7">
        <f t="shared" si="45"/>
        <v>0</v>
      </c>
      <c r="H165" s="7">
        <f t="shared" si="44"/>
        <v>0</v>
      </c>
      <c r="I165" s="7">
        <f t="shared" si="44"/>
        <v>0</v>
      </c>
      <c r="J165" s="7">
        <f t="shared" si="44"/>
        <v>0</v>
      </c>
      <c r="K165" s="7">
        <f t="shared" si="44"/>
        <v>0</v>
      </c>
      <c r="L165" s="64"/>
      <c r="M165" s="114"/>
    </row>
    <row r="166" spans="1:13" ht="65.25" customHeight="1" collapsed="1" x14ac:dyDescent="0.25">
      <c r="A166" s="55"/>
      <c r="B166" s="56"/>
      <c r="C166" s="36"/>
      <c r="D166" s="8" t="s">
        <v>20</v>
      </c>
      <c r="E166" s="7">
        <f t="shared" si="45"/>
        <v>0</v>
      </c>
      <c r="F166" s="7">
        <f t="shared" si="33"/>
        <v>0</v>
      </c>
      <c r="G166" s="7">
        <f t="shared" si="45"/>
        <v>0</v>
      </c>
      <c r="H166" s="7">
        <f t="shared" si="44"/>
        <v>0</v>
      </c>
      <c r="I166" s="7">
        <f t="shared" si="44"/>
        <v>0</v>
      </c>
      <c r="J166" s="7">
        <f t="shared" si="44"/>
        <v>0</v>
      </c>
      <c r="K166" s="7">
        <f t="shared" si="44"/>
        <v>0</v>
      </c>
      <c r="L166" s="64"/>
      <c r="M166" s="114"/>
    </row>
    <row r="167" spans="1:13" ht="15" hidden="1" customHeight="1" outlineLevel="1" x14ac:dyDescent="0.25">
      <c r="A167" s="55"/>
      <c r="B167" s="56"/>
      <c r="C167" s="36"/>
      <c r="D167" s="9" t="s">
        <v>21</v>
      </c>
      <c r="E167" s="7">
        <f t="shared" si="45"/>
        <v>0</v>
      </c>
      <c r="F167" s="7">
        <f t="shared" si="33"/>
        <v>0</v>
      </c>
      <c r="G167" s="7">
        <f t="shared" si="45"/>
        <v>0</v>
      </c>
      <c r="H167" s="7">
        <f t="shared" si="44"/>
        <v>0</v>
      </c>
      <c r="I167" s="7">
        <f t="shared" si="44"/>
        <v>0</v>
      </c>
      <c r="J167" s="7">
        <f t="shared" si="44"/>
        <v>0</v>
      </c>
      <c r="K167" s="7">
        <f t="shared" si="44"/>
        <v>0</v>
      </c>
      <c r="L167" s="64"/>
      <c r="M167" s="114"/>
    </row>
    <row r="168" spans="1:13" ht="15" hidden="1" customHeight="1" outlineLevel="1" x14ac:dyDescent="0.25">
      <c r="A168" s="55"/>
      <c r="B168" s="56"/>
      <c r="C168" s="93"/>
      <c r="D168" s="9" t="s">
        <v>22</v>
      </c>
      <c r="E168" s="7">
        <f t="shared" si="45"/>
        <v>0</v>
      </c>
      <c r="F168" s="7">
        <f t="shared" si="33"/>
        <v>0</v>
      </c>
      <c r="G168" s="7">
        <f t="shared" si="45"/>
        <v>0</v>
      </c>
      <c r="H168" s="7">
        <f t="shared" si="44"/>
        <v>0</v>
      </c>
      <c r="I168" s="7">
        <f t="shared" si="44"/>
        <v>0</v>
      </c>
      <c r="J168" s="7">
        <f t="shared" si="44"/>
        <v>0</v>
      </c>
      <c r="K168" s="7">
        <f t="shared" si="44"/>
        <v>0</v>
      </c>
      <c r="L168" s="76"/>
      <c r="M168" s="114"/>
    </row>
    <row r="169" spans="1:13" collapsed="1" x14ac:dyDescent="0.25">
      <c r="A169" s="94" t="s">
        <v>30</v>
      </c>
      <c r="B169" s="49" t="s">
        <v>77</v>
      </c>
      <c r="C169" s="49" t="s">
        <v>25</v>
      </c>
      <c r="D169" s="6" t="s">
        <v>15</v>
      </c>
      <c r="E169" s="7">
        <f>SUM(E170:E174)</f>
        <v>0</v>
      </c>
      <c r="F169" s="7">
        <f t="shared" si="33"/>
        <v>0</v>
      </c>
      <c r="G169" s="7">
        <f>SUM(G170:G174)</f>
        <v>0</v>
      </c>
      <c r="H169" s="7">
        <f t="shared" ref="H169:K169" si="46">SUM(H170:H174)</f>
        <v>0</v>
      </c>
      <c r="I169" s="7">
        <f t="shared" si="46"/>
        <v>0</v>
      </c>
      <c r="J169" s="7">
        <f t="shared" si="46"/>
        <v>0</v>
      </c>
      <c r="K169" s="7">
        <f t="shared" si="46"/>
        <v>0</v>
      </c>
      <c r="L169" s="63" t="s">
        <v>53</v>
      </c>
      <c r="M169" s="81" t="s">
        <v>78</v>
      </c>
    </row>
    <row r="170" spans="1:13" ht="30" hidden="1" outlineLevel="1" x14ac:dyDescent="0.25">
      <c r="A170" s="95"/>
      <c r="B170" s="50"/>
      <c r="C170" s="50"/>
      <c r="D170" s="10" t="s">
        <v>18</v>
      </c>
      <c r="E170" s="11">
        <v>0</v>
      </c>
      <c r="F170" s="7">
        <f t="shared" si="33"/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64"/>
      <c r="M170" s="82"/>
    </row>
    <row r="171" spans="1:13" ht="30" hidden="1" outlineLevel="1" x14ac:dyDescent="0.25">
      <c r="A171" s="95"/>
      <c r="B171" s="50"/>
      <c r="C171" s="50"/>
      <c r="D171" s="12" t="s">
        <v>19</v>
      </c>
      <c r="E171" s="11">
        <v>0</v>
      </c>
      <c r="F171" s="7">
        <f t="shared" si="33"/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64"/>
      <c r="M171" s="82"/>
    </row>
    <row r="172" spans="1:13" ht="76.5" customHeight="1" collapsed="1" x14ac:dyDescent="0.25">
      <c r="A172" s="95"/>
      <c r="B172" s="50"/>
      <c r="C172" s="50"/>
      <c r="D172" s="12" t="s">
        <v>20</v>
      </c>
      <c r="E172" s="11">
        <v>0</v>
      </c>
      <c r="F172" s="7">
        <f t="shared" si="33"/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64"/>
      <c r="M172" s="82"/>
    </row>
    <row r="173" spans="1:13" hidden="1" outlineLevel="1" x14ac:dyDescent="0.25">
      <c r="A173" s="95"/>
      <c r="B173" s="50"/>
      <c r="C173" s="50"/>
      <c r="D173" s="13" t="s">
        <v>21</v>
      </c>
      <c r="E173" s="11">
        <v>0</v>
      </c>
      <c r="F173" s="7">
        <f t="shared" si="33"/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64"/>
      <c r="M173" s="82"/>
    </row>
    <row r="174" spans="1:13" hidden="1" outlineLevel="1" x14ac:dyDescent="0.25">
      <c r="A174" s="96"/>
      <c r="B174" s="79"/>
      <c r="C174" s="79"/>
      <c r="D174" s="13" t="s">
        <v>22</v>
      </c>
      <c r="E174" s="11">
        <v>0</v>
      </c>
      <c r="F174" s="7">
        <f t="shared" ref="F174:F216" si="47">SUM(G174:K174)</f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76"/>
      <c r="M174" s="83"/>
    </row>
    <row r="175" spans="1:13" collapsed="1" x14ac:dyDescent="0.25">
      <c r="A175" s="55" t="s">
        <v>79</v>
      </c>
      <c r="B175" s="56" t="s">
        <v>80</v>
      </c>
      <c r="C175" s="35" t="s">
        <v>25</v>
      </c>
      <c r="D175" s="6" t="s">
        <v>15</v>
      </c>
      <c r="E175" s="7">
        <f>SUM(E176:E180)</f>
        <v>0</v>
      </c>
      <c r="F175" s="7">
        <f t="shared" si="47"/>
        <v>0</v>
      </c>
      <c r="G175" s="7">
        <f>SUM(G176:G180)</f>
        <v>0</v>
      </c>
      <c r="H175" s="7">
        <f t="shared" ref="H175:K175" si="48">SUM(H176:H180)</f>
        <v>0</v>
      </c>
      <c r="I175" s="7">
        <f t="shared" si="48"/>
        <v>0</v>
      </c>
      <c r="J175" s="7">
        <f t="shared" si="48"/>
        <v>0</v>
      </c>
      <c r="K175" s="7">
        <f t="shared" si="48"/>
        <v>0</v>
      </c>
      <c r="L175" s="63" t="s">
        <v>53</v>
      </c>
      <c r="M175" s="114"/>
    </row>
    <row r="176" spans="1:13" ht="28.5" hidden="1" customHeight="1" outlineLevel="1" x14ac:dyDescent="0.25">
      <c r="A176" s="55"/>
      <c r="B176" s="56"/>
      <c r="C176" s="36"/>
      <c r="D176" s="6" t="s">
        <v>18</v>
      </c>
      <c r="E176" s="7">
        <f>E182</f>
        <v>0</v>
      </c>
      <c r="F176" s="7">
        <f t="shared" si="47"/>
        <v>0</v>
      </c>
      <c r="G176" s="7">
        <f>G182</f>
        <v>0</v>
      </c>
      <c r="H176" s="7">
        <f t="shared" ref="H176:K180" si="49">H182</f>
        <v>0</v>
      </c>
      <c r="I176" s="7">
        <f t="shared" si="49"/>
        <v>0</v>
      </c>
      <c r="J176" s="7">
        <f t="shared" si="49"/>
        <v>0</v>
      </c>
      <c r="K176" s="7">
        <f t="shared" si="49"/>
        <v>0</v>
      </c>
      <c r="L176" s="64"/>
      <c r="M176" s="114"/>
    </row>
    <row r="177" spans="1:13" ht="28.5" hidden="1" customHeight="1" outlineLevel="1" x14ac:dyDescent="0.25">
      <c r="A177" s="55"/>
      <c r="B177" s="56"/>
      <c r="C177" s="36"/>
      <c r="D177" s="8" t="s">
        <v>19</v>
      </c>
      <c r="E177" s="7">
        <f t="shared" ref="E177:E180" si="50">E183</f>
        <v>0</v>
      </c>
      <c r="F177" s="7">
        <f t="shared" si="47"/>
        <v>0</v>
      </c>
      <c r="G177" s="7">
        <f t="shared" ref="G177:J180" si="51">G183</f>
        <v>0</v>
      </c>
      <c r="H177" s="7">
        <f t="shared" si="51"/>
        <v>0</v>
      </c>
      <c r="I177" s="7">
        <f t="shared" si="51"/>
        <v>0</v>
      </c>
      <c r="J177" s="7">
        <f t="shared" si="51"/>
        <v>0</v>
      </c>
      <c r="K177" s="7">
        <f t="shared" si="49"/>
        <v>0</v>
      </c>
      <c r="L177" s="64"/>
      <c r="M177" s="114"/>
    </row>
    <row r="178" spans="1:13" ht="69" customHeight="1" collapsed="1" x14ac:dyDescent="0.25">
      <c r="A178" s="55"/>
      <c r="B178" s="56"/>
      <c r="C178" s="36"/>
      <c r="D178" s="8" t="s">
        <v>20</v>
      </c>
      <c r="E178" s="7">
        <f t="shared" si="50"/>
        <v>0</v>
      </c>
      <c r="F178" s="7">
        <f t="shared" si="47"/>
        <v>0</v>
      </c>
      <c r="G178" s="7">
        <f t="shared" si="51"/>
        <v>0</v>
      </c>
      <c r="H178" s="7">
        <f t="shared" si="51"/>
        <v>0</v>
      </c>
      <c r="I178" s="7">
        <f t="shared" si="51"/>
        <v>0</v>
      </c>
      <c r="J178" s="7">
        <f t="shared" si="51"/>
        <v>0</v>
      </c>
      <c r="K178" s="7">
        <f t="shared" si="49"/>
        <v>0</v>
      </c>
      <c r="L178" s="64"/>
      <c r="M178" s="114"/>
    </row>
    <row r="179" spans="1:13" ht="15" hidden="1" customHeight="1" outlineLevel="1" x14ac:dyDescent="0.25">
      <c r="A179" s="55"/>
      <c r="B179" s="56"/>
      <c r="C179" s="36"/>
      <c r="D179" s="9" t="s">
        <v>21</v>
      </c>
      <c r="E179" s="7">
        <f t="shared" si="50"/>
        <v>0</v>
      </c>
      <c r="F179" s="7">
        <f t="shared" si="47"/>
        <v>0</v>
      </c>
      <c r="G179" s="7">
        <f t="shared" si="51"/>
        <v>0</v>
      </c>
      <c r="H179" s="7">
        <f t="shared" si="51"/>
        <v>0</v>
      </c>
      <c r="I179" s="7">
        <f t="shared" si="51"/>
        <v>0</v>
      </c>
      <c r="J179" s="7">
        <f t="shared" si="51"/>
        <v>0</v>
      </c>
      <c r="K179" s="7">
        <f t="shared" si="49"/>
        <v>0</v>
      </c>
      <c r="L179" s="64"/>
      <c r="M179" s="114"/>
    </row>
    <row r="180" spans="1:13" ht="15" hidden="1" customHeight="1" outlineLevel="1" x14ac:dyDescent="0.25">
      <c r="A180" s="55"/>
      <c r="B180" s="56"/>
      <c r="C180" s="93"/>
      <c r="D180" s="9" t="s">
        <v>22</v>
      </c>
      <c r="E180" s="7">
        <f t="shared" si="50"/>
        <v>0</v>
      </c>
      <c r="F180" s="7">
        <f t="shared" si="47"/>
        <v>0</v>
      </c>
      <c r="G180" s="7">
        <f t="shared" si="51"/>
        <v>0</v>
      </c>
      <c r="H180" s="7">
        <f t="shared" si="51"/>
        <v>0</v>
      </c>
      <c r="I180" s="7">
        <f t="shared" si="51"/>
        <v>0</v>
      </c>
      <c r="J180" s="7">
        <f t="shared" si="51"/>
        <v>0</v>
      </c>
      <c r="K180" s="7">
        <f t="shared" si="49"/>
        <v>0</v>
      </c>
      <c r="L180" s="76"/>
      <c r="M180" s="114"/>
    </row>
    <row r="181" spans="1:13" collapsed="1" x14ac:dyDescent="0.25">
      <c r="A181" s="94" t="s">
        <v>81</v>
      </c>
      <c r="B181" s="49" t="s">
        <v>82</v>
      </c>
      <c r="C181" s="49" t="s">
        <v>25</v>
      </c>
      <c r="D181" s="6" t="s">
        <v>15</v>
      </c>
      <c r="E181" s="7">
        <f>SUM(E182:E186)</f>
        <v>0</v>
      </c>
      <c r="F181" s="7">
        <f t="shared" si="47"/>
        <v>0</v>
      </c>
      <c r="G181" s="7">
        <f>SUM(G182:G186)</f>
        <v>0</v>
      </c>
      <c r="H181" s="7">
        <f t="shared" ref="H181:K181" si="52">SUM(H182:H186)</f>
        <v>0</v>
      </c>
      <c r="I181" s="7">
        <f t="shared" si="52"/>
        <v>0</v>
      </c>
      <c r="J181" s="7">
        <f t="shared" si="52"/>
        <v>0</v>
      </c>
      <c r="K181" s="7">
        <f t="shared" si="52"/>
        <v>0</v>
      </c>
      <c r="L181" s="63" t="s">
        <v>53</v>
      </c>
      <c r="M181" s="81" t="s">
        <v>78</v>
      </c>
    </row>
    <row r="182" spans="1:13" ht="30" hidden="1" outlineLevel="1" x14ac:dyDescent="0.25">
      <c r="A182" s="95"/>
      <c r="B182" s="50"/>
      <c r="C182" s="50"/>
      <c r="D182" s="10" t="s">
        <v>18</v>
      </c>
      <c r="E182" s="11">
        <v>0</v>
      </c>
      <c r="F182" s="7">
        <f t="shared" si="47"/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64"/>
      <c r="M182" s="82"/>
    </row>
    <row r="183" spans="1:13" ht="30" hidden="1" outlineLevel="1" x14ac:dyDescent="0.25">
      <c r="A183" s="95"/>
      <c r="B183" s="50"/>
      <c r="C183" s="50"/>
      <c r="D183" s="12" t="s">
        <v>19</v>
      </c>
      <c r="E183" s="11">
        <v>0</v>
      </c>
      <c r="F183" s="7">
        <f t="shared" si="47"/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64"/>
      <c r="M183" s="82"/>
    </row>
    <row r="184" spans="1:13" ht="45" collapsed="1" x14ac:dyDescent="0.25">
      <c r="A184" s="95"/>
      <c r="B184" s="50"/>
      <c r="C184" s="50"/>
      <c r="D184" s="12" t="s">
        <v>20</v>
      </c>
      <c r="E184" s="11">
        <v>0</v>
      </c>
      <c r="F184" s="7">
        <f t="shared" si="47"/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64"/>
      <c r="M184" s="82"/>
    </row>
    <row r="185" spans="1:13" hidden="1" outlineLevel="1" x14ac:dyDescent="0.25">
      <c r="A185" s="95"/>
      <c r="B185" s="50"/>
      <c r="C185" s="50"/>
      <c r="D185" s="13" t="s">
        <v>21</v>
      </c>
      <c r="E185" s="11">
        <v>0</v>
      </c>
      <c r="F185" s="7">
        <f t="shared" si="47"/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64"/>
      <c r="M185" s="82"/>
    </row>
    <row r="186" spans="1:13" hidden="1" outlineLevel="1" x14ac:dyDescent="0.25">
      <c r="A186" s="96"/>
      <c r="B186" s="79"/>
      <c r="C186" s="79"/>
      <c r="D186" s="13" t="s">
        <v>22</v>
      </c>
      <c r="E186" s="11">
        <v>0</v>
      </c>
      <c r="F186" s="7">
        <f t="shared" si="47"/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76"/>
      <c r="M186" s="83"/>
    </row>
    <row r="187" spans="1:13" collapsed="1" x14ac:dyDescent="0.25">
      <c r="A187" s="55" t="s">
        <v>83</v>
      </c>
      <c r="B187" s="56" t="s">
        <v>84</v>
      </c>
      <c r="C187" s="35" t="s">
        <v>25</v>
      </c>
      <c r="D187" s="6" t="s">
        <v>15</v>
      </c>
      <c r="E187" s="7">
        <f>SUM(E188:E192)</f>
        <v>1416.9949999999999</v>
      </c>
      <c r="F187" s="7">
        <f t="shared" si="47"/>
        <v>4148040.6991899996</v>
      </c>
      <c r="G187" s="7">
        <f>SUM(G188:G192)</f>
        <v>838883.37118999986</v>
      </c>
      <c r="H187" s="7">
        <f t="shared" ref="H187:K187" si="53">SUM(H188:H192)</f>
        <v>839998.08200000005</v>
      </c>
      <c r="I187" s="7">
        <f t="shared" si="53"/>
        <v>823053.08200000005</v>
      </c>
      <c r="J187" s="7">
        <f t="shared" si="53"/>
        <v>823053.08200000005</v>
      </c>
      <c r="K187" s="7">
        <f t="shared" si="53"/>
        <v>823053.08200000005</v>
      </c>
      <c r="L187" s="63" t="s">
        <v>53</v>
      </c>
      <c r="M187" s="114"/>
    </row>
    <row r="188" spans="1:13" ht="28.5" hidden="1" customHeight="1" outlineLevel="1" x14ac:dyDescent="0.25">
      <c r="A188" s="55"/>
      <c r="B188" s="56"/>
      <c r="C188" s="36"/>
      <c r="D188" s="6" t="s">
        <v>18</v>
      </c>
      <c r="E188" s="7">
        <f>E194+E200+E206</f>
        <v>0</v>
      </c>
      <c r="F188" s="7">
        <f t="shared" si="47"/>
        <v>0</v>
      </c>
      <c r="G188" s="7">
        <f>G194+G200+G206</f>
        <v>0</v>
      </c>
      <c r="H188" s="7">
        <f t="shared" ref="H188:K192" si="54">H194+H200+H206</f>
        <v>0</v>
      </c>
      <c r="I188" s="7">
        <f t="shared" si="54"/>
        <v>0</v>
      </c>
      <c r="J188" s="7">
        <f t="shared" si="54"/>
        <v>0</v>
      </c>
      <c r="K188" s="7">
        <f t="shared" si="54"/>
        <v>0</v>
      </c>
      <c r="L188" s="64"/>
      <c r="M188" s="114"/>
    </row>
    <row r="189" spans="1:13" ht="28.5" hidden="1" customHeight="1" outlineLevel="1" x14ac:dyDescent="0.25">
      <c r="A189" s="55"/>
      <c r="B189" s="56"/>
      <c r="C189" s="36"/>
      <c r="D189" s="8" t="s">
        <v>19</v>
      </c>
      <c r="E189" s="7">
        <f t="shared" ref="E189:G192" si="55">E195+E201+E207</f>
        <v>0</v>
      </c>
      <c r="F189" s="7">
        <f t="shared" si="47"/>
        <v>0</v>
      </c>
      <c r="G189" s="7">
        <f t="shared" si="55"/>
        <v>0</v>
      </c>
      <c r="H189" s="7">
        <f t="shared" si="54"/>
        <v>0</v>
      </c>
      <c r="I189" s="7">
        <f t="shared" si="54"/>
        <v>0</v>
      </c>
      <c r="J189" s="7">
        <f t="shared" si="54"/>
        <v>0</v>
      </c>
      <c r="K189" s="7">
        <f t="shared" si="54"/>
        <v>0</v>
      </c>
      <c r="L189" s="64"/>
      <c r="M189" s="114"/>
    </row>
    <row r="190" spans="1:13" ht="51.75" customHeight="1" collapsed="1" x14ac:dyDescent="0.25">
      <c r="A190" s="55"/>
      <c r="B190" s="56"/>
      <c r="C190" s="36"/>
      <c r="D190" s="8" t="s">
        <v>20</v>
      </c>
      <c r="E190" s="7">
        <f t="shared" si="55"/>
        <v>1416.9949999999999</v>
      </c>
      <c r="F190" s="7">
        <f t="shared" si="47"/>
        <v>3981757.8241899996</v>
      </c>
      <c r="G190" s="7">
        <f t="shared" si="55"/>
        <v>797006.6441899999</v>
      </c>
      <c r="H190" s="7">
        <f t="shared" si="54"/>
        <v>808896.54500000004</v>
      </c>
      <c r="I190" s="7">
        <f t="shared" si="54"/>
        <v>791951.54500000004</v>
      </c>
      <c r="J190" s="7">
        <f t="shared" si="54"/>
        <v>791951.54500000004</v>
      </c>
      <c r="K190" s="7">
        <f t="shared" si="54"/>
        <v>791951.54500000004</v>
      </c>
      <c r="L190" s="64"/>
      <c r="M190" s="114"/>
    </row>
    <row r="191" spans="1:13" x14ac:dyDescent="0.25">
      <c r="A191" s="55"/>
      <c r="B191" s="56"/>
      <c r="C191" s="36"/>
      <c r="D191" s="9" t="s">
        <v>21</v>
      </c>
      <c r="E191" s="7">
        <f t="shared" si="55"/>
        <v>0</v>
      </c>
      <c r="F191" s="7">
        <f t="shared" si="47"/>
        <v>166282.875</v>
      </c>
      <c r="G191" s="7">
        <f t="shared" si="55"/>
        <v>41876.726999999999</v>
      </c>
      <c r="H191" s="7">
        <f t="shared" si="54"/>
        <v>31101.537</v>
      </c>
      <c r="I191" s="7">
        <f t="shared" si="54"/>
        <v>31101.537</v>
      </c>
      <c r="J191" s="7">
        <f t="shared" si="54"/>
        <v>31101.537</v>
      </c>
      <c r="K191" s="7">
        <f t="shared" si="54"/>
        <v>31101.537</v>
      </c>
      <c r="L191" s="64"/>
      <c r="M191" s="114"/>
    </row>
    <row r="192" spans="1:13" ht="15" hidden="1" customHeight="1" outlineLevel="1" x14ac:dyDescent="0.25">
      <c r="A192" s="55"/>
      <c r="B192" s="56"/>
      <c r="C192" s="93"/>
      <c r="D192" s="9" t="s">
        <v>22</v>
      </c>
      <c r="E192" s="7">
        <f t="shared" si="55"/>
        <v>0</v>
      </c>
      <c r="F192" s="7">
        <f t="shared" si="47"/>
        <v>0</v>
      </c>
      <c r="G192" s="7">
        <f t="shared" si="55"/>
        <v>0</v>
      </c>
      <c r="H192" s="7">
        <f t="shared" si="54"/>
        <v>0</v>
      </c>
      <c r="I192" s="7">
        <f t="shared" si="54"/>
        <v>0</v>
      </c>
      <c r="J192" s="7">
        <f t="shared" si="54"/>
        <v>0</v>
      </c>
      <c r="K192" s="7">
        <f t="shared" si="54"/>
        <v>0</v>
      </c>
      <c r="L192" s="76"/>
      <c r="M192" s="114"/>
    </row>
    <row r="193" spans="1:13" collapsed="1" x14ac:dyDescent="0.25">
      <c r="A193" s="94" t="s">
        <v>85</v>
      </c>
      <c r="B193" s="49" t="s">
        <v>133</v>
      </c>
      <c r="C193" s="49" t="s">
        <v>25</v>
      </c>
      <c r="D193" s="6" t="s">
        <v>15</v>
      </c>
      <c r="E193" s="7">
        <f>SUM(E194:E198)</f>
        <v>1416.9949999999999</v>
      </c>
      <c r="F193" s="7">
        <f t="shared" si="47"/>
        <v>4125121.6910599996</v>
      </c>
      <c r="G193" s="7">
        <f>SUM(G194:G198)</f>
        <v>836109.36305999989</v>
      </c>
      <c r="H193" s="7">
        <f t="shared" ref="H193:K193" si="56">SUM(H194:H198)</f>
        <v>822253.08200000005</v>
      </c>
      <c r="I193" s="7">
        <f t="shared" si="56"/>
        <v>822253.08200000005</v>
      </c>
      <c r="J193" s="7">
        <f t="shared" si="56"/>
        <v>822253.08200000005</v>
      </c>
      <c r="K193" s="7">
        <f t="shared" si="56"/>
        <v>822253.08200000005</v>
      </c>
      <c r="L193" s="63" t="s">
        <v>53</v>
      </c>
      <c r="M193" s="81" t="s">
        <v>86</v>
      </c>
    </row>
    <row r="194" spans="1:13" ht="30" hidden="1" outlineLevel="1" x14ac:dyDescent="0.25">
      <c r="A194" s="95"/>
      <c r="B194" s="50"/>
      <c r="C194" s="50"/>
      <c r="D194" s="10" t="s">
        <v>18</v>
      </c>
      <c r="E194" s="11">
        <v>0</v>
      </c>
      <c r="F194" s="7">
        <f t="shared" si="47"/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64"/>
      <c r="M194" s="82"/>
    </row>
    <row r="195" spans="1:13" ht="30" hidden="1" outlineLevel="1" x14ac:dyDescent="0.25">
      <c r="A195" s="95"/>
      <c r="B195" s="50"/>
      <c r="C195" s="50"/>
      <c r="D195" s="12" t="s">
        <v>19</v>
      </c>
      <c r="E195" s="11">
        <v>0</v>
      </c>
      <c r="F195" s="7">
        <f t="shared" si="47"/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64"/>
      <c r="M195" s="82"/>
    </row>
    <row r="196" spans="1:13" ht="105.75" customHeight="1" collapsed="1" x14ac:dyDescent="0.25">
      <c r="A196" s="95"/>
      <c r="B196" s="50"/>
      <c r="C196" s="50"/>
      <c r="D196" s="12" t="s">
        <v>20</v>
      </c>
      <c r="E196" s="11">
        <v>1416.9949999999999</v>
      </c>
      <c r="F196" s="7">
        <f t="shared" si="47"/>
        <v>3961612.8241899996</v>
      </c>
      <c r="G196" s="15">
        <f>795089.20419+1917.44</f>
        <v>797006.6441899999</v>
      </c>
      <c r="H196" s="11">
        <f t="shared" ref="H196:K196" si="57">686170.973+104980.572</f>
        <v>791151.54500000004</v>
      </c>
      <c r="I196" s="11">
        <f t="shared" si="57"/>
        <v>791151.54500000004</v>
      </c>
      <c r="J196" s="11">
        <f t="shared" si="57"/>
        <v>791151.54500000004</v>
      </c>
      <c r="K196" s="11">
        <f t="shared" si="57"/>
        <v>791151.54500000004</v>
      </c>
      <c r="L196" s="64"/>
      <c r="M196" s="82"/>
    </row>
    <row r="197" spans="1:13" x14ac:dyDescent="0.25">
      <c r="A197" s="95"/>
      <c r="B197" s="50"/>
      <c r="C197" s="50"/>
      <c r="D197" s="13" t="s">
        <v>21</v>
      </c>
      <c r="E197" s="11">
        <v>0</v>
      </c>
      <c r="F197" s="7">
        <f t="shared" si="47"/>
        <v>163508.86687</v>
      </c>
      <c r="G197" s="11">
        <v>39102.718869999997</v>
      </c>
      <c r="H197" s="11">
        <f>31941.537-840</f>
        <v>31101.537</v>
      </c>
      <c r="I197" s="11">
        <f>31941.537-840</f>
        <v>31101.537</v>
      </c>
      <c r="J197" s="11">
        <f>31941.537-840</f>
        <v>31101.537</v>
      </c>
      <c r="K197" s="11">
        <f>31941.537-840</f>
        <v>31101.537</v>
      </c>
      <c r="L197" s="64"/>
      <c r="M197" s="82"/>
    </row>
    <row r="198" spans="1:13" hidden="1" outlineLevel="1" x14ac:dyDescent="0.25">
      <c r="A198" s="96"/>
      <c r="B198" s="79"/>
      <c r="C198" s="79"/>
      <c r="D198" s="13" t="s">
        <v>22</v>
      </c>
      <c r="E198" s="11">
        <v>0</v>
      </c>
      <c r="F198" s="7">
        <f t="shared" si="47"/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76"/>
      <c r="M198" s="83"/>
    </row>
    <row r="199" spans="1:13" collapsed="1" x14ac:dyDescent="0.25">
      <c r="A199" s="94" t="s">
        <v>87</v>
      </c>
      <c r="B199" s="49" t="s">
        <v>88</v>
      </c>
      <c r="C199" s="49" t="s">
        <v>25</v>
      </c>
      <c r="D199" s="6" t="s">
        <v>15</v>
      </c>
      <c r="E199" s="7">
        <f>SUM(E200:E204)</f>
        <v>0</v>
      </c>
      <c r="F199" s="7">
        <f t="shared" si="47"/>
        <v>22919.008130000002</v>
      </c>
      <c r="G199" s="7">
        <f>SUM(G200:G204)</f>
        <v>2774.0081300000002</v>
      </c>
      <c r="H199" s="7">
        <f t="shared" ref="H199:K199" si="58">SUM(H200:H204)</f>
        <v>17745</v>
      </c>
      <c r="I199" s="7">
        <f t="shared" si="58"/>
        <v>800</v>
      </c>
      <c r="J199" s="7">
        <f t="shared" si="58"/>
        <v>800</v>
      </c>
      <c r="K199" s="7">
        <f t="shared" si="58"/>
        <v>800</v>
      </c>
      <c r="L199" s="63" t="s">
        <v>53</v>
      </c>
      <c r="M199" s="81"/>
    </row>
    <row r="200" spans="1:13" ht="30" hidden="1" outlineLevel="1" x14ac:dyDescent="0.25">
      <c r="A200" s="95"/>
      <c r="B200" s="50"/>
      <c r="C200" s="50"/>
      <c r="D200" s="10" t="s">
        <v>18</v>
      </c>
      <c r="E200" s="11">
        <v>0</v>
      </c>
      <c r="F200" s="7">
        <f t="shared" si="47"/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64"/>
      <c r="M200" s="82"/>
    </row>
    <row r="201" spans="1:13" ht="30" hidden="1" outlineLevel="1" x14ac:dyDescent="0.25">
      <c r="A201" s="95"/>
      <c r="B201" s="50"/>
      <c r="C201" s="50"/>
      <c r="D201" s="12" t="s">
        <v>19</v>
      </c>
      <c r="E201" s="11">
        <v>0</v>
      </c>
      <c r="F201" s="7">
        <f t="shared" si="47"/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64"/>
      <c r="M201" s="82"/>
    </row>
    <row r="202" spans="1:13" ht="56.25" customHeight="1" collapsed="1" x14ac:dyDescent="0.25">
      <c r="A202" s="95"/>
      <c r="B202" s="50"/>
      <c r="C202" s="50"/>
      <c r="D202" s="12" t="s">
        <v>20</v>
      </c>
      <c r="E202" s="11">
        <v>0</v>
      </c>
      <c r="F202" s="7">
        <f t="shared" si="47"/>
        <v>20145</v>
      </c>
      <c r="G202" s="11">
        <v>0</v>
      </c>
      <c r="H202" s="15">
        <f>800+16945</f>
        <v>17745</v>
      </c>
      <c r="I202" s="11">
        <v>800</v>
      </c>
      <c r="J202" s="11">
        <v>800</v>
      </c>
      <c r="K202" s="11">
        <v>800</v>
      </c>
      <c r="L202" s="64"/>
      <c r="M202" s="82"/>
    </row>
    <row r="203" spans="1:13" x14ac:dyDescent="0.25">
      <c r="A203" s="95"/>
      <c r="B203" s="50"/>
      <c r="C203" s="50"/>
      <c r="D203" s="13" t="s">
        <v>21</v>
      </c>
      <c r="E203" s="11">
        <v>0</v>
      </c>
      <c r="F203" s="7">
        <f t="shared" si="47"/>
        <v>2774.0081300000002</v>
      </c>
      <c r="G203" s="15">
        <v>2774.0081300000002</v>
      </c>
      <c r="H203" s="15">
        <v>0</v>
      </c>
      <c r="I203" s="11">
        <v>0</v>
      </c>
      <c r="J203" s="11">
        <v>0</v>
      </c>
      <c r="K203" s="11">
        <v>0</v>
      </c>
      <c r="L203" s="64"/>
      <c r="M203" s="82"/>
    </row>
    <row r="204" spans="1:13" hidden="1" outlineLevel="1" x14ac:dyDescent="0.25">
      <c r="A204" s="96"/>
      <c r="B204" s="79"/>
      <c r="C204" s="79"/>
      <c r="D204" s="13" t="s">
        <v>22</v>
      </c>
      <c r="E204" s="11">
        <v>0</v>
      </c>
      <c r="F204" s="7">
        <f t="shared" si="47"/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76"/>
      <c r="M204" s="83"/>
    </row>
    <row r="205" spans="1:13" collapsed="1" x14ac:dyDescent="0.25">
      <c r="A205" s="94" t="s">
        <v>89</v>
      </c>
      <c r="B205" s="49" t="s">
        <v>74</v>
      </c>
      <c r="C205" s="49" t="s">
        <v>25</v>
      </c>
      <c r="D205" s="6" t="s">
        <v>15</v>
      </c>
      <c r="E205" s="7">
        <f>SUM(E206:E210)</f>
        <v>0</v>
      </c>
      <c r="F205" s="7">
        <f t="shared" si="47"/>
        <v>0</v>
      </c>
      <c r="G205" s="7">
        <f>SUM(G206:G210)</f>
        <v>0</v>
      </c>
      <c r="H205" s="7">
        <f t="shared" ref="H205:K205" si="59">SUM(H206:H210)</f>
        <v>0</v>
      </c>
      <c r="I205" s="7">
        <f t="shared" si="59"/>
        <v>0</v>
      </c>
      <c r="J205" s="7">
        <f t="shared" si="59"/>
        <v>0</v>
      </c>
      <c r="K205" s="7">
        <f t="shared" si="59"/>
        <v>0</v>
      </c>
      <c r="L205" s="63" t="s">
        <v>53</v>
      </c>
      <c r="M205" s="81" t="s">
        <v>75</v>
      </c>
    </row>
    <row r="206" spans="1:13" ht="30" hidden="1" outlineLevel="1" x14ac:dyDescent="0.25">
      <c r="A206" s="95"/>
      <c r="B206" s="50"/>
      <c r="C206" s="50"/>
      <c r="D206" s="10" t="s">
        <v>18</v>
      </c>
      <c r="E206" s="11">
        <v>0</v>
      </c>
      <c r="F206" s="7">
        <f t="shared" si="47"/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64"/>
      <c r="M206" s="82"/>
    </row>
    <row r="207" spans="1:13" ht="30" hidden="1" outlineLevel="1" x14ac:dyDescent="0.25">
      <c r="A207" s="95"/>
      <c r="B207" s="50"/>
      <c r="C207" s="50"/>
      <c r="D207" s="12" t="s">
        <v>19</v>
      </c>
      <c r="E207" s="11">
        <v>0</v>
      </c>
      <c r="F207" s="7">
        <f t="shared" si="47"/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64"/>
      <c r="M207" s="82"/>
    </row>
    <row r="208" spans="1:13" ht="45" collapsed="1" x14ac:dyDescent="0.25">
      <c r="A208" s="95"/>
      <c r="B208" s="50"/>
      <c r="C208" s="50"/>
      <c r="D208" s="12" t="s">
        <v>20</v>
      </c>
      <c r="E208" s="11">
        <v>0</v>
      </c>
      <c r="F208" s="7">
        <f t="shared" si="47"/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64"/>
      <c r="M208" s="82"/>
    </row>
    <row r="209" spans="1:13" hidden="1" outlineLevel="1" x14ac:dyDescent="0.25">
      <c r="A209" s="95"/>
      <c r="B209" s="50"/>
      <c r="C209" s="50"/>
      <c r="D209" s="13" t="s">
        <v>21</v>
      </c>
      <c r="E209" s="11">
        <v>0</v>
      </c>
      <c r="F209" s="7">
        <f t="shared" si="47"/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64"/>
      <c r="M209" s="82"/>
    </row>
    <row r="210" spans="1:13" hidden="1" outlineLevel="1" x14ac:dyDescent="0.25">
      <c r="A210" s="96"/>
      <c r="B210" s="79"/>
      <c r="C210" s="79"/>
      <c r="D210" s="13" t="s">
        <v>22</v>
      </c>
      <c r="E210" s="11">
        <v>0</v>
      </c>
      <c r="F210" s="7">
        <f t="shared" si="47"/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76"/>
      <c r="M210" s="83"/>
    </row>
    <row r="211" spans="1:13" collapsed="1" x14ac:dyDescent="0.25">
      <c r="A211" s="73" t="s">
        <v>38</v>
      </c>
      <c r="B211" s="73"/>
      <c r="C211" s="73"/>
      <c r="D211" s="6" t="s">
        <v>15</v>
      </c>
      <c r="E211" s="7">
        <f>SUM(E212:E216)</f>
        <v>1416.9949999999999</v>
      </c>
      <c r="F211" s="7">
        <f t="shared" si="47"/>
        <v>4251072.6545500001</v>
      </c>
      <c r="G211" s="7">
        <f>SUM(G212:G216)</f>
        <v>858881.76254999987</v>
      </c>
      <c r="H211" s="7">
        <f t="shared" ref="H211:K211" si="60">SUM(H212:H216)</f>
        <v>860756.473</v>
      </c>
      <c r="I211" s="7">
        <f t="shared" si="60"/>
        <v>843811.473</v>
      </c>
      <c r="J211" s="7">
        <f t="shared" si="60"/>
        <v>843811.473</v>
      </c>
      <c r="K211" s="7">
        <f t="shared" si="60"/>
        <v>843811.473</v>
      </c>
      <c r="L211" s="37"/>
      <c r="M211" s="74"/>
    </row>
    <row r="212" spans="1:13" ht="28.5" hidden="1" outlineLevel="1" x14ac:dyDescent="0.25">
      <c r="A212" s="73"/>
      <c r="B212" s="73"/>
      <c r="C212" s="73"/>
      <c r="D212" s="6" t="s">
        <v>18</v>
      </c>
      <c r="E212" s="7">
        <f>E128+E164+E176+E188</f>
        <v>0</v>
      </c>
      <c r="F212" s="7">
        <f t="shared" si="47"/>
        <v>0</v>
      </c>
      <c r="G212" s="7">
        <f t="shared" ref="G212:K216" si="61">G128+G164+G176+G188</f>
        <v>0</v>
      </c>
      <c r="H212" s="7">
        <f t="shared" si="61"/>
        <v>0</v>
      </c>
      <c r="I212" s="7">
        <f t="shared" si="61"/>
        <v>0</v>
      </c>
      <c r="J212" s="7">
        <f t="shared" si="61"/>
        <v>0</v>
      </c>
      <c r="K212" s="7">
        <f t="shared" si="61"/>
        <v>0</v>
      </c>
      <c r="L212" s="38"/>
      <c r="M212" s="74"/>
    </row>
    <row r="213" spans="1:13" ht="28.5" hidden="1" outlineLevel="1" x14ac:dyDescent="0.25">
      <c r="A213" s="73"/>
      <c r="B213" s="73"/>
      <c r="C213" s="73"/>
      <c r="D213" s="8" t="s">
        <v>19</v>
      </c>
      <c r="E213" s="7">
        <f>E129+E165+E177+E189</f>
        <v>0</v>
      </c>
      <c r="F213" s="7">
        <f t="shared" si="47"/>
        <v>0</v>
      </c>
      <c r="G213" s="7">
        <f t="shared" si="61"/>
        <v>0</v>
      </c>
      <c r="H213" s="7">
        <f t="shared" si="61"/>
        <v>0</v>
      </c>
      <c r="I213" s="7">
        <f t="shared" si="61"/>
        <v>0</v>
      </c>
      <c r="J213" s="7">
        <f t="shared" si="61"/>
        <v>0</v>
      </c>
      <c r="K213" s="7">
        <f t="shared" si="61"/>
        <v>0</v>
      </c>
      <c r="L213" s="38"/>
      <c r="M213" s="74"/>
    </row>
    <row r="214" spans="1:13" ht="52.5" customHeight="1" collapsed="1" x14ac:dyDescent="0.25">
      <c r="A214" s="73"/>
      <c r="B214" s="73"/>
      <c r="C214" s="73"/>
      <c r="D214" s="8" t="s">
        <v>20</v>
      </c>
      <c r="E214" s="7">
        <f>E130+E166+E178+E190</f>
        <v>1416.9949999999999</v>
      </c>
      <c r="F214" s="7">
        <f t="shared" si="47"/>
        <v>4081429.7795499992</v>
      </c>
      <c r="G214" s="7">
        <f t="shared" si="61"/>
        <v>817005.03554999991</v>
      </c>
      <c r="H214" s="7">
        <f t="shared" si="61"/>
        <v>828814.93599999999</v>
      </c>
      <c r="I214" s="7">
        <f t="shared" si="61"/>
        <v>811869.93599999999</v>
      </c>
      <c r="J214" s="7">
        <f t="shared" si="61"/>
        <v>811869.93599999999</v>
      </c>
      <c r="K214" s="7">
        <f t="shared" si="61"/>
        <v>811869.93599999999</v>
      </c>
      <c r="L214" s="38"/>
      <c r="M214" s="74"/>
    </row>
    <row r="215" spans="1:13" x14ac:dyDescent="0.25">
      <c r="A215" s="73"/>
      <c r="B215" s="73"/>
      <c r="C215" s="73"/>
      <c r="D215" s="9" t="s">
        <v>21</v>
      </c>
      <c r="E215" s="7">
        <f>E131+E167+E179+E191</f>
        <v>0</v>
      </c>
      <c r="F215" s="7">
        <f t="shared" si="47"/>
        <v>169642.875</v>
      </c>
      <c r="G215" s="7">
        <f t="shared" si="61"/>
        <v>41876.726999999999</v>
      </c>
      <c r="H215" s="7">
        <f t="shared" si="61"/>
        <v>31941.537</v>
      </c>
      <c r="I215" s="7">
        <f t="shared" si="61"/>
        <v>31941.537</v>
      </c>
      <c r="J215" s="7">
        <f t="shared" si="61"/>
        <v>31941.537</v>
      </c>
      <c r="K215" s="7">
        <f t="shared" si="61"/>
        <v>31941.537</v>
      </c>
      <c r="L215" s="38"/>
      <c r="M215" s="74"/>
    </row>
    <row r="216" spans="1:13" hidden="1" outlineLevel="1" x14ac:dyDescent="0.25">
      <c r="A216" s="73"/>
      <c r="B216" s="73"/>
      <c r="C216" s="73"/>
      <c r="D216" s="9" t="s">
        <v>22</v>
      </c>
      <c r="E216" s="7">
        <f>E132+E168+E180+E192</f>
        <v>0</v>
      </c>
      <c r="F216" s="7">
        <f t="shared" si="47"/>
        <v>0</v>
      </c>
      <c r="G216" s="7">
        <f t="shared" si="61"/>
        <v>0</v>
      </c>
      <c r="H216" s="7">
        <f t="shared" si="61"/>
        <v>0</v>
      </c>
      <c r="I216" s="7">
        <f t="shared" si="61"/>
        <v>0</v>
      </c>
      <c r="J216" s="7">
        <f t="shared" si="61"/>
        <v>0</v>
      </c>
      <c r="K216" s="7">
        <f t="shared" si="61"/>
        <v>0</v>
      </c>
      <c r="L216" s="100"/>
      <c r="M216" s="74"/>
    </row>
    <row r="217" spans="1:13" ht="22.5" customHeight="1" collapsed="1" x14ac:dyDescent="0.25">
      <c r="A217" s="29" t="s">
        <v>127</v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 x14ac:dyDescent="0.25">
      <c r="A218" s="31">
        <v>1</v>
      </c>
      <c r="B218" s="33" t="s">
        <v>90</v>
      </c>
      <c r="C218" s="35" t="s">
        <v>25</v>
      </c>
      <c r="D218" s="6" t="s">
        <v>15</v>
      </c>
      <c r="E218" s="7">
        <f>SUM(E219:E223)</f>
        <v>0</v>
      </c>
      <c r="F218" s="7">
        <f>SUM(G218:K218)</f>
        <v>0</v>
      </c>
      <c r="G218" s="7">
        <f>SUM(G219:G223)</f>
        <v>0</v>
      </c>
      <c r="H218" s="7">
        <f t="shared" ref="H218:K218" si="62">SUM(H219:H223)</f>
        <v>0</v>
      </c>
      <c r="I218" s="7">
        <f t="shared" si="62"/>
        <v>0</v>
      </c>
      <c r="J218" s="7">
        <f t="shared" si="62"/>
        <v>0</v>
      </c>
      <c r="K218" s="7">
        <f t="shared" si="62"/>
        <v>0</v>
      </c>
      <c r="L218" s="63" t="s">
        <v>53</v>
      </c>
      <c r="M218" s="39" t="s">
        <v>91</v>
      </c>
    </row>
    <row r="219" spans="1:13" ht="28.5" hidden="1" customHeight="1" outlineLevel="1" x14ac:dyDescent="0.25">
      <c r="A219" s="32"/>
      <c r="B219" s="34"/>
      <c r="C219" s="36"/>
      <c r="D219" s="6" t="s">
        <v>18</v>
      </c>
      <c r="E219" s="7">
        <f>E225+E231</f>
        <v>0</v>
      </c>
      <c r="F219" s="7">
        <f t="shared" ref="F219:F235" si="63">SUM(G219:K219)</f>
        <v>0</v>
      </c>
      <c r="G219" s="7">
        <f>G225+G231</f>
        <v>0</v>
      </c>
      <c r="H219" s="7">
        <f t="shared" ref="H219:K223" si="64">H225+H231</f>
        <v>0</v>
      </c>
      <c r="I219" s="7">
        <f t="shared" si="64"/>
        <v>0</v>
      </c>
      <c r="J219" s="7">
        <f t="shared" si="64"/>
        <v>0</v>
      </c>
      <c r="K219" s="7">
        <f t="shared" si="64"/>
        <v>0</v>
      </c>
      <c r="L219" s="64"/>
      <c r="M219" s="40"/>
    </row>
    <row r="220" spans="1:13" ht="28.5" hidden="1" customHeight="1" outlineLevel="1" x14ac:dyDescent="0.25">
      <c r="A220" s="32"/>
      <c r="B220" s="34"/>
      <c r="C220" s="36"/>
      <c r="D220" s="8" t="s">
        <v>19</v>
      </c>
      <c r="E220" s="7">
        <f t="shared" ref="E220:G223" si="65">E226+E232</f>
        <v>0</v>
      </c>
      <c r="F220" s="7">
        <f t="shared" si="63"/>
        <v>0</v>
      </c>
      <c r="G220" s="7">
        <f t="shared" si="65"/>
        <v>0</v>
      </c>
      <c r="H220" s="7">
        <f t="shared" si="64"/>
        <v>0</v>
      </c>
      <c r="I220" s="7">
        <f t="shared" si="64"/>
        <v>0</v>
      </c>
      <c r="J220" s="7">
        <f t="shared" si="64"/>
        <v>0</v>
      </c>
      <c r="K220" s="7">
        <f t="shared" si="64"/>
        <v>0</v>
      </c>
      <c r="L220" s="64"/>
      <c r="M220" s="40"/>
    </row>
    <row r="221" spans="1:13" ht="98.25" customHeight="1" collapsed="1" x14ac:dyDescent="0.25">
      <c r="A221" s="32"/>
      <c r="B221" s="34"/>
      <c r="C221" s="36"/>
      <c r="D221" s="8" t="s">
        <v>20</v>
      </c>
      <c r="E221" s="7">
        <f t="shared" si="65"/>
        <v>0</v>
      </c>
      <c r="F221" s="7">
        <f t="shared" si="63"/>
        <v>0</v>
      </c>
      <c r="G221" s="7">
        <f t="shared" si="65"/>
        <v>0</v>
      </c>
      <c r="H221" s="7">
        <f t="shared" si="64"/>
        <v>0</v>
      </c>
      <c r="I221" s="7">
        <f t="shared" si="64"/>
        <v>0</v>
      </c>
      <c r="J221" s="7">
        <f t="shared" si="64"/>
        <v>0</v>
      </c>
      <c r="K221" s="7">
        <f t="shared" si="64"/>
        <v>0</v>
      </c>
      <c r="L221" s="64"/>
      <c r="M221" s="40"/>
    </row>
    <row r="222" spans="1:13" ht="15" hidden="1" customHeight="1" outlineLevel="1" x14ac:dyDescent="0.25">
      <c r="A222" s="32"/>
      <c r="B222" s="34"/>
      <c r="C222" s="36"/>
      <c r="D222" s="9" t="s">
        <v>21</v>
      </c>
      <c r="E222" s="7">
        <f t="shared" si="65"/>
        <v>0</v>
      </c>
      <c r="F222" s="7">
        <f t="shared" si="63"/>
        <v>0</v>
      </c>
      <c r="G222" s="7">
        <f t="shared" si="65"/>
        <v>0</v>
      </c>
      <c r="H222" s="7">
        <f t="shared" si="64"/>
        <v>0</v>
      </c>
      <c r="I222" s="7">
        <f t="shared" si="64"/>
        <v>0</v>
      </c>
      <c r="J222" s="7">
        <f t="shared" si="64"/>
        <v>0</v>
      </c>
      <c r="K222" s="7">
        <f t="shared" si="64"/>
        <v>0</v>
      </c>
      <c r="L222" s="64"/>
      <c r="M222" s="40"/>
    </row>
    <row r="223" spans="1:13" ht="15" hidden="1" customHeight="1" outlineLevel="1" x14ac:dyDescent="0.25">
      <c r="A223" s="32"/>
      <c r="B223" s="34"/>
      <c r="C223" s="36"/>
      <c r="D223" s="9" t="s">
        <v>22</v>
      </c>
      <c r="E223" s="7">
        <f t="shared" si="65"/>
        <v>0</v>
      </c>
      <c r="F223" s="7">
        <f t="shared" si="63"/>
        <v>0</v>
      </c>
      <c r="G223" s="7">
        <f t="shared" si="65"/>
        <v>0</v>
      </c>
      <c r="H223" s="7">
        <f t="shared" si="64"/>
        <v>0</v>
      </c>
      <c r="I223" s="7">
        <f t="shared" si="64"/>
        <v>0</v>
      </c>
      <c r="J223" s="7">
        <f t="shared" si="64"/>
        <v>0</v>
      </c>
      <c r="K223" s="7">
        <f t="shared" si="64"/>
        <v>0</v>
      </c>
      <c r="L223" s="76"/>
      <c r="M223" s="115"/>
    </row>
    <row r="224" spans="1:13" collapsed="1" x14ac:dyDescent="0.25">
      <c r="A224" s="101" t="s">
        <v>23</v>
      </c>
      <c r="B224" s="61" t="s">
        <v>134</v>
      </c>
      <c r="C224" s="61" t="s">
        <v>25</v>
      </c>
      <c r="D224" s="8" t="s">
        <v>15</v>
      </c>
      <c r="E224" s="14">
        <f>SUM(E225:E229)</f>
        <v>0</v>
      </c>
      <c r="F224" s="14">
        <f t="shared" si="63"/>
        <v>0</v>
      </c>
      <c r="G224" s="14">
        <f>SUM(G225:G229)</f>
        <v>0</v>
      </c>
      <c r="H224" s="14">
        <f t="shared" ref="H224:K224" si="66">SUM(H225:H229)</f>
        <v>0</v>
      </c>
      <c r="I224" s="14">
        <f t="shared" si="66"/>
        <v>0</v>
      </c>
      <c r="J224" s="14">
        <f t="shared" si="66"/>
        <v>0</v>
      </c>
      <c r="K224" s="14">
        <f t="shared" si="66"/>
        <v>0</v>
      </c>
      <c r="L224" s="63" t="s">
        <v>53</v>
      </c>
      <c r="M224" s="65" t="s">
        <v>92</v>
      </c>
    </row>
    <row r="225" spans="1:13" ht="30" hidden="1" customHeight="1" outlineLevel="1" x14ac:dyDescent="0.25">
      <c r="A225" s="102"/>
      <c r="B225" s="62"/>
      <c r="C225" s="62"/>
      <c r="D225" s="12" t="s">
        <v>18</v>
      </c>
      <c r="E225" s="15">
        <v>0</v>
      </c>
      <c r="F225" s="14">
        <f t="shared" si="63"/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64"/>
      <c r="M225" s="66"/>
    </row>
    <row r="226" spans="1:13" ht="30" hidden="1" customHeight="1" outlineLevel="1" x14ac:dyDescent="0.25">
      <c r="A226" s="102"/>
      <c r="B226" s="62"/>
      <c r="C226" s="62"/>
      <c r="D226" s="12" t="s">
        <v>19</v>
      </c>
      <c r="E226" s="15">
        <v>0</v>
      </c>
      <c r="F226" s="14">
        <f t="shared" si="63"/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64"/>
      <c r="M226" s="66"/>
    </row>
    <row r="227" spans="1:13" ht="86.25" customHeight="1" collapsed="1" x14ac:dyDescent="0.25">
      <c r="A227" s="102"/>
      <c r="B227" s="62"/>
      <c r="C227" s="62"/>
      <c r="D227" s="12" t="s">
        <v>20</v>
      </c>
      <c r="E227" s="15">
        <v>0</v>
      </c>
      <c r="F227" s="14">
        <f t="shared" si="63"/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64"/>
      <c r="M227" s="66"/>
    </row>
    <row r="228" spans="1:13" ht="15" hidden="1" customHeight="1" outlineLevel="1" x14ac:dyDescent="0.25">
      <c r="A228" s="102"/>
      <c r="B228" s="62"/>
      <c r="C228" s="62"/>
      <c r="D228" s="13" t="s">
        <v>21</v>
      </c>
      <c r="E228" s="15">
        <v>0</v>
      </c>
      <c r="F228" s="14">
        <f t="shared" si="63"/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64"/>
      <c r="M228" s="66"/>
    </row>
    <row r="229" spans="1:13" ht="15" hidden="1" customHeight="1" outlineLevel="1" x14ac:dyDescent="0.25">
      <c r="A229" s="103"/>
      <c r="B229" s="104"/>
      <c r="C229" s="104"/>
      <c r="D229" s="13" t="s">
        <v>22</v>
      </c>
      <c r="E229" s="15">
        <v>0</v>
      </c>
      <c r="F229" s="14">
        <f t="shared" si="63"/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76"/>
      <c r="M229" s="105"/>
    </row>
    <row r="230" spans="1:13" collapsed="1" x14ac:dyDescent="0.25">
      <c r="A230" s="116" t="s">
        <v>26</v>
      </c>
      <c r="B230" s="61" t="s">
        <v>135</v>
      </c>
      <c r="C230" s="61" t="s">
        <v>25</v>
      </c>
      <c r="D230" s="8" t="s">
        <v>15</v>
      </c>
      <c r="E230" s="14">
        <f>SUM(E231:E235)</f>
        <v>0</v>
      </c>
      <c r="F230" s="14">
        <f t="shared" si="63"/>
        <v>0</v>
      </c>
      <c r="G230" s="14">
        <f>SUM(G231:G235)</f>
        <v>0</v>
      </c>
      <c r="H230" s="14">
        <f t="shared" ref="H230:K230" si="67">SUM(H231:H235)</f>
        <v>0</v>
      </c>
      <c r="I230" s="14">
        <f t="shared" si="67"/>
        <v>0</v>
      </c>
      <c r="J230" s="14">
        <f t="shared" si="67"/>
        <v>0</v>
      </c>
      <c r="K230" s="14">
        <f t="shared" si="67"/>
        <v>0</v>
      </c>
      <c r="L230" s="63" t="s">
        <v>53</v>
      </c>
      <c r="M230" s="119"/>
    </row>
    <row r="231" spans="1:13" ht="30" hidden="1" outlineLevel="1" x14ac:dyDescent="0.25">
      <c r="A231" s="117"/>
      <c r="B231" s="62"/>
      <c r="C231" s="62"/>
      <c r="D231" s="12" t="s">
        <v>18</v>
      </c>
      <c r="E231" s="15">
        <v>0</v>
      </c>
      <c r="F231" s="14">
        <f t="shared" si="63"/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64"/>
      <c r="M231" s="119"/>
    </row>
    <row r="232" spans="1:13" ht="30" hidden="1" outlineLevel="1" x14ac:dyDescent="0.25">
      <c r="A232" s="117"/>
      <c r="B232" s="62"/>
      <c r="C232" s="62"/>
      <c r="D232" s="12" t="s">
        <v>19</v>
      </c>
      <c r="E232" s="15">
        <v>0</v>
      </c>
      <c r="F232" s="14">
        <f t="shared" si="63"/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64"/>
      <c r="M232" s="119"/>
    </row>
    <row r="233" spans="1:13" ht="61.5" customHeight="1" collapsed="1" x14ac:dyDescent="0.25">
      <c r="A233" s="117"/>
      <c r="B233" s="62"/>
      <c r="C233" s="62"/>
      <c r="D233" s="12" t="s">
        <v>20</v>
      </c>
      <c r="E233" s="15">
        <v>0</v>
      </c>
      <c r="F233" s="14">
        <f t="shared" si="63"/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64"/>
      <c r="M233" s="119"/>
    </row>
    <row r="234" spans="1:13" hidden="1" outlineLevel="1" x14ac:dyDescent="0.25">
      <c r="A234" s="117"/>
      <c r="B234" s="62"/>
      <c r="C234" s="62"/>
      <c r="D234" s="13" t="s">
        <v>21</v>
      </c>
      <c r="E234" s="15">
        <v>0</v>
      </c>
      <c r="F234" s="14">
        <f t="shared" si="63"/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64"/>
      <c r="M234" s="119"/>
    </row>
    <row r="235" spans="1:13" hidden="1" outlineLevel="1" x14ac:dyDescent="0.25">
      <c r="A235" s="118"/>
      <c r="B235" s="104"/>
      <c r="C235" s="104"/>
      <c r="D235" s="13" t="s">
        <v>22</v>
      </c>
      <c r="E235" s="15">
        <v>0</v>
      </c>
      <c r="F235" s="14">
        <f t="shared" si="63"/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76"/>
      <c r="M235" s="119"/>
    </row>
    <row r="236" spans="1:13" collapsed="1" x14ac:dyDescent="0.25">
      <c r="A236" s="31" t="s">
        <v>28</v>
      </c>
      <c r="B236" s="33" t="s">
        <v>93</v>
      </c>
      <c r="C236" s="35" t="s">
        <v>25</v>
      </c>
      <c r="D236" s="6" t="s">
        <v>15</v>
      </c>
      <c r="E236" s="7">
        <f>SUM(E237:E241)</f>
        <v>0</v>
      </c>
      <c r="F236" s="7">
        <f>SUM(G236:K236)</f>
        <v>249725.15</v>
      </c>
      <c r="G236" s="7">
        <f>SUM(G237:G241)</f>
        <v>0</v>
      </c>
      <c r="H236" s="7">
        <f t="shared" ref="H236:K236" si="68">SUM(H237:H241)</f>
        <v>8800</v>
      </c>
      <c r="I236" s="7">
        <f t="shared" si="68"/>
        <v>40000</v>
      </c>
      <c r="J236" s="7">
        <f t="shared" si="68"/>
        <v>200925.15</v>
      </c>
      <c r="K236" s="7">
        <f t="shared" si="68"/>
        <v>0</v>
      </c>
      <c r="L236" s="63" t="s">
        <v>53</v>
      </c>
      <c r="M236" s="39" t="s">
        <v>94</v>
      </c>
    </row>
    <row r="237" spans="1:13" ht="28.5" customHeight="1" x14ac:dyDescent="0.25">
      <c r="A237" s="32"/>
      <c r="B237" s="34"/>
      <c r="C237" s="36"/>
      <c r="D237" s="6" t="s">
        <v>18</v>
      </c>
      <c r="E237" s="7">
        <f>E243+E249+E261+E267+E255+E273+E279</f>
        <v>0</v>
      </c>
      <c r="F237" s="7">
        <f t="shared" ref="F237:F289" si="69">SUM(G237:K237)</f>
        <v>4125</v>
      </c>
      <c r="G237" s="7">
        <f>G243+G249+G261+G267+G255+G273+G279</f>
        <v>0</v>
      </c>
      <c r="H237" s="7">
        <f t="shared" ref="H237:K237" si="70">H243+H249+H261+H267+H255+H273+H279</f>
        <v>4125</v>
      </c>
      <c r="I237" s="7">
        <f t="shared" si="70"/>
        <v>0</v>
      </c>
      <c r="J237" s="7">
        <f t="shared" si="70"/>
        <v>0</v>
      </c>
      <c r="K237" s="7">
        <f t="shared" si="70"/>
        <v>0</v>
      </c>
      <c r="L237" s="64"/>
      <c r="M237" s="40"/>
    </row>
    <row r="238" spans="1:13" ht="33" customHeight="1" x14ac:dyDescent="0.25">
      <c r="A238" s="32"/>
      <c r="B238" s="34"/>
      <c r="C238" s="36"/>
      <c r="D238" s="8" t="s">
        <v>19</v>
      </c>
      <c r="E238" s="7">
        <f>E244+E250+E262+E268+E256+E274+E280</f>
        <v>0</v>
      </c>
      <c r="F238" s="7">
        <f t="shared" si="69"/>
        <v>144877.47</v>
      </c>
      <c r="G238" s="7">
        <f>G244+G250+G262+G268+G256+G274+G280</f>
        <v>0</v>
      </c>
      <c r="H238" s="7">
        <f t="shared" ref="H238:K238" si="71">H244+H250+H262+H268+H256+H274+H280</f>
        <v>1375</v>
      </c>
      <c r="I238" s="7">
        <f t="shared" si="71"/>
        <v>25000</v>
      </c>
      <c r="J238" s="7">
        <f>J244+J250+J262+J268+J256+J274+J280</f>
        <v>118502.47</v>
      </c>
      <c r="K238" s="7">
        <f t="shared" si="71"/>
        <v>0</v>
      </c>
      <c r="L238" s="64"/>
      <c r="M238" s="40"/>
    </row>
    <row r="239" spans="1:13" ht="53.25" customHeight="1" x14ac:dyDescent="0.25">
      <c r="A239" s="32"/>
      <c r="B239" s="34"/>
      <c r="C239" s="36"/>
      <c r="D239" s="8" t="s">
        <v>20</v>
      </c>
      <c r="E239" s="7">
        <f t="shared" ref="E239:G241" si="72">E245+E251+E263+E269+E257+E275+E281</f>
        <v>0</v>
      </c>
      <c r="F239" s="7">
        <f t="shared" si="69"/>
        <v>100722.68</v>
      </c>
      <c r="G239" s="7">
        <f t="shared" si="72"/>
        <v>0</v>
      </c>
      <c r="H239" s="7">
        <f t="shared" ref="H239:K239" si="73">H245+H251+H263+H269+H257+H275+H281</f>
        <v>3300</v>
      </c>
      <c r="I239" s="7">
        <f t="shared" si="73"/>
        <v>15000</v>
      </c>
      <c r="J239" s="7">
        <f t="shared" si="73"/>
        <v>82422.679999999993</v>
      </c>
      <c r="K239" s="7">
        <f t="shared" si="73"/>
        <v>0</v>
      </c>
      <c r="L239" s="64"/>
      <c r="M239" s="40"/>
    </row>
    <row r="240" spans="1:13" ht="28.5" hidden="1" customHeight="1" outlineLevel="1" x14ac:dyDescent="0.25">
      <c r="A240" s="32"/>
      <c r="B240" s="34"/>
      <c r="C240" s="36"/>
      <c r="D240" s="9" t="s">
        <v>21</v>
      </c>
      <c r="E240" s="7">
        <f t="shared" si="72"/>
        <v>0</v>
      </c>
      <c r="F240" s="7">
        <f t="shared" si="69"/>
        <v>0</v>
      </c>
      <c r="G240" s="7">
        <f t="shared" si="72"/>
        <v>0</v>
      </c>
      <c r="H240" s="7">
        <f t="shared" ref="H240:K240" si="74">H246+H252+H264+H270+H258+H276+H282</f>
        <v>0</v>
      </c>
      <c r="I240" s="7">
        <f t="shared" si="74"/>
        <v>0</v>
      </c>
      <c r="J240" s="7">
        <f t="shared" si="74"/>
        <v>0</v>
      </c>
      <c r="K240" s="7">
        <f t="shared" si="74"/>
        <v>0</v>
      </c>
      <c r="L240" s="64"/>
      <c r="M240" s="40"/>
    </row>
    <row r="241" spans="1:13" ht="28.5" hidden="1" customHeight="1" outlineLevel="1" x14ac:dyDescent="0.25">
      <c r="A241" s="32"/>
      <c r="B241" s="34"/>
      <c r="C241" s="36"/>
      <c r="D241" s="9" t="s">
        <v>22</v>
      </c>
      <c r="E241" s="7">
        <f t="shared" si="72"/>
        <v>0</v>
      </c>
      <c r="F241" s="7">
        <f t="shared" si="69"/>
        <v>0</v>
      </c>
      <c r="G241" s="7">
        <f t="shared" si="72"/>
        <v>0</v>
      </c>
      <c r="H241" s="7">
        <f t="shared" ref="H241:K241" si="75">H247+H253+H265+H271+H259+H277+H283</f>
        <v>0</v>
      </c>
      <c r="I241" s="7">
        <f t="shared" si="75"/>
        <v>0</v>
      </c>
      <c r="J241" s="7">
        <f t="shared" si="75"/>
        <v>0</v>
      </c>
      <c r="K241" s="7">
        <f t="shared" si="75"/>
        <v>0</v>
      </c>
      <c r="L241" s="76"/>
      <c r="M241" s="115"/>
    </row>
    <row r="242" spans="1:13" ht="30.75" customHeight="1" collapsed="1" x14ac:dyDescent="0.25">
      <c r="A242" s="101" t="s">
        <v>95</v>
      </c>
      <c r="B242" s="49" t="s">
        <v>96</v>
      </c>
      <c r="C242" s="61" t="s">
        <v>25</v>
      </c>
      <c r="D242" s="8" t="s">
        <v>15</v>
      </c>
      <c r="E242" s="14">
        <f>SUM(E243:E247)</f>
        <v>0</v>
      </c>
      <c r="F242" s="14">
        <f t="shared" si="69"/>
        <v>0</v>
      </c>
      <c r="G242" s="14">
        <f>SUM(G243:G247)</f>
        <v>0</v>
      </c>
      <c r="H242" s="14">
        <f t="shared" ref="H242:K242" si="76">SUM(H243:H247)</f>
        <v>0</v>
      </c>
      <c r="I242" s="14">
        <f t="shared" si="76"/>
        <v>0</v>
      </c>
      <c r="J242" s="14">
        <f t="shared" si="76"/>
        <v>0</v>
      </c>
      <c r="K242" s="14">
        <f t="shared" si="76"/>
        <v>0</v>
      </c>
      <c r="L242" s="63" t="s">
        <v>53</v>
      </c>
      <c r="M242" s="65" t="s">
        <v>97</v>
      </c>
    </row>
    <row r="243" spans="1:13" ht="30" hidden="1" customHeight="1" outlineLevel="1" x14ac:dyDescent="0.25">
      <c r="A243" s="102"/>
      <c r="B243" s="50"/>
      <c r="C243" s="62"/>
      <c r="D243" s="12" t="s">
        <v>18</v>
      </c>
      <c r="E243" s="15">
        <v>0</v>
      </c>
      <c r="F243" s="14">
        <f t="shared" si="69"/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64"/>
      <c r="M243" s="66"/>
    </row>
    <row r="244" spans="1:13" ht="30" hidden="1" customHeight="1" outlineLevel="1" x14ac:dyDescent="0.25">
      <c r="A244" s="102"/>
      <c r="B244" s="50"/>
      <c r="C244" s="62"/>
      <c r="D244" s="12" t="s">
        <v>19</v>
      </c>
      <c r="E244" s="15">
        <v>0</v>
      </c>
      <c r="F244" s="14">
        <f t="shared" si="69"/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64"/>
      <c r="M244" s="66"/>
    </row>
    <row r="245" spans="1:13" ht="62.25" customHeight="1" collapsed="1" x14ac:dyDescent="0.25">
      <c r="A245" s="102"/>
      <c r="B245" s="50"/>
      <c r="C245" s="62"/>
      <c r="D245" s="12" t="s">
        <v>20</v>
      </c>
      <c r="E245" s="15">
        <v>0</v>
      </c>
      <c r="F245" s="14">
        <f t="shared" si="69"/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64"/>
      <c r="M245" s="66"/>
    </row>
    <row r="246" spans="1:13" ht="15" hidden="1" customHeight="1" outlineLevel="1" x14ac:dyDescent="0.25">
      <c r="A246" s="102"/>
      <c r="B246" s="50"/>
      <c r="C246" s="62"/>
      <c r="D246" s="13" t="s">
        <v>21</v>
      </c>
      <c r="E246" s="15">
        <v>0</v>
      </c>
      <c r="F246" s="14">
        <f t="shared" si="69"/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64"/>
      <c r="M246" s="66"/>
    </row>
    <row r="247" spans="1:13" ht="15" hidden="1" customHeight="1" outlineLevel="1" x14ac:dyDescent="0.25">
      <c r="A247" s="103"/>
      <c r="B247" s="79"/>
      <c r="C247" s="104"/>
      <c r="D247" s="13" t="s">
        <v>22</v>
      </c>
      <c r="E247" s="15">
        <v>0</v>
      </c>
      <c r="F247" s="14">
        <f t="shared" si="69"/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76"/>
      <c r="M247" s="105"/>
    </row>
    <row r="248" spans="1:13" collapsed="1" x14ac:dyDescent="0.25">
      <c r="A248" s="101" t="s">
        <v>98</v>
      </c>
      <c r="B248" s="49" t="s">
        <v>99</v>
      </c>
      <c r="C248" s="61" t="s">
        <v>25</v>
      </c>
      <c r="D248" s="8" t="s">
        <v>15</v>
      </c>
      <c r="E248" s="14">
        <f>SUM(E249:E253)</f>
        <v>0</v>
      </c>
      <c r="F248" s="14">
        <f t="shared" si="69"/>
        <v>0</v>
      </c>
      <c r="G248" s="14">
        <f>SUM(G249:G253)</f>
        <v>0</v>
      </c>
      <c r="H248" s="14">
        <f t="shared" ref="H248:K248" si="77">SUM(H249:H253)</f>
        <v>0</v>
      </c>
      <c r="I248" s="14">
        <f t="shared" si="77"/>
        <v>0</v>
      </c>
      <c r="J248" s="14">
        <f t="shared" si="77"/>
        <v>0</v>
      </c>
      <c r="K248" s="14">
        <f t="shared" si="77"/>
        <v>0</v>
      </c>
      <c r="L248" s="63" t="s">
        <v>53</v>
      </c>
      <c r="M248" s="119"/>
    </row>
    <row r="249" spans="1:13" ht="30" hidden="1" outlineLevel="1" x14ac:dyDescent="0.25">
      <c r="A249" s="102"/>
      <c r="B249" s="50"/>
      <c r="C249" s="62"/>
      <c r="D249" s="12" t="s">
        <v>18</v>
      </c>
      <c r="E249" s="15">
        <v>0</v>
      </c>
      <c r="F249" s="14">
        <f t="shared" si="69"/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64"/>
      <c r="M249" s="119"/>
    </row>
    <row r="250" spans="1:13" ht="30" hidden="1" outlineLevel="1" x14ac:dyDescent="0.25">
      <c r="A250" s="102"/>
      <c r="B250" s="50"/>
      <c r="C250" s="62"/>
      <c r="D250" s="12" t="s">
        <v>19</v>
      </c>
      <c r="E250" s="15">
        <v>0</v>
      </c>
      <c r="F250" s="14">
        <f t="shared" si="69"/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64"/>
      <c r="M250" s="119"/>
    </row>
    <row r="251" spans="1:13" ht="112.5" customHeight="1" collapsed="1" x14ac:dyDescent="0.25">
      <c r="A251" s="102"/>
      <c r="B251" s="50"/>
      <c r="C251" s="62"/>
      <c r="D251" s="12" t="s">
        <v>20</v>
      </c>
      <c r="E251" s="15">
        <v>0</v>
      </c>
      <c r="F251" s="14">
        <f t="shared" ref="F251" si="78">SUM(G251:K251)</f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64"/>
      <c r="M251" s="119"/>
    </row>
    <row r="252" spans="1:13" hidden="1" outlineLevel="1" x14ac:dyDescent="0.25">
      <c r="A252" s="102"/>
      <c r="B252" s="50"/>
      <c r="C252" s="62"/>
      <c r="D252" s="13" t="s">
        <v>21</v>
      </c>
      <c r="E252" s="15">
        <v>0</v>
      </c>
      <c r="F252" s="14">
        <f t="shared" si="69"/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64"/>
      <c r="M252" s="119"/>
    </row>
    <row r="253" spans="1:13" hidden="1" outlineLevel="1" x14ac:dyDescent="0.25">
      <c r="A253" s="103"/>
      <c r="B253" s="79"/>
      <c r="C253" s="104"/>
      <c r="D253" s="13" t="s">
        <v>22</v>
      </c>
      <c r="E253" s="15">
        <v>0</v>
      </c>
      <c r="F253" s="14">
        <f t="shared" si="69"/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76"/>
      <c r="M253" s="119"/>
    </row>
    <row r="254" spans="1:13" collapsed="1" x14ac:dyDescent="0.25">
      <c r="A254" s="120" t="s">
        <v>36</v>
      </c>
      <c r="B254" s="49" t="s">
        <v>100</v>
      </c>
      <c r="C254" s="61" t="s">
        <v>25</v>
      </c>
      <c r="D254" s="8" t="s">
        <v>15</v>
      </c>
      <c r="E254" s="14">
        <f>SUM(E255:E259)</f>
        <v>0</v>
      </c>
      <c r="F254" s="14">
        <f t="shared" ref="F254:F265" si="79">SUM(G254:K254)</f>
        <v>0</v>
      </c>
      <c r="G254" s="14">
        <f>SUM(G255:G259)</f>
        <v>0</v>
      </c>
      <c r="H254" s="14">
        <f t="shared" ref="H254:K254" si="80">SUM(H255:H259)</f>
        <v>0</v>
      </c>
      <c r="I254" s="14">
        <f t="shared" si="80"/>
        <v>0</v>
      </c>
      <c r="J254" s="14">
        <f t="shared" si="80"/>
        <v>0</v>
      </c>
      <c r="K254" s="14">
        <f t="shared" si="80"/>
        <v>0</v>
      </c>
      <c r="L254" s="63" t="s">
        <v>53</v>
      </c>
      <c r="M254" s="119" t="s">
        <v>101</v>
      </c>
    </row>
    <row r="255" spans="1:13" ht="30" hidden="1" outlineLevel="1" x14ac:dyDescent="0.25">
      <c r="A255" s="121"/>
      <c r="B255" s="50"/>
      <c r="C255" s="62"/>
      <c r="D255" s="12" t="s">
        <v>18</v>
      </c>
      <c r="E255" s="15">
        <v>0</v>
      </c>
      <c r="F255" s="14">
        <f t="shared" si="79"/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64"/>
      <c r="M255" s="119"/>
    </row>
    <row r="256" spans="1:13" ht="30" hidden="1" outlineLevel="1" x14ac:dyDescent="0.25">
      <c r="A256" s="121"/>
      <c r="B256" s="50"/>
      <c r="C256" s="62"/>
      <c r="D256" s="12" t="s">
        <v>19</v>
      </c>
      <c r="E256" s="15">
        <v>0</v>
      </c>
      <c r="F256" s="14">
        <f t="shared" si="79"/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64"/>
      <c r="M256" s="119"/>
    </row>
    <row r="257" spans="1:13" ht="54" customHeight="1" collapsed="1" x14ac:dyDescent="0.25">
      <c r="A257" s="121"/>
      <c r="B257" s="50"/>
      <c r="C257" s="62"/>
      <c r="D257" s="12" t="s">
        <v>20</v>
      </c>
      <c r="E257" s="15">
        <v>0</v>
      </c>
      <c r="F257" s="14">
        <f t="shared" si="79"/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64"/>
      <c r="M257" s="119"/>
    </row>
    <row r="258" spans="1:13" hidden="1" outlineLevel="1" x14ac:dyDescent="0.25">
      <c r="A258" s="16"/>
      <c r="B258" s="50"/>
      <c r="C258" s="62"/>
      <c r="D258" s="13" t="s">
        <v>21</v>
      </c>
      <c r="E258" s="15">
        <v>0</v>
      </c>
      <c r="F258" s="14">
        <f t="shared" si="79"/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64"/>
      <c r="M258" s="119"/>
    </row>
    <row r="259" spans="1:13" hidden="1" outlineLevel="1" x14ac:dyDescent="0.25">
      <c r="A259" s="16"/>
      <c r="B259" s="79"/>
      <c r="C259" s="104"/>
      <c r="D259" s="13" t="s">
        <v>22</v>
      </c>
      <c r="E259" s="15">
        <v>0</v>
      </c>
      <c r="F259" s="14">
        <f t="shared" si="79"/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76"/>
      <c r="M259" s="119"/>
    </row>
    <row r="260" spans="1:13" collapsed="1" x14ac:dyDescent="0.25">
      <c r="A260" s="120" t="s">
        <v>102</v>
      </c>
      <c r="B260" s="61" t="s">
        <v>136</v>
      </c>
      <c r="C260" s="61" t="s">
        <v>25</v>
      </c>
      <c r="D260" s="8" t="s">
        <v>15</v>
      </c>
      <c r="E260" s="14">
        <f>SUM(E261:E265)</f>
        <v>0</v>
      </c>
      <c r="F260" s="14">
        <f t="shared" si="79"/>
        <v>184319.15</v>
      </c>
      <c r="G260" s="14">
        <f>SUM(G261:G265)</f>
        <v>0</v>
      </c>
      <c r="H260" s="14">
        <f t="shared" ref="H260:K260" si="81">SUM(H261:H265)</f>
        <v>0</v>
      </c>
      <c r="I260" s="14">
        <f t="shared" si="81"/>
        <v>40000</v>
      </c>
      <c r="J260" s="14">
        <f t="shared" si="81"/>
        <v>144319.15</v>
      </c>
      <c r="K260" s="14">
        <f t="shared" si="81"/>
        <v>0</v>
      </c>
      <c r="L260" s="63" t="s">
        <v>53</v>
      </c>
      <c r="M260" s="69" t="s">
        <v>103</v>
      </c>
    </row>
    <row r="261" spans="1:13" ht="30" hidden="1" outlineLevel="1" x14ac:dyDescent="0.25">
      <c r="A261" s="121"/>
      <c r="B261" s="62"/>
      <c r="C261" s="62"/>
      <c r="D261" s="12" t="s">
        <v>18</v>
      </c>
      <c r="E261" s="15">
        <v>0</v>
      </c>
      <c r="F261" s="14">
        <f t="shared" si="79"/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64"/>
      <c r="M261" s="70"/>
    </row>
    <row r="262" spans="1:13" ht="30" collapsed="1" x14ac:dyDescent="0.25">
      <c r="A262" s="121"/>
      <c r="B262" s="62"/>
      <c r="C262" s="62"/>
      <c r="D262" s="12" t="s">
        <v>19</v>
      </c>
      <c r="E262" s="15">
        <v>0</v>
      </c>
      <c r="F262" s="14">
        <f t="shared" si="79"/>
        <v>115199.47</v>
      </c>
      <c r="G262" s="15">
        <f>44000-44000</f>
        <v>0</v>
      </c>
      <c r="H262" s="15">
        <v>0</v>
      </c>
      <c r="I262" s="15">
        <v>25000</v>
      </c>
      <c r="J262" s="15">
        <v>90199.47</v>
      </c>
      <c r="K262" s="15">
        <v>0</v>
      </c>
      <c r="L262" s="64"/>
      <c r="M262" s="70"/>
    </row>
    <row r="263" spans="1:13" ht="90" customHeight="1" x14ac:dyDescent="0.25">
      <c r="A263" s="121"/>
      <c r="B263" s="62"/>
      <c r="C263" s="62"/>
      <c r="D263" s="12" t="s">
        <v>20</v>
      </c>
      <c r="E263" s="15">
        <v>0</v>
      </c>
      <c r="F263" s="14">
        <f t="shared" si="79"/>
        <v>69119.679999999993</v>
      </c>
      <c r="G263" s="15">
        <f>28487.65-28487.65</f>
        <v>0</v>
      </c>
      <c r="H263" s="15"/>
      <c r="I263" s="15">
        <v>15000</v>
      </c>
      <c r="J263" s="15">
        <f>54119.68</f>
        <v>54119.68</v>
      </c>
      <c r="K263" s="15">
        <v>0</v>
      </c>
      <c r="L263" s="64"/>
      <c r="M263" s="70"/>
    </row>
    <row r="264" spans="1:13" hidden="1" outlineLevel="1" x14ac:dyDescent="0.25">
      <c r="A264" s="121"/>
      <c r="B264" s="62"/>
      <c r="C264" s="62"/>
      <c r="D264" s="13" t="s">
        <v>21</v>
      </c>
      <c r="E264" s="15">
        <v>0</v>
      </c>
      <c r="F264" s="14">
        <f t="shared" si="79"/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64"/>
      <c r="M264" s="70"/>
    </row>
    <row r="265" spans="1:13" hidden="1" outlineLevel="1" x14ac:dyDescent="0.25">
      <c r="A265" s="122"/>
      <c r="B265" s="104"/>
      <c r="C265" s="104"/>
      <c r="D265" s="13" t="s">
        <v>22</v>
      </c>
      <c r="E265" s="15">
        <v>0</v>
      </c>
      <c r="F265" s="14">
        <f t="shared" si="79"/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76"/>
      <c r="M265" s="123"/>
    </row>
    <row r="266" spans="1:13" collapsed="1" x14ac:dyDescent="0.25">
      <c r="A266" s="116" t="s">
        <v>104</v>
      </c>
      <c r="B266" s="61" t="s">
        <v>105</v>
      </c>
      <c r="C266" s="61" t="s">
        <v>25</v>
      </c>
      <c r="D266" s="8" t="s">
        <v>15</v>
      </c>
      <c r="E266" s="14">
        <f>SUM(E267:E271)</f>
        <v>0</v>
      </c>
      <c r="F266" s="14">
        <f t="shared" si="69"/>
        <v>0</v>
      </c>
      <c r="G266" s="14">
        <f>SUM(G267:G271)</f>
        <v>0</v>
      </c>
      <c r="H266" s="14">
        <f t="shared" ref="H266:K266" si="82">SUM(H267:H271)</f>
        <v>0</v>
      </c>
      <c r="I266" s="14">
        <f t="shared" si="82"/>
        <v>0</v>
      </c>
      <c r="J266" s="14">
        <f t="shared" si="82"/>
        <v>0</v>
      </c>
      <c r="K266" s="14">
        <f t="shared" si="82"/>
        <v>0</v>
      </c>
      <c r="L266" s="63" t="s">
        <v>53</v>
      </c>
      <c r="M266" s="69" t="s">
        <v>106</v>
      </c>
    </row>
    <row r="267" spans="1:13" ht="25.5" hidden="1" customHeight="1" outlineLevel="1" x14ac:dyDescent="0.25">
      <c r="A267" s="117"/>
      <c r="B267" s="62"/>
      <c r="C267" s="62"/>
      <c r="D267" s="12" t="s">
        <v>18</v>
      </c>
      <c r="E267" s="15">
        <v>0</v>
      </c>
      <c r="F267" s="14">
        <f t="shared" si="69"/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64"/>
      <c r="M267" s="70"/>
    </row>
    <row r="268" spans="1:13" ht="30" hidden="1" outlineLevel="1" x14ac:dyDescent="0.25">
      <c r="A268" s="117"/>
      <c r="B268" s="62"/>
      <c r="C268" s="62"/>
      <c r="D268" s="12" t="s">
        <v>19</v>
      </c>
      <c r="E268" s="15">
        <v>0</v>
      </c>
      <c r="F268" s="14">
        <f t="shared" si="69"/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64"/>
      <c r="M268" s="70"/>
    </row>
    <row r="269" spans="1:13" ht="69" customHeight="1" collapsed="1" x14ac:dyDescent="0.25">
      <c r="A269" s="117"/>
      <c r="B269" s="62"/>
      <c r="C269" s="62"/>
      <c r="D269" s="12" t="s">
        <v>20</v>
      </c>
      <c r="E269" s="15">
        <v>0</v>
      </c>
      <c r="F269" s="14">
        <f t="shared" si="69"/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64"/>
      <c r="M269" s="70"/>
    </row>
    <row r="270" spans="1:13" hidden="1" outlineLevel="1" x14ac:dyDescent="0.25">
      <c r="A270" s="117"/>
      <c r="B270" s="62"/>
      <c r="C270" s="62"/>
      <c r="D270" s="13" t="s">
        <v>21</v>
      </c>
      <c r="E270" s="15">
        <v>0</v>
      </c>
      <c r="F270" s="14">
        <f t="shared" si="69"/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64"/>
      <c r="M270" s="70"/>
    </row>
    <row r="271" spans="1:13" hidden="1" outlineLevel="1" x14ac:dyDescent="0.25">
      <c r="A271" s="118"/>
      <c r="B271" s="104"/>
      <c r="C271" s="104"/>
      <c r="D271" s="13" t="s">
        <v>22</v>
      </c>
      <c r="E271" s="15">
        <v>0</v>
      </c>
      <c r="F271" s="14">
        <f t="shared" si="69"/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76"/>
      <c r="M271" s="123"/>
    </row>
    <row r="272" spans="1:13" ht="20.25" customHeight="1" collapsed="1" x14ac:dyDescent="0.25">
      <c r="A272" s="116" t="s">
        <v>147</v>
      </c>
      <c r="B272" s="61" t="s">
        <v>144</v>
      </c>
      <c r="C272" s="61" t="s">
        <v>25</v>
      </c>
      <c r="D272" s="8" t="s">
        <v>15</v>
      </c>
      <c r="E272" s="14">
        <f>SUM(E273:E277)</f>
        <v>0</v>
      </c>
      <c r="F272" s="14">
        <f t="shared" ref="F272:F277" si="83">SUM(G272:K272)</f>
        <v>8800</v>
      </c>
      <c r="G272" s="14">
        <f>SUM(G273:G277)</f>
        <v>0</v>
      </c>
      <c r="H272" s="14">
        <f t="shared" ref="H272:K272" si="84">SUM(H273:H277)</f>
        <v>8800</v>
      </c>
      <c r="I272" s="14">
        <f t="shared" si="84"/>
        <v>0</v>
      </c>
      <c r="J272" s="14">
        <f t="shared" si="84"/>
        <v>0</v>
      </c>
      <c r="K272" s="14">
        <f t="shared" si="84"/>
        <v>0</v>
      </c>
      <c r="L272" s="63" t="s">
        <v>146</v>
      </c>
      <c r="M272" s="69"/>
    </row>
    <row r="273" spans="1:13" ht="30" x14ac:dyDescent="0.25">
      <c r="A273" s="117"/>
      <c r="B273" s="62"/>
      <c r="C273" s="62"/>
      <c r="D273" s="12" t="s">
        <v>18</v>
      </c>
      <c r="E273" s="15">
        <v>0</v>
      </c>
      <c r="F273" s="14">
        <f t="shared" si="83"/>
        <v>4125</v>
      </c>
      <c r="G273" s="15">
        <v>0</v>
      </c>
      <c r="H273" s="15">
        <v>4125</v>
      </c>
      <c r="I273" s="15">
        <v>0</v>
      </c>
      <c r="J273" s="15">
        <v>0</v>
      </c>
      <c r="K273" s="15">
        <v>0</v>
      </c>
      <c r="L273" s="64"/>
      <c r="M273" s="70"/>
    </row>
    <row r="274" spans="1:13" ht="30" x14ac:dyDescent="0.25">
      <c r="A274" s="117"/>
      <c r="B274" s="62"/>
      <c r="C274" s="62"/>
      <c r="D274" s="12" t="s">
        <v>19</v>
      </c>
      <c r="E274" s="15">
        <v>0</v>
      </c>
      <c r="F274" s="14">
        <f t="shared" si="83"/>
        <v>1375</v>
      </c>
      <c r="G274" s="15"/>
      <c r="H274" s="15">
        <v>1375</v>
      </c>
      <c r="I274" s="15"/>
      <c r="J274" s="15"/>
      <c r="K274" s="15">
        <v>0</v>
      </c>
      <c r="L274" s="64"/>
      <c r="M274" s="70"/>
    </row>
    <row r="275" spans="1:13" ht="45" x14ac:dyDescent="0.25">
      <c r="A275" s="117"/>
      <c r="B275" s="62"/>
      <c r="C275" s="62"/>
      <c r="D275" s="12" t="s">
        <v>20</v>
      </c>
      <c r="E275" s="15">
        <v>0</v>
      </c>
      <c r="F275" s="14">
        <f t="shared" si="83"/>
        <v>3300</v>
      </c>
      <c r="G275" s="15">
        <v>0</v>
      </c>
      <c r="H275" s="15">
        <v>3300</v>
      </c>
      <c r="I275" s="15">
        <v>0</v>
      </c>
      <c r="J275" s="15">
        <v>0</v>
      </c>
      <c r="K275" s="15">
        <v>0</v>
      </c>
      <c r="L275" s="64"/>
      <c r="M275" s="123"/>
    </row>
    <row r="276" spans="1:13" hidden="1" outlineLevel="1" x14ac:dyDescent="0.25">
      <c r="A276" s="117"/>
      <c r="B276" s="62"/>
      <c r="C276" s="62"/>
      <c r="D276" s="21" t="s">
        <v>21</v>
      </c>
      <c r="E276" s="15">
        <v>0</v>
      </c>
      <c r="F276" s="14">
        <f t="shared" si="83"/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64"/>
      <c r="M276" s="20"/>
    </row>
    <row r="277" spans="1:13" hidden="1" outlineLevel="1" x14ac:dyDescent="0.25">
      <c r="A277" s="118"/>
      <c r="B277" s="104"/>
      <c r="C277" s="104"/>
      <c r="D277" s="21" t="s">
        <v>22</v>
      </c>
      <c r="E277" s="15">
        <v>0</v>
      </c>
      <c r="F277" s="14">
        <f t="shared" si="83"/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76"/>
      <c r="M277" s="20"/>
    </row>
    <row r="278" spans="1:13" ht="18.75" customHeight="1" collapsed="1" x14ac:dyDescent="0.25">
      <c r="A278" s="116" t="s">
        <v>148</v>
      </c>
      <c r="B278" s="61" t="s">
        <v>145</v>
      </c>
      <c r="C278" s="61" t="s">
        <v>25</v>
      </c>
      <c r="D278" s="8" t="s">
        <v>15</v>
      </c>
      <c r="E278" s="14">
        <f>SUM(E279:E283)</f>
        <v>0</v>
      </c>
      <c r="F278" s="14">
        <f t="shared" ref="F278:F283" si="85">SUM(G278:K278)</f>
        <v>56606</v>
      </c>
      <c r="G278" s="14">
        <f>SUM(G279:G283)</f>
        <v>0</v>
      </c>
      <c r="H278" s="14">
        <f t="shared" ref="H278:K278" si="86">SUM(H279:H283)</f>
        <v>0</v>
      </c>
      <c r="I278" s="14">
        <f t="shared" si="86"/>
        <v>0</v>
      </c>
      <c r="J278" s="14">
        <f t="shared" si="86"/>
        <v>56606</v>
      </c>
      <c r="K278" s="14">
        <f t="shared" si="86"/>
        <v>0</v>
      </c>
      <c r="L278" s="63" t="s">
        <v>146</v>
      </c>
      <c r="M278" s="69"/>
    </row>
    <row r="279" spans="1:13" ht="21.75" hidden="1" customHeight="1" outlineLevel="1" x14ac:dyDescent="0.25">
      <c r="A279" s="117"/>
      <c r="B279" s="62"/>
      <c r="C279" s="62"/>
      <c r="D279" s="12" t="s">
        <v>18</v>
      </c>
      <c r="E279" s="15">
        <v>0</v>
      </c>
      <c r="F279" s="14">
        <f t="shared" si="85"/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64"/>
      <c r="M279" s="70"/>
    </row>
    <row r="280" spans="1:13" ht="30" collapsed="1" x14ac:dyDescent="0.25">
      <c r="A280" s="117"/>
      <c r="B280" s="62"/>
      <c r="C280" s="62"/>
      <c r="D280" s="12" t="s">
        <v>19</v>
      </c>
      <c r="E280" s="15">
        <v>0</v>
      </c>
      <c r="F280" s="14">
        <f t="shared" si="85"/>
        <v>28303</v>
      </c>
      <c r="G280" s="15"/>
      <c r="H280" s="15"/>
      <c r="I280" s="15"/>
      <c r="J280" s="15">
        <v>28303</v>
      </c>
      <c r="K280" s="15">
        <v>0</v>
      </c>
      <c r="L280" s="64"/>
      <c r="M280" s="70"/>
    </row>
    <row r="281" spans="1:13" ht="45" x14ac:dyDescent="0.25">
      <c r="A281" s="117"/>
      <c r="B281" s="62"/>
      <c r="C281" s="62"/>
      <c r="D281" s="12" t="s">
        <v>20</v>
      </c>
      <c r="E281" s="15">
        <v>0</v>
      </c>
      <c r="F281" s="14">
        <f t="shared" si="85"/>
        <v>28303</v>
      </c>
      <c r="G281" s="15">
        <v>0</v>
      </c>
      <c r="H281" s="15">
        <v>0</v>
      </c>
      <c r="I281" s="15">
        <v>0</v>
      </c>
      <c r="J281" s="15">
        <f>20853+7450</f>
        <v>28303</v>
      </c>
      <c r="K281" s="15">
        <v>0</v>
      </c>
      <c r="L281" s="64"/>
      <c r="M281" s="123"/>
    </row>
    <row r="282" spans="1:13" hidden="1" outlineLevel="1" x14ac:dyDescent="0.25">
      <c r="A282" s="117"/>
      <c r="B282" s="62"/>
      <c r="C282" s="62"/>
      <c r="D282" s="21" t="s">
        <v>21</v>
      </c>
      <c r="E282" s="15">
        <v>0</v>
      </c>
      <c r="F282" s="14">
        <f t="shared" si="85"/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64"/>
      <c r="M282" s="20"/>
    </row>
    <row r="283" spans="1:13" hidden="1" outlineLevel="1" x14ac:dyDescent="0.25">
      <c r="A283" s="118"/>
      <c r="B283" s="104"/>
      <c r="C283" s="104"/>
      <c r="D283" s="21" t="s">
        <v>22</v>
      </c>
      <c r="E283" s="15">
        <v>0</v>
      </c>
      <c r="F283" s="14">
        <f t="shared" si="85"/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76"/>
      <c r="M283" s="20"/>
    </row>
    <row r="284" spans="1:13" collapsed="1" x14ac:dyDescent="0.25">
      <c r="A284" s="73" t="s">
        <v>38</v>
      </c>
      <c r="B284" s="73"/>
      <c r="C284" s="73"/>
      <c r="D284" s="6" t="s">
        <v>15</v>
      </c>
      <c r="E284" s="7">
        <f>SUM(E285:E289)</f>
        <v>0</v>
      </c>
      <c r="F284" s="7">
        <f t="shared" si="69"/>
        <v>249725.15</v>
      </c>
      <c r="G284" s="7">
        <f>SUM(G285:G289)</f>
        <v>0</v>
      </c>
      <c r="H284" s="7">
        <f t="shared" ref="H284:K284" si="87">SUM(H285:H289)</f>
        <v>8800</v>
      </c>
      <c r="I284" s="7">
        <f t="shared" si="87"/>
        <v>40000</v>
      </c>
      <c r="J284" s="7">
        <f t="shared" si="87"/>
        <v>200925.15</v>
      </c>
      <c r="K284" s="7">
        <f t="shared" si="87"/>
        <v>0</v>
      </c>
      <c r="L284" s="37"/>
      <c r="M284" s="74"/>
    </row>
    <row r="285" spans="1:13" ht="28.5" x14ac:dyDescent="0.25">
      <c r="A285" s="73"/>
      <c r="B285" s="73"/>
      <c r="C285" s="73"/>
      <c r="D285" s="6" t="s">
        <v>18</v>
      </c>
      <c r="E285" s="7">
        <f>E219+E237</f>
        <v>0</v>
      </c>
      <c r="F285" s="7">
        <f t="shared" si="69"/>
        <v>4125</v>
      </c>
      <c r="G285" s="7">
        <f t="shared" ref="G285:K289" si="88">G219+G237</f>
        <v>0</v>
      </c>
      <c r="H285" s="7">
        <f t="shared" si="88"/>
        <v>4125</v>
      </c>
      <c r="I285" s="7">
        <f t="shared" si="88"/>
        <v>0</v>
      </c>
      <c r="J285" s="7">
        <f t="shared" si="88"/>
        <v>0</v>
      </c>
      <c r="K285" s="7">
        <f t="shared" si="88"/>
        <v>0</v>
      </c>
      <c r="L285" s="38"/>
      <c r="M285" s="74"/>
    </row>
    <row r="286" spans="1:13" ht="28.5" x14ac:dyDescent="0.25">
      <c r="A286" s="73"/>
      <c r="B286" s="73"/>
      <c r="C286" s="73"/>
      <c r="D286" s="8" t="s">
        <v>19</v>
      </c>
      <c r="E286" s="7">
        <f>E220+E238</f>
        <v>0</v>
      </c>
      <c r="F286" s="7">
        <f t="shared" si="69"/>
        <v>144877.47</v>
      </c>
      <c r="G286" s="7">
        <f t="shared" si="88"/>
        <v>0</v>
      </c>
      <c r="H286" s="7">
        <f t="shared" si="88"/>
        <v>1375</v>
      </c>
      <c r="I286" s="7">
        <f t="shared" si="88"/>
        <v>25000</v>
      </c>
      <c r="J286" s="7">
        <f t="shared" si="88"/>
        <v>118502.47</v>
      </c>
      <c r="K286" s="7">
        <f t="shared" si="88"/>
        <v>0</v>
      </c>
      <c r="L286" s="38"/>
      <c r="M286" s="74"/>
    </row>
    <row r="287" spans="1:13" ht="48" customHeight="1" x14ac:dyDescent="0.25">
      <c r="A287" s="73"/>
      <c r="B287" s="73"/>
      <c r="C287" s="73"/>
      <c r="D287" s="8" t="s">
        <v>20</v>
      </c>
      <c r="E287" s="7">
        <f>E221+E239</f>
        <v>0</v>
      </c>
      <c r="F287" s="7">
        <f t="shared" si="69"/>
        <v>100722.68</v>
      </c>
      <c r="G287" s="7">
        <f>G221+G239</f>
        <v>0</v>
      </c>
      <c r="H287" s="7">
        <f t="shared" si="88"/>
        <v>3300</v>
      </c>
      <c r="I287" s="7">
        <f t="shared" si="88"/>
        <v>15000</v>
      </c>
      <c r="J287" s="7">
        <f t="shared" si="88"/>
        <v>82422.679999999993</v>
      </c>
      <c r="K287" s="7">
        <f t="shared" si="88"/>
        <v>0</v>
      </c>
      <c r="L287" s="38"/>
      <c r="M287" s="74"/>
    </row>
    <row r="288" spans="1:13" hidden="1" outlineLevel="1" x14ac:dyDescent="0.25">
      <c r="A288" s="73"/>
      <c r="B288" s="73"/>
      <c r="C288" s="73"/>
      <c r="D288" s="9" t="s">
        <v>21</v>
      </c>
      <c r="E288" s="7">
        <f>E222+E240</f>
        <v>0</v>
      </c>
      <c r="F288" s="7">
        <f t="shared" si="69"/>
        <v>0</v>
      </c>
      <c r="G288" s="7">
        <f t="shared" si="88"/>
        <v>0</v>
      </c>
      <c r="H288" s="7">
        <f t="shared" si="88"/>
        <v>0</v>
      </c>
      <c r="I288" s="7">
        <f t="shared" si="88"/>
        <v>0</v>
      </c>
      <c r="J288" s="7">
        <f t="shared" si="88"/>
        <v>0</v>
      </c>
      <c r="K288" s="7">
        <f t="shared" si="88"/>
        <v>0</v>
      </c>
      <c r="L288" s="38"/>
      <c r="M288" s="74"/>
    </row>
    <row r="289" spans="1:13" hidden="1" outlineLevel="1" x14ac:dyDescent="0.25">
      <c r="A289" s="73"/>
      <c r="B289" s="73"/>
      <c r="C289" s="73"/>
      <c r="D289" s="9" t="s">
        <v>22</v>
      </c>
      <c r="E289" s="7">
        <f>E223+E241</f>
        <v>0</v>
      </c>
      <c r="F289" s="7">
        <f t="shared" si="69"/>
        <v>0</v>
      </c>
      <c r="G289" s="7">
        <f t="shared" si="88"/>
        <v>0</v>
      </c>
      <c r="H289" s="7">
        <f t="shared" si="88"/>
        <v>0</v>
      </c>
      <c r="I289" s="7">
        <f t="shared" si="88"/>
        <v>0</v>
      </c>
      <c r="J289" s="7">
        <f t="shared" si="88"/>
        <v>0</v>
      </c>
      <c r="K289" s="7">
        <f t="shared" si="88"/>
        <v>0</v>
      </c>
      <c r="L289" s="100"/>
      <c r="M289" s="74"/>
    </row>
    <row r="290" spans="1:13" ht="24" customHeight="1" collapsed="1" x14ac:dyDescent="0.25">
      <c r="A290" s="29" t="s">
        <v>107</v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 x14ac:dyDescent="0.25">
      <c r="A291" s="31">
        <v>1</v>
      </c>
      <c r="B291" s="33" t="s">
        <v>108</v>
      </c>
      <c r="C291" s="35" t="s">
        <v>25</v>
      </c>
      <c r="D291" s="6" t="s">
        <v>15</v>
      </c>
      <c r="E291" s="7">
        <f>SUM(E292:E296)</f>
        <v>0</v>
      </c>
      <c r="F291" s="7">
        <f>SUM(G291:K291)</f>
        <v>21558.368160000002</v>
      </c>
      <c r="G291" s="7">
        <f>SUM(G292:G296)</f>
        <v>7320.13616</v>
      </c>
      <c r="H291" s="7">
        <f t="shared" ref="H291:K291" si="89">SUM(H292:H296)</f>
        <v>3559.558</v>
      </c>
      <c r="I291" s="7">
        <f t="shared" si="89"/>
        <v>3559.558</v>
      </c>
      <c r="J291" s="7">
        <f t="shared" si="89"/>
        <v>3559.558</v>
      </c>
      <c r="K291" s="7">
        <f t="shared" si="89"/>
        <v>3559.558</v>
      </c>
      <c r="L291" s="63"/>
      <c r="M291" s="111" t="s">
        <v>109</v>
      </c>
    </row>
    <row r="292" spans="1:13" ht="28.5" hidden="1" outlineLevel="1" x14ac:dyDescent="0.25">
      <c r="A292" s="32"/>
      <c r="B292" s="34"/>
      <c r="C292" s="36"/>
      <c r="D292" s="6" t="s">
        <v>18</v>
      </c>
      <c r="E292" s="7">
        <f>E298</f>
        <v>0</v>
      </c>
      <c r="F292" s="7">
        <f t="shared" ref="F292:F332" si="90">SUM(G292:K292)</f>
        <v>0</v>
      </c>
      <c r="G292" s="7">
        <f>G298</f>
        <v>0</v>
      </c>
      <c r="H292" s="7">
        <f t="shared" ref="H292:K292" si="91">H298</f>
        <v>0</v>
      </c>
      <c r="I292" s="7">
        <f t="shared" si="91"/>
        <v>0</v>
      </c>
      <c r="J292" s="7">
        <f t="shared" si="91"/>
        <v>0</v>
      </c>
      <c r="K292" s="7">
        <f t="shared" si="91"/>
        <v>0</v>
      </c>
      <c r="L292" s="64"/>
      <c r="M292" s="112"/>
    </row>
    <row r="293" spans="1:13" ht="28.5" hidden="1" outlineLevel="1" x14ac:dyDescent="0.25">
      <c r="A293" s="32"/>
      <c r="B293" s="34"/>
      <c r="C293" s="36"/>
      <c r="D293" s="8" t="s">
        <v>19</v>
      </c>
      <c r="E293" s="7">
        <f t="shared" ref="E293:E296" si="92">E299</f>
        <v>0</v>
      </c>
      <c r="F293" s="7">
        <f t="shared" si="90"/>
        <v>0</v>
      </c>
      <c r="G293" s="7">
        <f t="shared" ref="G293:K296" si="93">G299</f>
        <v>0</v>
      </c>
      <c r="H293" s="7">
        <f t="shared" si="93"/>
        <v>0</v>
      </c>
      <c r="I293" s="7">
        <f t="shared" si="93"/>
        <v>0</v>
      </c>
      <c r="J293" s="7">
        <f t="shared" si="93"/>
        <v>0</v>
      </c>
      <c r="K293" s="7">
        <f t="shared" si="93"/>
        <v>0</v>
      </c>
      <c r="L293" s="64"/>
      <c r="M293" s="112"/>
    </row>
    <row r="294" spans="1:13" ht="198.75" customHeight="1" collapsed="1" x14ac:dyDescent="0.25">
      <c r="A294" s="32"/>
      <c r="B294" s="34"/>
      <c r="C294" s="36"/>
      <c r="D294" s="8" t="s">
        <v>20</v>
      </c>
      <c r="E294" s="7">
        <f t="shared" si="92"/>
        <v>0</v>
      </c>
      <c r="F294" s="7">
        <f t="shared" si="90"/>
        <v>21558.368160000002</v>
      </c>
      <c r="G294" s="7">
        <f t="shared" si="93"/>
        <v>7320.13616</v>
      </c>
      <c r="H294" s="7">
        <f t="shared" si="93"/>
        <v>3559.558</v>
      </c>
      <c r="I294" s="7">
        <f t="shared" si="93"/>
        <v>3559.558</v>
      </c>
      <c r="J294" s="7">
        <f t="shared" si="93"/>
        <v>3559.558</v>
      </c>
      <c r="K294" s="7">
        <f t="shared" si="93"/>
        <v>3559.558</v>
      </c>
      <c r="L294" s="64"/>
      <c r="M294" s="112"/>
    </row>
    <row r="295" spans="1:13" hidden="1" outlineLevel="1" x14ac:dyDescent="0.25">
      <c r="A295" s="32"/>
      <c r="B295" s="34"/>
      <c r="C295" s="36"/>
      <c r="D295" s="9" t="s">
        <v>21</v>
      </c>
      <c r="E295" s="7">
        <f t="shared" si="92"/>
        <v>0</v>
      </c>
      <c r="F295" s="7">
        <f t="shared" si="90"/>
        <v>0</v>
      </c>
      <c r="G295" s="7">
        <f t="shared" si="93"/>
        <v>0</v>
      </c>
      <c r="H295" s="7">
        <f t="shared" si="93"/>
        <v>0</v>
      </c>
      <c r="I295" s="7">
        <f t="shared" si="93"/>
        <v>0</v>
      </c>
      <c r="J295" s="7">
        <f t="shared" si="93"/>
        <v>0</v>
      </c>
      <c r="K295" s="7">
        <f t="shared" si="93"/>
        <v>0</v>
      </c>
      <c r="L295" s="64"/>
      <c r="M295" s="112"/>
    </row>
    <row r="296" spans="1:13" hidden="1" outlineLevel="1" x14ac:dyDescent="0.25">
      <c r="A296" s="32"/>
      <c r="B296" s="34"/>
      <c r="C296" s="36"/>
      <c r="D296" s="9" t="s">
        <v>22</v>
      </c>
      <c r="E296" s="7">
        <f t="shared" si="92"/>
        <v>0</v>
      </c>
      <c r="F296" s="7">
        <f t="shared" si="90"/>
        <v>0</v>
      </c>
      <c r="G296" s="7">
        <f t="shared" si="93"/>
        <v>0</v>
      </c>
      <c r="H296" s="7">
        <f t="shared" si="93"/>
        <v>0</v>
      </c>
      <c r="I296" s="7">
        <f t="shared" si="93"/>
        <v>0</v>
      </c>
      <c r="J296" s="7">
        <f t="shared" si="93"/>
        <v>0</v>
      </c>
      <c r="K296" s="7">
        <f t="shared" si="93"/>
        <v>0</v>
      </c>
      <c r="L296" s="76"/>
      <c r="M296" s="112"/>
    </row>
    <row r="297" spans="1:13" collapsed="1" x14ac:dyDescent="0.25">
      <c r="A297" s="101" t="s">
        <v>23</v>
      </c>
      <c r="B297" s="61" t="s">
        <v>110</v>
      </c>
      <c r="C297" s="61" t="s">
        <v>25</v>
      </c>
      <c r="D297" s="8" t="s">
        <v>15</v>
      </c>
      <c r="E297" s="14">
        <f>SUM(E298:E302)</f>
        <v>0</v>
      </c>
      <c r="F297" s="7">
        <f t="shared" si="90"/>
        <v>21558.368160000002</v>
      </c>
      <c r="G297" s="14">
        <f>SUM(G298:G302)</f>
        <v>7320.13616</v>
      </c>
      <c r="H297" s="14">
        <f t="shared" ref="H297:K297" si="94">SUM(H298:H302)</f>
        <v>3559.558</v>
      </c>
      <c r="I297" s="14">
        <f t="shared" si="94"/>
        <v>3559.558</v>
      </c>
      <c r="J297" s="14">
        <f t="shared" si="94"/>
        <v>3559.558</v>
      </c>
      <c r="K297" s="14">
        <f t="shared" si="94"/>
        <v>3559.558</v>
      </c>
      <c r="L297" s="63" t="s">
        <v>111</v>
      </c>
      <c r="M297" s="65"/>
    </row>
    <row r="298" spans="1:13" ht="30" hidden="1" customHeight="1" outlineLevel="1" x14ac:dyDescent="0.25">
      <c r="A298" s="102"/>
      <c r="B298" s="62"/>
      <c r="C298" s="62"/>
      <c r="D298" s="12" t="s">
        <v>18</v>
      </c>
      <c r="E298" s="15">
        <v>0</v>
      </c>
      <c r="F298" s="7">
        <f t="shared" si="90"/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64"/>
      <c r="M298" s="66"/>
    </row>
    <row r="299" spans="1:13" ht="30" hidden="1" customHeight="1" outlineLevel="1" x14ac:dyDescent="0.25">
      <c r="A299" s="102"/>
      <c r="B299" s="62"/>
      <c r="C299" s="62"/>
      <c r="D299" s="12" t="s">
        <v>19</v>
      </c>
      <c r="E299" s="15">
        <v>0</v>
      </c>
      <c r="F299" s="7">
        <f t="shared" si="90"/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64"/>
      <c r="M299" s="66"/>
    </row>
    <row r="300" spans="1:13" ht="45" collapsed="1" x14ac:dyDescent="0.25">
      <c r="A300" s="102"/>
      <c r="B300" s="62"/>
      <c r="C300" s="62"/>
      <c r="D300" s="12" t="s">
        <v>20</v>
      </c>
      <c r="E300" s="15">
        <v>0</v>
      </c>
      <c r="F300" s="7">
        <f t="shared" si="90"/>
        <v>21558.368160000002</v>
      </c>
      <c r="G300" s="15">
        <f>7820.089-499.95284</f>
        <v>7320.13616</v>
      </c>
      <c r="H300" s="15">
        <v>3559.558</v>
      </c>
      <c r="I300" s="15">
        <v>3559.558</v>
      </c>
      <c r="J300" s="15">
        <v>3559.558</v>
      </c>
      <c r="K300" s="15">
        <v>3559.558</v>
      </c>
      <c r="L300" s="64"/>
      <c r="M300" s="105"/>
    </row>
    <row r="301" spans="1:13" ht="15" hidden="1" customHeight="1" outlineLevel="1" x14ac:dyDescent="0.25">
      <c r="A301" s="102"/>
      <c r="B301" s="62"/>
      <c r="C301" s="62"/>
      <c r="D301" s="13" t="s">
        <v>21</v>
      </c>
      <c r="E301" s="15">
        <v>0</v>
      </c>
      <c r="F301" s="7">
        <f t="shared" si="90"/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64"/>
      <c r="M301" s="17"/>
    </row>
    <row r="302" spans="1:13" ht="15" hidden="1" customHeight="1" outlineLevel="1" x14ac:dyDescent="0.25">
      <c r="A302" s="103"/>
      <c r="B302" s="104"/>
      <c r="C302" s="104"/>
      <c r="D302" s="13" t="s">
        <v>22</v>
      </c>
      <c r="E302" s="15">
        <v>0</v>
      </c>
      <c r="F302" s="7">
        <f t="shared" si="90"/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76"/>
      <c r="M302" s="17"/>
    </row>
    <row r="303" spans="1:13" collapsed="1" x14ac:dyDescent="0.25">
      <c r="A303" s="55" t="s">
        <v>28</v>
      </c>
      <c r="B303" s="56" t="s">
        <v>112</v>
      </c>
      <c r="C303" s="35" t="s">
        <v>25</v>
      </c>
      <c r="D303" s="6" t="s">
        <v>15</v>
      </c>
      <c r="E303" s="7">
        <f>SUM(E304:E308)</f>
        <v>0</v>
      </c>
      <c r="F303" s="7">
        <f t="shared" si="90"/>
        <v>84048.76</v>
      </c>
      <c r="G303" s="7">
        <f>SUM(G304:G308)</f>
        <v>13197</v>
      </c>
      <c r="H303" s="7">
        <f t="shared" ref="H303:K303" si="95">SUM(H304:H308)</f>
        <v>17712.939999999999</v>
      </c>
      <c r="I303" s="7">
        <f t="shared" si="95"/>
        <v>17712.939999999999</v>
      </c>
      <c r="J303" s="7">
        <f t="shared" si="95"/>
        <v>17712.939999999999</v>
      </c>
      <c r="K303" s="7">
        <f t="shared" si="95"/>
        <v>17712.939999999999</v>
      </c>
      <c r="L303" s="63"/>
      <c r="M303" s="65" t="s">
        <v>113</v>
      </c>
    </row>
    <row r="304" spans="1:13" ht="28.5" hidden="1" customHeight="1" outlineLevel="1" x14ac:dyDescent="0.25">
      <c r="A304" s="55"/>
      <c r="B304" s="56"/>
      <c r="C304" s="36"/>
      <c r="D304" s="6" t="s">
        <v>18</v>
      </c>
      <c r="E304" s="7">
        <f>E310+E316+E322</f>
        <v>0</v>
      </c>
      <c r="F304" s="7">
        <f t="shared" si="90"/>
        <v>0</v>
      </c>
      <c r="G304" s="7">
        <f>G310+G316+G322</f>
        <v>0</v>
      </c>
      <c r="H304" s="7">
        <f t="shared" ref="H304:K308" si="96">H310+H316+H322</f>
        <v>0</v>
      </c>
      <c r="I304" s="7">
        <f t="shared" si="96"/>
        <v>0</v>
      </c>
      <c r="J304" s="7">
        <f t="shared" si="96"/>
        <v>0</v>
      </c>
      <c r="K304" s="7">
        <f t="shared" si="96"/>
        <v>0</v>
      </c>
      <c r="L304" s="64"/>
      <c r="M304" s="66"/>
    </row>
    <row r="305" spans="1:13" ht="28.5" collapsed="1" x14ac:dyDescent="0.25">
      <c r="A305" s="55"/>
      <c r="B305" s="56"/>
      <c r="C305" s="36"/>
      <c r="D305" s="8" t="s">
        <v>19</v>
      </c>
      <c r="E305" s="7">
        <f t="shared" ref="E305:G308" si="97">E311+E317+E323</f>
        <v>0</v>
      </c>
      <c r="F305" s="7">
        <f t="shared" si="90"/>
        <v>65082</v>
      </c>
      <c r="G305" s="7">
        <f t="shared" si="97"/>
        <v>13197</v>
      </c>
      <c r="H305" s="7">
        <f t="shared" si="96"/>
        <v>13026</v>
      </c>
      <c r="I305" s="7">
        <f t="shared" si="96"/>
        <v>12949</v>
      </c>
      <c r="J305" s="7">
        <f t="shared" si="96"/>
        <v>12955</v>
      </c>
      <c r="K305" s="7">
        <f t="shared" si="96"/>
        <v>12955</v>
      </c>
      <c r="L305" s="64"/>
      <c r="M305" s="66"/>
    </row>
    <row r="306" spans="1:13" ht="188.25" customHeight="1" x14ac:dyDescent="0.25">
      <c r="A306" s="55"/>
      <c r="B306" s="56"/>
      <c r="C306" s="36"/>
      <c r="D306" s="8" t="s">
        <v>20</v>
      </c>
      <c r="E306" s="7">
        <f t="shared" si="97"/>
        <v>0</v>
      </c>
      <c r="F306" s="7">
        <f t="shared" si="90"/>
        <v>18966.759999999998</v>
      </c>
      <c r="G306" s="7">
        <f t="shared" si="97"/>
        <v>0</v>
      </c>
      <c r="H306" s="7">
        <f t="shared" si="96"/>
        <v>4686.9399999999996</v>
      </c>
      <c r="I306" s="7">
        <f t="shared" si="96"/>
        <v>4763.9399999999996</v>
      </c>
      <c r="J306" s="7">
        <f t="shared" si="96"/>
        <v>4757.9399999999996</v>
      </c>
      <c r="K306" s="7">
        <f t="shared" si="96"/>
        <v>4757.9399999999996</v>
      </c>
      <c r="L306" s="64"/>
      <c r="M306" s="105"/>
    </row>
    <row r="307" spans="1:13" ht="15" hidden="1" customHeight="1" outlineLevel="1" x14ac:dyDescent="0.25">
      <c r="A307" s="55"/>
      <c r="B307" s="56"/>
      <c r="C307" s="36"/>
      <c r="D307" s="9" t="s">
        <v>21</v>
      </c>
      <c r="E307" s="7">
        <f t="shared" si="97"/>
        <v>0</v>
      </c>
      <c r="F307" s="7">
        <f t="shared" si="90"/>
        <v>0</v>
      </c>
      <c r="G307" s="7">
        <f t="shared" si="97"/>
        <v>0</v>
      </c>
      <c r="H307" s="7">
        <f t="shared" si="96"/>
        <v>0</v>
      </c>
      <c r="I307" s="7">
        <f t="shared" si="96"/>
        <v>0</v>
      </c>
      <c r="J307" s="7">
        <f t="shared" si="96"/>
        <v>0</v>
      </c>
      <c r="K307" s="7">
        <f t="shared" si="96"/>
        <v>0</v>
      </c>
      <c r="L307" s="64"/>
      <c r="M307" s="17"/>
    </row>
    <row r="308" spans="1:13" ht="15" hidden="1" customHeight="1" outlineLevel="1" x14ac:dyDescent="0.25">
      <c r="A308" s="55"/>
      <c r="B308" s="56"/>
      <c r="C308" s="93"/>
      <c r="D308" s="9" t="s">
        <v>22</v>
      </c>
      <c r="E308" s="7">
        <f t="shared" si="97"/>
        <v>0</v>
      </c>
      <c r="F308" s="7">
        <f t="shared" si="90"/>
        <v>0</v>
      </c>
      <c r="G308" s="7">
        <f t="shared" si="97"/>
        <v>0</v>
      </c>
      <c r="H308" s="7">
        <f t="shared" si="96"/>
        <v>0</v>
      </c>
      <c r="I308" s="7">
        <f t="shared" si="96"/>
        <v>0</v>
      </c>
      <c r="J308" s="7">
        <f t="shared" si="96"/>
        <v>0</v>
      </c>
      <c r="K308" s="7">
        <f t="shared" si="96"/>
        <v>0</v>
      </c>
      <c r="L308" s="76"/>
      <c r="M308" s="17"/>
    </row>
    <row r="309" spans="1:13" collapsed="1" x14ac:dyDescent="0.25">
      <c r="A309" s="59" t="s">
        <v>30</v>
      </c>
      <c r="B309" s="61" t="s">
        <v>114</v>
      </c>
      <c r="C309" s="61" t="s">
        <v>25</v>
      </c>
      <c r="D309" s="8" t="s">
        <v>15</v>
      </c>
      <c r="E309" s="14">
        <f>SUM(E310:E314)</f>
        <v>0</v>
      </c>
      <c r="F309" s="14">
        <f t="shared" si="90"/>
        <v>84048.76</v>
      </c>
      <c r="G309" s="14">
        <f>SUM(G310:G314)</f>
        <v>13197</v>
      </c>
      <c r="H309" s="14">
        <f t="shared" ref="H309:K309" si="98">SUM(H310:H314)</f>
        <v>17712.939999999999</v>
      </c>
      <c r="I309" s="14">
        <f t="shared" si="98"/>
        <v>17712.939999999999</v>
      </c>
      <c r="J309" s="14">
        <f t="shared" si="98"/>
        <v>17712.939999999999</v>
      </c>
      <c r="K309" s="14">
        <f t="shared" si="98"/>
        <v>17712.939999999999</v>
      </c>
      <c r="L309" s="63" t="s">
        <v>111</v>
      </c>
      <c r="M309" s="65"/>
    </row>
    <row r="310" spans="1:13" ht="30" hidden="1" outlineLevel="1" x14ac:dyDescent="0.25">
      <c r="A310" s="60"/>
      <c r="B310" s="62"/>
      <c r="C310" s="62"/>
      <c r="D310" s="12" t="s">
        <v>18</v>
      </c>
      <c r="E310" s="15">
        <v>0</v>
      </c>
      <c r="F310" s="14">
        <f t="shared" si="90"/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64"/>
      <c r="M310" s="66"/>
    </row>
    <row r="311" spans="1:13" ht="30" collapsed="1" x14ac:dyDescent="0.25">
      <c r="A311" s="60"/>
      <c r="B311" s="62"/>
      <c r="C311" s="62"/>
      <c r="D311" s="12" t="s">
        <v>19</v>
      </c>
      <c r="E311" s="15">
        <v>0</v>
      </c>
      <c r="F311" s="14">
        <f t="shared" si="90"/>
        <v>65082</v>
      </c>
      <c r="G311" s="15">
        <v>13197</v>
      </c>
      <c r="H311" s="15">
        <v>13026</v>
      </c>
      <c r="I311" s="15">
        <v>12949</v>
      </c>
      <c r="J311" s="15">
        <v>12955</v>
      </c>
      <c r="K311" s="15">
        <v>12955</v>
      </c>
      <c r="L311" s="64"/>
      <c r="M311" s="66"/>
    </row>
    <row r="312" spans="1:13" ht="80.25" customHeight="1" x14ac:dyDescent="0.25">
      <c r="A312" s="60"/>
      <c r="B312" s="62"/>
      <c r="C312" s="62"/>
      <c r="D312" s="12" t="s">
        <v>20</v>
      </c>
      <c r="E312" s="15">
        <v>0</v>
      </c>
      <c r="F312" s="14">
        <f t="shared" si="90"/>
        <v>18966.759999999998</v>
      </c>
      <c r="G312" s="15">
        <v>0</v>
      </c>
      <c r="H312" s="15">
        <v>4686.9399999999996</v>
      </c>
      <c r="I312" s="15">
        <v>4763.9399999999996</v>
      </c>
      <c r="J312" s="15">
        <v>4757.9399999999996</v>
      </c>
      <c r="K312" s="15">
        <v>4757.9399999999996</v>
      </c>
      <c r="L312" s="64"/>
      <c r="M312" s="66"/>
    </row>
    <row r="313" spans="1:13" hidden="1" outlineLevel="1" x14ac:dyDescent="0.25">
      <c r="A313" s="60"/>
      <c r="B313" s="62"/>
      <c r="C313" s="62"/>
      <c r="D313" s="13" t="s">
        <v>21</v>
      </c>
      <c r="E313" s="15">
        <v>0</v>
      </c>
      <c r="F313" s="14">
        <f t="shared" si="90"/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64"/>
      <c r="M313" s="66"/>
    </row>
    <row r="314" spans="1:13" hidden="1" outlineLevel="1" x14ac:dyDescent="0.25">
      <c r="A314" s="124"/>
      <c r="B314" s="104"/>
      <c r="C314" s="104"/>
      <c r="D314" s="13" t="s">
        <v>22</v>
      </c>
      <c r="E314" s="15">
        <v>0</v>
      </c>
      <c r="F314" s="14">
        <f t="shared" si="90"/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76"/>
      <c r="M314" s="105"/>
    </row>
    <row r="315" spans="1:13" collapsed="1" x14ac:dyDescent="0.25">
      <c r="A315" s="59" t="s">
        <v>33</v>
      </c>
      <c r="B315" s="61" t="s">
        <v>115</v>
      </c>
      <c r="C315" s="61" t="s">
        <v>25</v>
      </c>
      <c r="D315" s="8" t="s">
        <v>15</v>
      </c>
      <c r="E315" s="14">
        <f>SUM(E316:E320)</f>
        <v>0</v>
      </c>
      <c r="F315" s="14">
        <f t="shared" si="90"/>
        <v>0</v>
      </c>
      <c r="G315" s="14">
        <f>SUM(G316:G320)</f>
        <v>0</v>
      </c>
      <c r="H315" s="14">
        <f t="shared" ref="H315:K315" si="99">SUM(H316:H320)</f>
        <v>0</v>
      </c>
      <c r="I315" s="14">
        <f t="shared" si="99"/>
        <v>0</v>
      </c>
      <c r="J315" s="14">
        <f t="shared" si="99"/>
        <v>0</v>
      </c>
      <c r="K315" s="14">
        <f t="shared" si="99"/>
        <v>0</v>
      </c>
      <c r="L315" s="63"/>
      <c r="M315" s="65"/>
    </row>
    <row r="316" spans="1:13" ht="30" hidden="1" outlineLevel="1" x14ac:dyDescent="0.25">
      <c r="A316" s="60"/>
      <c r="B316" s="62"/>
      <c r="C316" s="62"/>
      <c r="D316" s="12" t="s">
        <v>18</v>
      </c>
      <c r="E316" s="15">
        <v>0</v>
      </c>
      <c r="F316" s="14">
        <f t="shared" si="90"/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64"/>
      <c r="M316" s="66"/>
    </row>
    <row r="317" spans="1:13" ht="30" hidden="1" outlineLevel="1" x14ac:dyDescent="0.25">
      <c r="A317" s="60"/>
      <c r="B317" s="62"/>
      <c r="C317" s="62"/>
      <c r="D317" s="12" t="s">
        <v>19</v>
      </c>
      <c r="E317" s="15">
        <v>0</v>
      </c>
      <c r="F317" s="14">
        <f t="shared" si="90"/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64"/>
      <c r="M317" s="66"/>
    </row>
    <row r="318" spans="1:13" ht="81.75" customHeight="1" collapsed="1" x14ac:dyDescent="0.25">
      <c r="A318" s="60"/>
      <c r="B318" s="62"/>
      <c r="C318" s="62"/>
      <c r="D318" s="12" t="s">
        <v>20</v>
      </c>
      <c r="E318" s="15">
        <v>0</v>
      </c>
      <c r="F318" s="14">
        <f t="shared" si="90"/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64"/>
      <c r="M318" s="66"/>
    </row>
    <row r="319" spans="1:13" hidden="1" outlineLevel="1" x14ac:dyDescent="0.25">
      <c r="A319" s="60"/>
      <c r="B319" s="62"/>
      <c r="C319" s="62"/>
      <c r="D319" s="13" t="s">
        <v>21</v>
      </c>
      <c r="E319" s="15">
        <v>0</v>
      </c>
      <c r="F319" s="14">
        <f t="shared" si="90"/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64"/>
      <c r="M319" s="66"/>
    </row>
    <row r="320" spans="1:13" hidden="1" outlineLevel="1" x14ac:dyDescent="0.25">
      <c r="A320" s="124"/>
      <c r="B320" s="104"/>
      <c r="C320" s="104"/>
      <c r="D320" s="13" t="s">
        <v>22</v>
      </c>
      <c r="E320" s="15">
        <v>0</v>
      </c>
      <c r="F320" s="14">
        <f t="shared" si="90"/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76"/>
      <c r="M320" s="105"/>
    </row>
    <row r="321" spans="1:13" collapsed="1" x14ac:dyDescent="0.25">
      <c r="A321" s="59" t="s">
        <v>36</v>
      </c>
      <c r="B321" s="61" t="s">
        <v>137</v>
      </c>
      <c r="C321" s="61" t="s">
        <v>25</v>
      </c>
      <c r="D321" s="8" t="s">
        <v>15</v>
      </c>
      <c r="E321" s="14">
        <f>SUM(E322:E326)</f>
        <v>0</v>
      </c>
      <c r="F321" s="14">
        <f t="shared" si="90"/>
        <v>0</v>
      </c>
      <c r="G321" s="14">
        <f>SUM(G322:G326)</f>
        <v>0</v>
      </c>
      <c r="H321" s="14">
        <f t="shared" ref="H321:K321" si="100">SUM(H322:H326)</f>
        <v>0</v>
      </c>
      <c r="I321" s="14">
        <f t="shared" si="100"/>
        <v>0</v>
      </c>
      <c r="J321" s="14">
        <f t="shared" si="100"/>
        <v>0</v>
      </c>
      <c r="K321" s="14">
        <f t="shared" si="100"/>
        <v>0</v>
      </c>
      <c r="L321" s="63"/>
      <c r="M321" s="129"/>
    </row>
    <row r="322" spans="1:13" ht="30" hidden="1" outlineLevel="1" x14ac:dyDescent="0.25">
      <c r="A322" s="60"/>
      <c r="B322" s="62"/>
      <c r="C322" s="62"/>
      <c r="D322" s="12" t="s">
        <v>18</v>
      </c>
      <c r="E322" s="15">
        <v>0</v>
      </c>
      <c r="F322" s="14">
        <f t="shared" si="90"/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64"/>
      <c r="M322" s="129"/>
    </row>
    <row r="323" spans="1:13" ht="30" hidden="1" outlineLevel="1" x14ac:dyDescent="0.25">
      <c r="A323" s="60"/>
      <c r="B323" s="62"/>
      <c r="C323" s="62"/>
      <c r="D323" s="12" t="s">
        <v>19</v>
      </c>
      <c r="E323" s="15">
        <v>0</v>
      </c>
      <c r="F323" s="14">
        <f t="shared" si="90"/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64"/>
      <c r="M323" s="129"/>
    </row>
    <row r="324" spans="1:13" ht="92.25" customHeight="1" collapsed="1" x14ac:dyDescent="0.25">
      <c r="A324" s="60"/>
      <c r="B324" s="62"/>
      <c r="C324" s="62"/>
      <c r="D324" s="12" t="s">
        <v>20</v>
      </c>
      <c r="E324" s="15">
        <v>0</v>
      </c>
      <c r="F324" s="14">
        <f t="shared" si="90"/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64"/>
      <c r="M324" s="129"/>
    </row>
    <row r="325" spans="1:13" hidden="1" outlineLevel="1" x14ac:dyDescent="0.25">
      <c r="A325" s="60"/>
      <c r="B325" s="62"/>
      <c r="C325" s="62"/>
      <c r="D325" s="13" t="s">
        <v>21</v>
      </c>
      <c r="E325" s="15">
        <v>0</v>
      </c>
      <c r="F325" s="14">
        <f t="shared" si="90"/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64"/>
      <c r="M325" s="129"/>
    </row>
    <row r="326" spans="1:13" hidden="1" outlineLevel="1" x14ac:dyDescent="0.25">
      <c r="A326" s="124"/>
      <c r="B326" s="104"/>
      <c r="C326" s="104"/>
      <c r="D326" s="13" t="s">
        <v>22</v>
      </c>
      <c r="E326" s="15">
        <v>0</v>
      </c>
      <c r="F326" s="14">
        <f t="shared" si="90"/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76"/>
      <c r="M326" s="129"/>
    </row>
    <row r="327" spans="1:13" collapsed="1" x14ac:dyDescent="0.25">
      <c r="A327" s="73" t="s">
        <v>38</v>
      </c>
      <c r="B327" s="73"/>
      <c r="C327" s="73"/>
      <c r="D327" s="6" t="s">
        <v>15</v>
      </c>
      <c r="E327" s="7">
        <f>SUM(E328:E332)</f>
        <v>0</v>
      </c>
      <c r="F327" s="7">
        <f t="shared" si="90"/>
        <v>105607.12815999999</v>
      </c>
      <c r="G327" s="7">
        <f>SUM(G328:G332)</f>
        <v>20517.136160000002</v>
      </c>
      <c r="H327" s="7">
        <f t="shared" ref="H327:K327" si="101">SUM(H328:H332)</f>
        <v>21272.498</v>
      </c>
      <c r="I327" s="7">
        <f t="shared" si="101"/>
        <v>21272.498</v>
      </c>
      <c r="J327" s="7">
        <f t="shared" si="101"/>
        <v>21272.498</v>
      </c>
      <c r="K327" s="7">
        <f t="shared" si="101"/>
        <v>21272.498</v>
      </c>
      <c r="L327" s="37"/>
      <c r="M327" s="74"/>
    </row>
    <row r="328" spans="1:13" ht="28.5" hidden="1" outlineLevel="1" x14ac:dyDescent="0.25">
      <c r="A328" s="73"/>
      <c r="B328" s="73"/>
      <c r="C328" s="73"/>
      <c r="D328" s="6" t="s">
        <v>18</v>
      </c>
      <c r="E328" s="7">
        <f>E292+E304</f>
        <v>0</v>
      </c>
      <c r="F328" s="7">
        <f t="shared" si="90"/>
        <v>0</v>
      </c>
      <c r="G328" s="7">
        <f t="shared" ref="G328:K332" si="102">G292+G304</f>
        <v>0</v>
      </c>
      <c r="H328" s="7">
        <f t="shared" si="102"/>
        <v>0</v>
      </c>
      <c r="I328" s="7">
        <f t="shared" si="102"/>
        <v>0</v>
      </c>
      <c r="J328" s="7">
        <f t="shared" si="102"/>
        <v>0</v>
      </c>
      <c r="K328" s="7">
        <f t="shared" si="102"/>
        <v>0</v>
      </c>
      <c r="L328" s="38"/>
      <c r="M328" s="74"/>
    </row>
    <row r="329" spans="1:13" ht="28.5" collapsed="1" x14ac:dyDescent="0.25">
      <c r="A329" s="73"/>
      <c r="B329" s="73"/>
      <c r="C329" s="73"/>
      <c r="D329" s="8" t="s">
        <v>19</v>
      </c>
      <c r="E329" s="7">
        <f>E293+E305</f>
        <v>0</v>
      </c>
      <c r="F329" s="7">
        <f t="shared" si="90"/>
        <v>65082</v>
      </c>
      <c r="G329" s="7">
        <f t="shared" si="102"/>
        <v>13197</v>
      </c>
      <c r="H329" s="7">
        <f t="shared" si="102"/>
        <v>13026</v>
      </c>
      <c r="I329" s="7">
        <f t="shared" si="102"/>
        <v>12949</v>
      </c>
      <c r="J329" s="7">
        <f t="shared" si="102"/>
        <v>12955</v>
      </c>
      <c r="K329" s="7">
        <f t="shared" si="102"/>
        <v>12955</v>
      </c>
      <c r="L329" s="38"/>
      <c r="M329" s="74"/>
    </row>
    <row r="330" spans="1:13" ht="52.5" customHeight="1" x14ac:dyDescent="0.25">
      <c r="A330" s="73"/>
      <c r="B330" s="73"/>
      <c r="C330" s="73"/>
      <c r="D330" s="8" t="s">
        <v>20</v>
      </c>
      <c r="E330" s="7">
        <f>E294+E306</f>
        <v>0</v>
      </c>
      <c r="F330" s="7">
        <f t="shared" si="90"/>
        <v>40525.12816</v>
      </c>
      <c r="G330" s="7">
        <f t="shared" si="102"/>
        <v>7320.13616</v>
      </c>
      <c r="H330" s="7">
        <f t="shared" si="102"/>
        <v>8246.4979999999996</v>
      </c>
      <c r="I330" s="7">
        <f t="shared" si="102"/>
        <v>8323.4979999999996</v>
      </c>
      <c r="J330" s="7">
        <f t="shared" si="102"/>
        <v>8317.4979999999996</v>
      </c>
      <c r="K330" s="7">
        <f t="shared" si="102"/>
        <v>8317.4979999999996</v>
      </c>
      <c r="L330" s="38"/>
      <c r="M330" s="74"/>
    </row>
    <row r="331" spans="1:13" hidden="1" outlineLevel="1" x14ac:dyDescent="0.25">
      <c r="A331" s="73"/>
      <c r="B331" s="73"/>
      <c r="C331" s="73"/>
      <c r="D331" s="9" t="s">
        <v>21</v>
      </c>
      <c r="E331" s="7">
        <f>E295+E307</f>
        <v>0</v>
      </c>
      <c r="F331" s="7">
        <f t="shared" si="90"/>
        <v>0</v>
      </c>
      <c r="G331" s="7">
        <f t="shared" si="102"/>
        <v>0</v>
      </c>
      <c r="H331" s="7">
        <f t="shared" si="102"/>
        <v>0</v>
      </c>
      <c r="I331" s="7">
        <f t="shared" si="102"/>
        <v>0</v>
      </c>
      <c r="J331" s="7">
        <f t="shared" si="102"/>
        <v>0</v>
      </c>
      <c r="K331" s="7">
        <f t="shared" si="102"/>
        <v>0</v>
      </c>
      <c r="L331" s="38"/>
      <c r="M331" s="74"/>
    </row>
    <row r="332" spans="1:13" hidden="1" outlineLevel="1" x14ac:dyDescent="0.25">
      <c r="A332" s="73"/>
      <c r="B332" s="73"/>
      <c r="C332" s="73"/>
      <c r="D332" s="9" t="s">
        <v>22</v>
      </c>
      <c r="E332" s="7">
        <f>E296+E308</f>
        <v>0</v>
      </c>
      <c r="F332" s="7">
        <f t="shared" si="90"/>
        <v>0</v>
      </c>
      <c r="G332" s="7">
        <f t="shared" si="102"/>
        <v>0</v>
      </c>
      <c r="H332" s="7">
        <f t="shared" si="102"/>
        <v>0</v>
      </c>
      <c r="I332" s="7">
        <f t="shared" si="102"/>
        <v>0</v>
      </c>
      <c r="J332" s="7">
        <f t="shared" si="102"/>
        <v>0</v>
      </c>
      <c r="K332" s="7">
        <f t="shared" si="102"/>
        <v>0</v>
      </c>
      <c r="L332" s="100"/>
      <c r="M332" s="74"/>
    </row>
    <row r="333" spans="1:13" ht="26.25" customHeight="1" collapsed="1" x14ac:dyDescent="0.25">
      <c r="A333" s="29" t="s">
        <v>128</v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 x14ac:dyDescent="0.25">
      <c r="A334" s="125">
        <v>1</v>
      </c>
      <c r="B334" s="33" t="s">
        <v>116</v>
      </c>
      <c r="C334" s="33" t="s">
        <v>25</v>
      </c>
      <c r="D334" s="8" t="s">
        <v>15</v>
      </c>
      <c r="E334" s="14">
        <f>SUM(E335:E339)</f>
        <v>90362</v>
      </c>
      <c r="F334" s="14">
        <f>SUM(G334:K334)</f>
        <v>259996.71309999999</v>
      </c>
      <c r="G334" s="14">
        <f>SUM(G335:G339)</f>
        <v>46679.409099999997</v>
      </c>
      <c r="H334" s="14">
        <f t="shared" ref="H334:K334" si="103">SUM(H335:H339)</f>
        <v>53329.326000000001</v>
      </c>
      <c r="I334" s="14">
        <f t="shared" si="103"/>
        <v>53329.326000000001</v>
      </c>
      <c r="J334" s="14">
        <f t="shared" si="103"/>
        <v>53329.326000000001</v>
      </c>
      <c r="K334" s="14">
        <f t="shared" si="103"/>
        <v>53329.326000000001</v>
      </c>
      <c r="L334" s="63"/>
      <c r="M334" s="127"/>
    </row>
    <row r="335" spans="1:13" ht="28.5" hidden="1" outlineLevel="1" x14ac:dyDescent="0.25">
      <c r="A335" s="126"/>
      <c r="B335" s="34"/>
      <c r="C335" s="34"/>
      <c r="D335" s="8" t="s">
        <v>18</v>
      </c>
      <c r="E335" s="14">
        <f>E341+E347+E353</f>
        <v>0</v>
      </c>
      <c r="F335" s="14">
        <f t="shared" ref="F335:F363" si="104">SUM(G335:K335)</f>
        <v>0</v>
      </c>
      <c r="G335" s="14">
        <f>G341+G347+G353</f>
        <v>0</v>
      </c>
      <c r="H335" s="14">
        <f t="shared" ref="H335:K339" si="105">H341+H347+H353</f>
        <v>0</v>
      </c>
      <c r="I335" s="14">
        <f t="shared" si="105"/>
        <v>0</v>
      </c>
      <c r="J335" s="14">
        <f t="shared" si="105"/>
        <v>0</v>
      </c>
      <c r="K335" s="14">
        <f t="shared" si="105"/>
        <v>0</v>
      </c>
      <c r="L335" s="64"/>
      <c r="M335" s="128"/>
    </row>
    <row r="336" spans="1:13" ht="28.5" hidden="1" outlineLevel="1" x14ac:dyDescent="0.25">
      <c r="A336" s="126"/>
      <c r="B336" s="34"/>
      <c r="C336" s="34"/>
      <c r="D336" s="8" t="s">
        <v>19</v>
      </c>
      <c r="E336" s="14">
        <f t="shared" ref="E336:G339" si="106">E342+E348+E354</f>
        <v>0</v>
      </c>
      <c r="F336" s="14">
        <f t="shared" si="104"/>
        <v>0</v>
      </c>
      <c r="G336" s="14">
        <f t="shared" si="106"/>
        <v>0</v>
      </c>
      <c r="H336" s="14">
        <f t="shared" si="105"/>
        <v>0</v>
      </c>
      <c r="I336" s="14">
        <f t="shared" si="105"/>
        <v>0</v>
      </c>
      <c r="J336" s="14">
        <f t="shared" si="105"/>
        <v>0</v>
      </c>
      <c r="K336" s="14">
        <f t="shared" si="105"/>
        <v>0</v>
      </c>
      <c r="L336" s="64"/>
      <c r="M336" s="128"/>
    </row>
    <row r="337" spans="1:13" ht="58.5" customHeight="1" collapsed="1" x14ac:dyDescent="0.25">
      <c r="A337" s="126"/>
      <c r="B337" s="34"/>
      <c r="C337" s="34"/>
      <c r="D337" s="8" t="s">
        <v>20</v>
      </c>
      <c r="E337" s="14">
        <f t="shared" si="106"/>
        <v>90362</v>
      </c>
      <c r="F337" s="14">
        <f t="shared" si="104"/>
        <v>259996.71309999999</v>
      </c>
      <c r="G337" s="14">
        <f>G343+G349+G355</f>
        <v>46679.409099999997</v>
      </c>
      <c r="H337" s="14">
        <f t="shared" si="105"/>
        <v>53329.326000000001</v>
      </c>
      <c r="I337" s="14">
        <f t="shared" si="105"/>
        <v>53329.326000000001</v>
      </c>
      <c r="J337" s="14">
        <f t="shared" si="105"/>
        <v>53329.326000000001</v>
      </c>
      <c r="K337" s="14">
        <f t="shared" si="105"/>
        <v>53329.326000000001</v>
      </c>
      <c r="L337" s="64"/>
      <c r="M337" s="128"/>
    </row>
    <row r="338" spans="1:13" hidden="1" outlineLevel="1" x14ac:dyDescent="0.25">
      <c r="A338" s="126"/>
      <c r="B338" s="34"/>
      <c r="C338" s="34"/>
      <c r="D338" s="9" t="s">
        <v>21</v>
      </c>
      <c r="E338" s="14">
        <f t="shared" si="106"/>
        <v>0</v>
      </c>
      <c r="F338" s="14">
        <f t="shared" si="104"/>
        <v>0</v>
      </c>
      <c r="G338" s="14">
        <f t="shared" si="106"/>
        <v>0</v>
      </c>
      <c r="H338" s="14">
        <f t="shared" si="105"/>
        <v>0</v>
      </c>
      <c r="I338" s="14">
        <f t="shared" si="105"/>
        <v>0</v>
      </c>
      <c r="J338" s="14">
        <f t="shared" si="105"/>
        <v>0</v>
      </c>
      <c r="K338" s="14">
        <f t="shared" si="105"/>
        <v>0</v>
      </c>
      <c r="L338" s="64"/>
      <c r="M338" s="128"/>
    </row>
    <row r="339" spans="1:13" hidden="1" outlineLevel="1" x14ac:dyDescent="0.25">
      <c r="A339" s="126"/>
      <c r="B339" s="34"/>
      <c r="C339" s="34"/>
      <c r="D339" s="9" t="s">
        <v>22</v>
      </c>
      <c r="E339" s="14">
        <f t="shared" si="106"/>
        <v>0</v>
      </c>
      <c r="F339" s="14">
        <f t="shared" si="104"/>
        <v>0</v>
      </c>
      <c r="G339" s="14">
        <f t="shared" si="106"/>
        <v>0</v>
      </c>
      <c r="H339" s="14">
        <f t="shared" si="105"/>
        <v>0</v>
      </c>
      <c r="I339" s="14">
        <f t="shared" si="105"/>
        <v>0</v>
      </c>
      <c r="J339" s="14">
        <f t="shared" si="105"/>
        <v>0</v>
      </c>
      <c r="K339" s="14">
        <f t="shared" si="105"/>
        <v>0</v>
      </c>
      <c r="L339" s="76"/>
      <c r="M339" s="128"/>
    </row>
    <row r="340" spans="1:13" collapsed="1" x14ac:dyDescent="0.25">
      <c r="A340" s="101" t="s">
        <v>23</v>
      </c>
      <c r="B340" s="61" t="s">
        <v>117</v>
      </c>
      <c r="C340" s="61" t="s">
        <v>25</v>
      </c>
      <c r="D340" s="8" t="s">
        <v>15</v>
      </c>
      <c r="E340" s="14">
        <f>SUM(E341:E345)</f>
        <v>19492</v>
      </c>
      <c r="F340" s="7">
        <f t="shared" si="104"/>
        <v>132491.82310000001</v>
      </c>
      <c r="G340" s="14">
        <f>SUM(G341:G345)</f>
        <v>24176.239099999995</v>
      </c>
      <c r="H340" s="14">
        <f t="shared" ref="H340:K340" si="107">SUM(H341:H345)</f>
        <v>27078.896000000001</v>
      </c>
      <c r="I340" s="14">
        <f t="shared" si="107"/>
        <v>27078.896000000001</v>
      </c>
      <c r="J340" s="14">
        <f t="shared" si="107"/>
        <v>27078.896000000001</v>
      </c>
      <c r="K340" s="14">
        <f t="shared" si="107"/>
        <v>27078.896000000001</v>
      </c>
      <c r="L340" s="63" t="s">
        <v>16</v>
      </c>
      <c r="M340" s="130"/>
    </row>
    <row r="341" spans="1:13" ht="30" hidden="1" customHeight="1" outlineLevel="1" x14ac:dyDescent="0.25">
      <c r="A341" s="102"/>
      <c r="B341" s="62"/>
      <c r="C341" s="62"/>
      <c r="D341" s="12" t="s">
        <v>18</v>
      </c>
      <c r="E341" s="15">
        <v>0</v>
      </c>
      <c r="F341" s="7">
        <f t="shared" si="104"/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64"/>
      <c r="M341" s="131"/>
    </row>
    <row r="342" spans="1:13" ht="30" hidden="1" customHeight="1" outlineLevel="1" x14ac:dyDescent="0.25">
      <c r="A342" s="102"/>
      <c r="B342" s="62"/>
      <c r="C342" s="62"/>
      <c r="D342" s="12" t="s">
        <v>19</v>
      </c>
      <c r="E342" s="15">
        <v>0</v>
      </c>
      <c r="F342" s="7">
        <f t="shared" si="104"/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64"/>
      <c r="M342" s="131"/>
    </row>
    <row r="343" spans="1:13" ht="45" collapsed="1" x14ac:dyDescent="0.25">
      <c r="A343" s="102"/>
      <c r="B343" s="62"/>
      <c r="C343" s="62"/>
      <c r="D343" s="12" t="s">
        <v>20</v>
      </c>
      <c r="E343" s="15">
        <v>19492</v>
      </c>
      <c r="F343" s="7">
        <f t="shared" si="104"/>
        <v>132491.82310000001</v>
      </c>
      <c r="G343" s="15">
        <f>24763.1-3.473-300-283.3879</f>
        <v>24176.239099999995</v>
      </c>
      <c r="H343" s="15">
        <f t="shared" ref="H343:K343" si="108">15892.9+3646.32+4407.78+1623.661+1083.119+425.116</f>
        <v>27078.896000000001</v>
      </c>
      <c r="I343" s="15">
        <f t="shared" si="108"/>
        <v>27078.896000000001</v>
      </c>
      <c r="J343" s="15">
        <f t="shared" si="108"/>
        <v>27078.896000000001</v>
      </c>
      <c r="K343" s="15">
        <f t="shared" si="108"/>
        <v>27078.896000000001</v>
      </c>
      <c r="L343" s="64"/>
      <c r="M343" s="131"/>
    </row>
    <row r="344" spans="1:13" ht="15" hidden="1" customHeight="1" outlineLevel="1" x14ac:dyDescent="0.25">
      <c r="A344" s="102"/>
      <c r="B344" s="62"/>
      <c r="C344" s="62"/>
      <c r="D344" s="13" t="s">
        <v>21</v>
      </c>
      <c r="E344" s="15">
        <v>0</v>
      </c>
      <c r="F344" s="7">
        <f t="shared" si="104"/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64"/>
      <c r="M344" s="131"/>
    </row>
    <row r="345" spans="1:13" ht="15" hidden="1" customHeight="1" outlineLevel="1" x14ac:dyDescent="0.25">
      <c r="A345" s="103"/>
      <c r="B345" s="104"/>
      <c r="C345" s="104"/>
      <c r="D345" s="13" t="s">
        <v>22</v>
      </c>
      <c r="E345" s="15">
        <v>0</v>
      </c>
      <c r="F345" s="7">
        <f t="shared" si="104"/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76"/>
      <c r="M345" s="132"/>
    </row>
    <row r="346" spans="1:13" collapsed="1" x14ac:dyDescent="0.25">
      <c r="A346" s="59" t="s">
        <v>26</v>
      </c>
      <c r="B346" s="61" t="s">
        <v>74</v>
      </c>
      <c r="C346" s="61" t="s">
        <v>25</v>
      </c>
      <c r="D346" s="8" t="s">
        <v>15</v>
      </c>
      <c r="E346" s="14">
        <f>SUM(E347:E351)</f>
        <v>70870</v>
      </c>
      <c r="F346" s="7">
        <f t="shared" si="104"/>
        <v>127504.88999999998</v>
      </c>
      <c r="G346" s="14">
        <f>SUM(G347:G351)</f>
        <v>22503.170000000002</v>
      </c>
      <c r="H346" s="14">
        <f t="shared" ref="H346:K346" si="109">SUM(H347:H351)</f>
        <v>26250.43</v>
      </c>
      <c r="I346" s="14">
        <f t="shared" si="109"/>
        <v>26250.43</v>
      </c>
      <c r="J346" s="14">
        <f t="shared" si="109"/>
        <v>26250.43</v>
      </c>
      <c r="K346" s="14">
        <f t="shared" si="109"/>
        <v>26250.43</v>
      </c>
      <c r="L346" s="63" t="s">
        <v>16</v>
      </c>
      <c r="M346" s="133"/>
    </row>
    <row r="347" spans="1:13" ht="30" hidden="1" outlineLevel="1" x14ac:dyDescent="0.25">
      <c r="A347" s="60"/>
      <c r="B347" s="62"/>
      <c r="C347" s="62"/>
      <c r="D347" s="12" t="s">
        <v>18</v>
      </c>
      <c r="E347" s="15">
        <v>0</v>
      </c>
      <c r="F347" s="7">
        <f t="shared" si="104"/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64"/>
      <c r="M347" s="134"/>
    </row>
    <row r="348" spans="1:13" ht="30" hidden="1" outlineLevel="1" x14ac:dyDescent="0.25">
      <c r="A348" s="60"/>
      <c r="B348" s="62"/>
      <c r="C348" s="62"/>
      <c r="D348" s="12" t="s">
        <v>19</v>
      </c>
      <c r="E348" s="15">
        <v>0</v>
      </c>
      <c r="F348" s="7">
        <f t="shared" si="104"/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64"/>
      <c r="M348" s="134"/>
    </row>
    <row r="349" spans="1:13" ht="45" collapsed="1" x14ac:dyDescent="0.25">
      <c r="A349" s="60"/>
      <c r="B349" s="62"/>
      <c r="C349" s="62"/>
      <c r="D349" s="12" t="s">
        <v>20</v>
      </c>
      <c r="E349" s="15">
        <v>70870</v>
      </c>
      <c r="F349" s="7">
        <f t="shared" si="104"/>
        <v>127504.88999999998</v>
      </c>
      <c r="G349" s="15">
        <f>24916.61-2413.44</f>
        <v>22503.170000000002</v>
      </c>
      <c r="H349" s="15">
        <v>26250.43</v>
      </c>
      <c r="I349" s="15">
        <v>26250.43</v>
      </c>
      <c r="J349" s="15">
        <v>26250.43</v>
      </c>
      <c r="K349" s="15">
        <v>26250.43</v>
      </c>
      <c r="L349" s="64"/>
      <c r="M349" s="134"/>
    </row>
    <row r="350" spans="1:13" hidden="1" outlineLevel="1" x14ac:dyDescent="0.25">
      <c r="A350" s="60"/>
      <c r="B350" s="62"/>
      <c r="C350" s="62"/>
      <c r="D350" s="13" t="s">
        <v>21</v>
      </c>
      <c r="E350" s="15">
        <v>0</v>
      </c>
      <c r="F350" s="7">
        <f t="shared" si="104"/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64"/>
      <c r="M350" s="134"/>
    </row>
    <row r="351" spans="1:13" hidden="1" outlineLevel="1" x14ac:dyDescent="0.25">
      <c r="A351" s="124"/>
      <c r="B351" s="104"/>
      <c r="C351" s="104"/>
      <c r="D351" s="13" t="s">
        <v>22</v>
      </c>
      <c r="E351" s="15">
        <v>0</v>
      </c>
      <c r="F351" s="7">
        <f t="shared" si="104"/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76"/>
      <c r="M351" s="135"/>
    </row>
    <row r="352" spans="1:13" collapsed="1" x14ac:dyDescent="0.25">
      <c r="A352" s="59" t="s">
        <v>46</v>
      </c>
      <c r="B352" s="61" t="s">
        <v>118</v>
      </c>
      <c r="C352" s="61" t="s">
        <v>25</v>
      </c>
      <c r="D352" s="8" t="s">
        <v>15</v>
      </c>
      <c r="E352" s="14">
        <f>SUM(E353:E357)</f>
        <v>0</v>
      </c>
      <c r="F352" s="7">
        <f t="shared" si="104"/>
        <v>0</v>
      </c>
      <c r="G352" s="14">
        <f>SUM(G353:G357)</f>
        <v>0</v>
      </c>
      <c r="H352" s="14">
        <f t="shared" ref="H352:K352" si="110">SUM(H353:H357)</f>
        <v>0</v>
      </c>
      <c r="I352" s="14">
        <f t="shared" si="110"/>
        <v>0</v>
      </c>
      <c r="J352" s="14">
        <f t="shared" si="110"/>
        <v>0</v>
      </c>
      <c r="K352" s="14">
        <f t="shared" si="110"/>
        <v>0</v>
      </c>
      <c r="L352" s="63"/>
      <c r="M352" s="133"/>
    </row>
    <row r="353" spans="1:13" ht="30" hidden="1" outlineLevel="1" x14ac:dyDescent="0.25">
      <c r="A353" s="60"/>
      <c r="B353" s="62"/>
      <c r="C353" s="62"/>
      <c r="D353" s="12" t="s">
        <v>18</v>
      </c>
      <c r="E353" s="15">
        <v>0</v>
      </c>
      <c r="F353" s="7">
        <f t="shared" si="104"/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64"/>
      <c r="M353" s="134"/>
    </row>
    <row r="354" spans="1:13" ht="30" hidden="1" outlineLevel="1" x14ac:dyDescent="0.25">
      <c r="A354" s="60"/>
      <c r="B354" s="62"/>
      <c r="C354" s="62"/>
      <c r="D354" s="12" t="s">
        <v>19</v>
      </c>
      <c r="E354" s="15">
        <v>0</v>
      </c>
      <c r="F354" s="7">
        <f t="shared" si="104"/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64"/>
      <c r="M354" s="134"/>
    </row>
    <row r="355" spans="1:13" ht="60" customHeight="1" collapsed="1" x14ac:dyDescent="0.25">
      <c r="A355" s="60"/>
      <c r="B355" s="62"/>
      <c r="C355" s="62"/>
      <c r="D355" s="12" t="s">
        <v>20</v>
      </c>
      <c r="E355" s="15">
        <v>0</v>
      </c>
      <c r="F355" s="7">
        <f t="shared" si="104"/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64"/>
      <c r="M355" s="134"/>
    </row>
    <row r="356" spans="1:13" hidden="1" outlineLevel="1" x14ac:dyDescent="0.25">
      <c r="A356" s="60"/>
      <c r="B356" s="62"/>
      <c r="C356" s="62"/>
      <c r="D356" s="13" t="s">
        <v>21</v>
      </c>
      <c r="E356" s="15">
        <v>0</v>
      </c>
      <c r="F356" s="7">
        <f t="shared" si="104"/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64"/>
      <c r="M356" s="134"/>
    </row>
    <row r="357" spans="1:13" hidden="1" outlineLevel="1" x14ac:dyDescent="0.25">
      <c r="A357" s="124"/>
      <c r="B357" s="104"/>
      <c r="C357" s="104"/>
      <c r="D357" s="13" t="s">
        <v>22</v>
      </c>
      <c r="E357" s="15">
        <v>0</v>
      </c>
      <c r="F357" s="7">
        <f t="shared" si="104"/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76"/>
      <c r="M357" s="135"/>
    </row>
    <row r="358" spans="1:13" collapsed="1" x14ac:dyDescent="0.25">
      <c r="A358" s="136" t="s">
        <v>38</v>
      </c>
      <c r="B358" s="136"/>
      <c r="C358" s="136"/>
      <c r="D358" s="8" t="s">
        <v>15</v>
      </c>
      <c r="E358" s="14">
        <f>SUM(E359:E363)</f>
        <v>90362</v>
      </c>
      <c r="F358" s="14">
        <f t="shared" si="104"/>
        <v>259996.71309999999</v>
      </c>
      <c r="G358" s="14">
        <f>SUM(G359:G363)</f>
        <v>46679.409099999997</v>
      </c>
      <c r="H358" s="14">
        <f t="shared" ref="H358:K358" si="111">SUM(H359:H363)</f>
        <v>53329.326000000001</v>
      </c>
      <c r="I358" s="14">
        <f t="shared" si="111"/>
        <v>53329.326000000001</v>
      </c>
      <c r="J358" s="14">
        <f t="shared" si="111"/>
        <v>53329.326000000001</v>
      </c>
      <c r="K358" s="14">
        <f t="shared" si="111"/>
        <v>53329.326000000001</v>
      </c>
      <c r="L358" s="63"/>
      <c r="M358" s="129"/>
    </row>
    <row r="359" spans="1:13" ht="28.5" hidden="1" outlineLevel="1" x14ac:dyDescent="0.25">
      <c r="A359" s="136"/>
      <c r="B359" s="136"/>
      <c r="C359" s="136"/>
      <c r="D359" s="8" t="s">
        <v>18</v>
      </c>
      <c r="E359" s="14">
        <f>E335</f>
        <v>0</v>
      </c>
      <c r="F359" s="14">
        <f t="shared" si="104"/>
        <v>0</v>
      </c>
      <c r="G359" s="14">
        <f>G335</f>
        <v>0</v>
      </c>
      <c r="H359" s="14">
        <f t="shared" ref="H359:K363" si="112">H335</f>
        <v>0</v>
      </c>
      <c r="I359" s="14">
        <f t="shared" si="112"/>
        <v>0</v>
      </c>
      <c r="J359" s="14">
        <f t="shared" si="112"/>
        <v>0</v>
      </c>
      <c r="K359" s="14">
        <f t="shared" si="112"/>
        <v>0</v>
      </c>
      <c r="L359" s="64"/>
      <c r="M359" s="129"/>
    </row>
    <row r="360" spans="1:13" ht="28.5" hidden="1" outlineLevel="1" x14ac:dyDescent="0.25">
      <c r="A360" s="136"/>
      <c r="B360" s="136"/>
      <c r="C360" s="136"/>
      <c r="D360" s="8" t="s">
        <v>19</v>
      </c>
      <c r="E360" s="14">
        <f t="shared" ref="E360:G363" si="113">E336</f>
        <v>0</v>
      </c>
      <c r="F360" s="14">
        <f t="shared" si="104"/>
        <v>0</v>
      </c>
      <c r="G360" s="14">
        <f t="shared" si="113"/>
        <v>0</v>
      </c>
      <c r="H360" s="14">
        <f t="shared" si="112"/>
        <v>0</v>
      </c>
      <c r="I360" s="14">
        <f t="shared" si="112"/>
        <v>0</v>
      </c>
      <c r="J360" s="14">
        <f t="shared" si="112"/>
        <v>0</v>
      </c>
      <c r="K360" s="14">
        <f t="shared" si="112"/>
        <v>0</v>
      </c>
      <c r="L360" s="64"/>
      <c r="M360" s="129"/>
    </row>
    <row r="361" spans="1:13" ht="55.5" customHeight="1" collapsed="1" x14ac:dyDescent="0.25">
      <c r="A361" s="136"/>
      <c r="B361" s="136"/>
      <c r="C361" s="136"/>
      <c r="D361" s="8" t="s">
        <v>20</v>
      </c>
      <c r="E361" s="14">
        <f t="shared" si="113"/>
        <v>90362</v>
      </c>
      <c r="F361" s="14">
        <f t="shared" si="104"/>
        <v>259996.71309999999</v>
      </c>
      <c r="G361" s="14">
        <f t="shared" si="113"/>
        <v>46679.409099999997</v>
      </c>
      <c r="H361" s="14">
        <f t="shared" si="112"/>
        <v>53329.326000000001</v>
      </c>
      <c r="I361" s="14">
        <f t="shared" si="112"/>
        <v>53329.326000000001</v>
      </c>
      <c r="J361" s="14">
        <f t="shared" si="112"/>
        <v>53329.326000000001</v>
      </c>
      <c r="K361" s="14">
        <f t="shared" si="112"/>
        <v>53329.326000000001</v>
      </c>
      <c r="L361" s="64"/>
      <c r="M361" s="129"/>
    </row>
    <row r="362" spans="1:13" hidden="1" outlineLevel="1" x14ac:dyDescent="0.25">
      <c r="A362" s="136"/>
      <c r="B362" s="136"/>
      <c r="C362" s="136"/>
      <c r="D362" s="9" t="s">
        <v>21</v>
      </c>
      <c r="E362" s="14">
        <f t="shared" si="113"/>
        <v>0</v>
      </c>
      <c r="F362" s="14">
        <f t="shared" si="104"/>
        <v>0</v>
      </c>
      <c r="G362" s="14">
        <f t="shared" si="113"/>
        <v>0</v>
      </c>
      <c r="H362" s="14">
        <f t="shared" si="112"/>
        <v>0</v>
      </c>
      <c r="I362" s="14">
        <f t="shared" si="112"/>
        <v>0</v>
      </c>
      <c r="J362" s="14">
        <f t="shared" si="112"/>
        <v>0</v>
      </c>
      <c r="K362" s="14">
        <f t="shared" si="112"/>
        <v>0</v>
      </c>
      <c r="L362" s="64"/>
      <c r="M362" s="129"/>
    </row>
    <row r="363" spans="1:13" hidden="1" outlineLevel="1" x14ac:dyDescent="0.25">
      <c r="A363" s="136"/>
      <c r="B363" s="136"/>
      <c r="C363" s="136"/>
      <c r="D363" s="9" t="s">
        <v>22</v>
      </c>
      <c r="E363" s="14">
        <f t="shared" si="113"/>
        <v>0</v>
      </c>
      <c r="F363" s="14">
        <f t="shared" si="104"/>
        <v>0</v>
      </c>
      <c r="G363" s="14">
        <f t="shared" si="113"/>
        <v>0</v>
      </c>
      <c r="H363" s="14">
        <f t="shared" si="112"/>
        <v>0</v>
      </c>
      <c r="I363" s="14">
        <f t="shared" si="112"/>
        <v>0</v>
      </c>
      <c r="J363" s="14">
        <f t="shared" si="112"/>
        <v>0</v>
      </c>
      <c r="K363" s="14">
        <f t="shared" si="112"/>
        <v>0</v>
      </c>
      <c r="L363" s="76"/>
      <c r="M363" s="129"/>
    </row>
    <row r="364" spans="1:13" ht="27.75" customHeight="1" collapsed="1" x14ac:dyDescent="0.25">
      <c r="A364" s="29" t="s">
        <v>119</v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 x14ac:dyDescent="0.25">
      <c r="A365" s="31">
        <v>1</v>
      </c>
      <c r="B365" s="33" t="s">
        <v>120</v>
      </c>
      <c r="C365" s="35" t="s">
        <v>25</v>
      </c>
      <c r="D365" s="6" t="s">
        <v>15</v>
      </c>
      <c r="E365" s="7">
        <f>SUM(E366:E370)</f>
        <v>115006.20368999999</v>
      </c>
      <c r="F365" s="7">
        <f>SUM(G365:K365)</f>
        <v>792703.2787299999</v>
      </c>
      <c r="G365" s="7">
        <f>SUM(G366:G370)</f>
        <v>91935.438250000007</v>
      </c>
      <c r="H365" s="7">
        <f t="shared" ref="H365:K365" si="114">SUM(H366:H370)</f>
        <v>175191.96012</v>
      </c>
      <c r="I365" s="7">
        <f t="shared" si="114"/>
        <v>175191.96012</v>
      </c>
      <c r="J365" s="7">
        <f t="shared" si="114"/>
        <v>175191.96012</v>
      </c>
      <c r="K365" s="7">
        <f t="shared" si="114"/>
        <v>175191.96012</v>
      </c>
      <c r="L365" s="63"/>
      <c r="M365" s="39" t="s">
        <v>121</v>
      </c>
    </row>
    <row r="366" spans="1:13" ht="28.5" hidden="1" customHeight="1" outlineLevel="1" x14ac:dyDescent="0.25">
      <c r="A366" s="32"/>
      <c r="B366" s="34"/>
      <c r="C366" s="36"/>
      <c r="D366" s="6" t="s">
        <v>18</v>
      </c>
      <c r="E366" s="7">
        <f>E372+E378</f>
        <v>0</v>
      </c>
      <c r="F366" s="7">
        <f t="shared" ref="F366:F394" si="115">SUM(G366:K366)</f>
        <v>0</v>
      </c>
      <c r="G366" s="7">
        <f>G372+G378</f>
        <v>0</v>
      </c>
      <c r="H366" s="7">
        <f t="shared" ref="H366:K370" si="116">H372+H378</f>
        <v>0</v>
      </c>
      <c r="I366" s="7">
        <f t="shared" si="116"/>
        <v>0</v>
      </c>
      <c r="J366" s="7">
        <f t="shared" si="116"/>
        <v>0</v>
      </c>
      <c r="K366" s="7">
        <f t="shared" si="116"/>
        <v>0</v>
      </c>
      <c r="L366" s="64"/>
      <c r="M366" s="40"/>
    </row>
    <row r="367" spans="1:13" ht="28.5" hidden="1" customHeight="1" outlineLevel="1" x14ac:dyDescent="0.25">
      <c r="A367" s="32"/>
      <c r="B367" s="34"/>
      <c r="C367" s="36"/>
      <c r="D367" s="8" t="s">
        <v>19</v>
      </c>
      <c r="E367" s="7">
        <f t="shared" ref="E367:G370" si="117">E373+E379</f>
        <v>0</v>
      </c>
      <c r="F367" s="7">
        <f t="shared" si="115"/>
        <v>0</v>
      </c>
      <c r="G367" s="7">
        <f t="shared" si="117"/>
        <v>0</v>
      </c>
      <c r="H367" s="7">
        <f t="shared" si="116"/>
        <v>0</v>
      </c>
      <c r="I367" s="7">
        <f t="shared" si="116"/>
        <v>0</v>
      </c>
      <c r="J367" s="7">
        <f t="shared" si="116"/>
        <v>0</v>
      </c>
      <c r="K367" s="7">
        <f t="shared" si="116"/>
        <v>0</v>
      </c>
      <c r="L367" s="64"/>
      <c r="M367" s="40"/>
    </row>
    <row r="368" spans="1:13" ht="47.25" customHeight="1" collapsed="1" x14ac:dyDescent="0.25">
      <c r="A368" s="32"/>
      <c r="B368" s="34"/>
      <c r="C368" s="36"/>
      <c r="D368" s="8" t="s">
        <v>20</v>
      </c>
      <c r="E368" s="7">
        <f t="shared" si="117"/>
        <v>115006.20368999999</v>
      </c>
      <c r="F368" s="7">
        <f t="shared" si="115"/>
        <v>723210.36548999988</v>
      </c>
      <c r="G368" s="7">
        <f t="shared" si="117"/>
        <v>81492.113490000003</v>
      </c>
      <c r="H368" s="7">
        <f t="shared" si="116"/>
        <v>160429.56299999999</v>
      </c>
      <c r="I368" s="7">
        <f t="shared" si="116"/>
        <v>160429.56299999999</v>
      </c>
      <c r="J368" s="7">
        <f t="shared" si="116"/>
        <v>160429.56299999999</v>
      </c>
      <c r="K368" s="7">
        <f t="shared" si="116"/>
        <v>160429.56299999999</v>
      </c>
      <c r="L368" s="64"/>
      <c r="M368" s="40"/>
    </row>
    <row r="369" spans="1:13" x14ac:dyDescent="0.25">
      <c r="A369" s="32"/>
      <c r="B369" s="34"/>
      <c r="C369" s="36"/>
      <c r="D369" s="9" t="s">
        <v>21</v>
      </c>
      <c r="E369" s="7">
        <f t="shared" si="117"/>
        <v>0</v>
      </c>
      <c r="F369" s="7">
        <f t="shared" si="115"/>
        <v>69492.913239999994</v>
      </c>
      <c r="G369" s="7">
        <f t="shared" si="117"/>
        <v>10443.32476</v>
      </c>
      <c r="H369" s="7">
        <f t="shared" si="116"/>
        <v>14762.39712</v>
      </c>
      <c r="I369" s="7">
        <f t="shared" si="116"/>
        <v>14762.39712</v>
      </c>
      <c r="J369" s="7">
        <f t="shared" si="116"/>
        <v>14762.39712</v>
      </c>
      <c r="K369" s="7">
        <f t="shared" si="116"/>
        <v>14762.39712</v>
      </c>
      <c r="L369" s="64"/>
      <c r="M369" s="40"/>
    </row>
    <row r="370" spans="1:13" ht="15" hidden="1" customHeight="1" outlineLevel="1" x14ac:dyDescent="0.25">
      <c r="A370" s="32"/>
      <c r="B370" s="34"/>
      <c r="C370" s="36"/>
      <c r="D370" s="9" t="s">
        <v>22</v>
      </c>
      <c r="E370" s="7">
        <f t="shared" si="117"/>
        <v>0</v>
      </c>
      <c r="F370" s="7">
        <f t="shared" si="115"/>
        <v>0</v>
      </c>
      <c r="G370" s="7">
        <f t="shared" si="117"/>
        <v>0</v>
      </c>
      <c r="H370" s="7">
        <f t="shared" si="116"/>
        <v>0</v>
      </c>
      <c r="I370" s="7">
        <f t="shared" si="116"/>
        <v>0</v>
      </c>
      <c r="J370" s="7">
        <f t="shared" si="116"/>
        <v>0</v>
      </c>
      <c r="K370" s="7">
        <f t="shared" si="116"/>
        <v>0</v>
      </c>
      <c r="L370" s="76"/>
      <c r="M370" s="115"/>
    </row>
    <row r="371" spans="1:13" collapsed="1" x14ac:dyDescent="0.25">
      <c r="A371" s="101" t="s">
        <v>23</v>
      </c>
      <c r="B371" s="61" t="s">
        <v>138</v>
      </c>
      <c r="C371" s="61" t="s">
        <v>25</v>
      </c>
      <c r="D371" s="8" t="s">
        <v>15</v>
      </c>
      <c r="E371" s="14">
        <f>SUM(E372:E376)</f>
        <v>115006.20368999999</v>
      </c>
      <c r="F371" s="7">
        <f t="shared" si="115"/>
        <v>792703.2787299999</v>
      </c>
      <c r="G371" s="14">
        <f>SUM(G372:G376)</f>
        <v>91935.438250000007</v>
      </c>
      <c r="H371" s="14">
        <f t="shared" ref="H371:K371" si="118">SUM(H372:H376)</f>
        <v>175191.96012</v>
      </c>
      <c r="I371" s="14">
        <f t="shared" si="118"/>
        <v>175191.96012</v>
      </c>
      <c r="J371" s="14">
        <f t="shared" si="118"/>
        <v>175191.96012</v>
      </c>
      <c r="K371" s="14">
        <f t="shared" si="118"/>
        <v>175191.96012</v>
      </c>
      <c r="L371" s="63" t="s">
        <v>53</v>
      </c>
      <c r="M371" s="130"/>
    </row>
    <row r="372" spans="1:13" ht="30" hidden="1" customHeight="1" outlineLevel="1" x14ac:dyDescent="0.25">
      <c r="A372" s="102"/>
      <c r="B372" s="62"/>
      <c r="C372" s="62"/>
      <c r="D372" s="12" t="s">
        <v>18</v>
      </c>
      <c r="E372" s="15">
        <v>0</v>
      </c>
      <c r="F372" s="7">
        <f t="shared" si="115"/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64"/>
      <c r="M372" s="131"/>
    </row>
    <row r="373" spans="1:13" ht="30" hidden="1" customHeight="1" outlineLevel="1" x14ac:dyDescent="0.25">
      <c r="A373" s="102"/>
      <c r="B373" s="62"/>
      <c r="C373" s="62"/>
      <c r="D373" s="12" t="s">
        <v>19</v>
      </c>
      <c r="E373" s="15">
        <v>0</v>
      </c>
      <c r="F373" s="7">
        <f t="shared" si="115"/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64"/>
      <c r="M373" s="131"/>
    </row>
    <row r="374" spans="1:13" ht="51.75" customHeight="1" collapsed="1" x14ac:dyDescent="0.25">
      <c r="A374" s="102"/>
      <c r="B374" s="62"/>
      <c r="C374" s="62"/>
      <c r="D374" s="12" t="s">
        <v>20</v>
      </c>
      <c r="E374" s="15">
        <v>115006.20368999999</v>
      </c>
      <c r="F374" s="7">
        <f t="shared" si="115"/>
        <v>723210.36548999988</v>
      </c>
      <c r="G374" s="15">
        <v>81492.113490000003</v>
      </c>
      <c r="H374" s="15">
        <f t="shared" ref="H374:K374" si="119">159633.65+795.913</f>
        <v>160429.56299999999</v>
      </c>
      <c r="I374" s="15">
        <f t="shared" si="119"/>
        <v>160429.56299999999</v>
      </c>
      <c r="J374" s="15">
        <f t="shared" si="119"/>
        <v>160429.56299999999</v>
      </c>
      <c r="K374" s="15">
        <f t="shared" si="119"/>
        <v>160429.56299999999</v>
      </c>
      <c r="L374" s="64"/>
      <c r="M374" s="131"/>
    </row>
    <row r="375" spans="1:13" x14ac:dyDescent="0.25">
      <c r="A375" s="102"/>
      <c r="B375" s="62"/>
      <c r="C375" s="62"/>
      <c r="D375" s="13" t="s">
        <v>21</v>
      </c>
      <c r="E375" s="15">
        <v>0</v>
      </c>
      <c r="F375" s="7">
        <f t="shared" si="115"/>
        <v>69492.913239999994</v>
      </c>
      <c r="G375" s="15">
        <v>10443.32476</v>
      </c>
      <c r="H375" s="15">
        <v>14762.39712</v>
      </c>
      <c r="I375" s="15">
        <v>14762.39712</v>
      </c>
      <c r="J375" s="15">
        <v>14762.39712</v>
      </c>
      <c r="K375" s="15">
        <v>14762.39712</v>
      </c>
      <c r="L375" s="64"/>
      <c r="M375" s="131"/>
    </row>
    <row r="376" spans="1:13" ht="15" hidden="1" customHeight="1" outlineLevel="1" x14ac:dyDescent="0.25">
      <c r="A376" s="103"/>
      <c r="B376" s="104"/>
      <c r="C376" s="104"/>
      <c r="D376" s="13" t="s">
        <v>22</v>
      </c>
      <c r="E376" s="15">
        <v>0</v>
      </c>
      <c r="F376" s="7">
        <f t="shared" si="115"/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76"/>
      <c r="M376" s="132"/>
    </row>
    <row r="377" spans="1:13" collapsed="1" x14ac:dyDescent="0.25">
      <c r="A377" s="59" t="s">
        <v>26</v>
      </c>
      <c r="B377" s="61" t="s">
        <v>122</v>
      </c>
      <c r="C377" s="61" t="s">
        <v>25</v>
      </c>
      <c r="D377" s="8" t="s">
        <v>15</v>
      </c>
      <c r="E377" s="14">
        <f>SUM(E378:E382)</f>
        <v>0</v>
      </c>
      <c r="F377" s="7">
        <f t="shared" si="115"/>
        <v>0</v>
      </c>
      <c r="G377" s="14">
        <f>SUM(G378:G382)</f>
        <v>0</v>
      </c>
      <c r="H377" s="14">
        <f t="shared" ref="H377:K377" si="120">SUM(H378:H382)</f>
        <v>0</v>
      </c>
      <c r="I377" s="14">
        <f t="shared" si="120"/>
        <v>0</v>
      </c>
      <c r="J377" s="14">
        <f t="shared" si="120"/>
        <v>0</v>
      </c>
      <c r="K377" s="14">
        <f t="shared" si="120"/>
        <v>0</v>
      </c>
      <c r="L377" s="63" t="s">
        <v>53</v>
      </c>
      <c r="M377" s="133"/>
    </row>
    <row r="378" spans="1:13" ht="30" hidden="1" outlineLevel="1" x14ac:dyDescent="0.25">
      <c r="A378" s="60"/>
      <c r="B378" s="62"/>
      <c r="C378" s="62"/>
      <c r="D378" s="12" t="s">
        <v>18</v>
      </c>
      <c r="E378" s="15">
        <v>0</v>
      </c>
      <c r="F378" s="7">
        <f t="shared" si="115"/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64"/>
      <c r="M378" s="134"/>
    </row>
    <row r="379" spans="1:13" ht="30" hidden="1" outlineLevel="1" x14ac:dyDescent="0.25">
      <c r="A379" s="60"/>
      <c r="B379" s="62"/>
      <c r="C379" s="62"/>
      <c r="D379" s="12" t="s">
        <v>19</v>
      </c>
      <c r="E379" s="15">
        <v>0</v>
      </c>
      <c r="F379" s="7">
        <f t="shared" si="115"/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64"/>
      <c r="M379" s="134"/>
    </row>
    <row r="380" spans="1:13" ht="51.75" customHeight="1" collapsed="1" x14ac:dyDescent="0.25">
      <c r="A380" s="60"/>
      <c r="B380" s="62"/>
      <c r="C380" s="62"/>
      <c r="D380" s="12" t="s">
        <v>20</v>
      </c>
      <c r="E380" s="15">
        <v>0</v>
      </c>
      <c r="F380" s="7">
        <f t="shared" si="115"/>
        <v>0</v>
      </c>
      <c r="G380" s="15">
        <f>'[1]МП2 ПП8  Парки'!G22</f>
        <v>0</v>
      </c>
      <c r="H380" s="15">
        <v>0</v>
      </c>
      <c r="I380" s="15">
        <v>0</v>
      </c>
      <c r="J380" s="15">
        <v>0</v>
      </c>
      <c r="K380" s="15">
        <v>0</v>
      </c>
      <c r="L380" s="64"/>
      <c r="M380" s="134"/>
    </row>
    <row r="381" spans="1:13" hidden="1" outlineLevel="1" x14ac:dyDescent="0.25">
      <c r="A381" s="60"/>
      <c r="B381" s="62"/>
      <c r="C381" s="62"/>
      <c r="D381" s="13" t="s">
        <v>21</v>
      </c>
      <c r="E381" s="15">
        <v>0</v>
      </c>
      <c r="F381" s="7">
        <f t="shared" si="115"/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64"/>
      <c r="M381" s="134"/>
    </row>
    <row r="382" spans="1:13" hidden="1" outlineLevel="1" x14ac:dyDescent="0.25">
      <c r="A382" s="124"/>
      <c r="B382" s="104"/>
      <c r="C382" s="104"/>
      <c r="D382" s="13" t="s">
        <v>22</v>
      </c>
      <c r="E382" s="15">
        <v>0</v>
      </c>
      <c r="F382" s="7">
        <f t="shared" si="115"/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76"/>
      <c r="M382" s="135"/>
    </row>
    <row r="383" spans="1:13" collapsed="1" x14ac:dyDescent="0.25">
      <c r="A383" s="73" t="s">
        <v>38</v>
      </c>
      <c r="B383" s="73"/>
      <c r="C383" s="73"/>
      <c r="D383" s="6" t="s">
        <v>15</v>
      </c>
      <c r="E383" s="7">
        <f>SUM(E384:E388)</f>
        <v>115006.20368999999</v>
      </c>
      <c r="F383" s="7">
        <f t="shared" si="115"/>
        <v>792703.2787299999</v>
      </c>
      <c r="G383" s="7">
        <f>SUM(G384:G388)</f>
        <v>91935.438250000007</v>
      </c>
      <c r="H383" s="7">
        <f>SUM(H384:H388)</f>
        <v>175191.96012</v>
      </c>
      <c r="I383" s="7">
        <f>SUM(I384:I388)</f>
        <v>175191.96012</v>
      </c>
      <c r="J383" s="7">
        <f>SUM(J384:J388)</f>
        <v>175191.96012</v>
      </c>
      <c r="K383" s="7">
        <f>SUM(K384:K388)</f>
        <v>175191.96012</v>
      </c>
      <c r="L383" s="139"/>
      <c r="M383" s="74"/>
    </row>
    <row r="384" spans="1:13" ht="28.5" hidden="1" outlineLevel="1" x14ac:dyDescent="0.25">
      <c r="A384" s="73"/>
      <c r="B384" s="73"/>
      <c r="C384" s="73"/>
      <c r="D384" s="6" t="s">
        <v>18</v>
      </c>
      <c r="E384" s="7">
        <f>E366</f>
        <v>0</v>
      </c>
      <c r="F384" s="7">
        <f t="shared" si="115"/>
        <v>0</v>
      </c>
      <c r="G384" s="7">
        <f>G366</f>
        <v>0</v>
      </c>
      <c r="H384" s="7">
        <f t="shared" ref="H384:K387" si="121">H366</f>
        <v>0</v>
      </c>
      <c r="I384" s="7">
        <f t="shared" si="121"/>
        <v>0</v>
      </c>
      <c r="J384" s="7">
        <f t="shared" si="121"/>
        <v>0</v>
      </c>
      <c r="K384" s="7">
        <f t="shared" si="121"/>
        <v>0</v>
      </c>
      <c r="L384" s="139"/>
      <c r="M384" s="74"/>
    </row>
    <row r="385" spans="1:13" ht="28.5" hidden="1" outlineLevel="1" x14ac:dyDescent="0.25">
      <c r="A385" s="73"/>
      <c r="B385" s="73"/>
      <c r="C385" s="73"/>
      <c r="D385" s="8" t="s">
        <v>19</v>
      </c>
      <c r="E385" s="7">
        <f t="shared" ref="E385:G387" si="122">E367</f>
        <v>0</v>
      </c>
      <c r="F385" s="7">
        <f t="shared" si="115"/>
        <v>0</v>
      </c>
      <c r="G385" s="7">
        <f t="shared" si="122"/>
        <v>0</v>
      </c>
      <c r="H385" s="7">
        <f t="shared" si="121"/>
        <v>0</v>
      </c>
      <c r="I385" s="7">
        <f t="shared" si="121"/>
        <v>0</v>
      </c>
      <c r="J385" s="7">
        <f t="shared" si="121"/>
        <v>0</v>
      </c>
      <c r="K385" s="7">
        <f t="shared" si="121"/>
        <v>0</v>
      </c>
      <c r="L385" s="139"/>
      <c r="M385" s="74"/>
    </row>
    <row r="386" spans="1:13" ht="56.25" customHeight="1" collapsed="1" x14ac:dyDescent="0.25">
      <c r="A386" s="73"/>
      <c r="B386" s="73"/>
      <c r="C386" s="73"/>
      <c r="D386" s="8" t="s">
        <v>20</v>
      </c>
      <c r="E386" s="7">
        <f t="shared" si="122"/>
        <v>115006.20368999999</v>
      </c>
      <c r="F386" s="7">
        <f t="shared" si="115"/>
        <v>723210.36548999988</v>
      </c>
      <c r="G386" s="7">
        <f t="shared" si="122"/>
        <v>81492.113490000003</v>
      </c>
      <c r="H386" s="7">
        <f t="shared" si="121"/>
        <v>160429.56299999999</v>
      </c>
      <c r="I386" s="7">
        <f t="shared" si="121"/>
        <v>160429.56299999999</v>
      </c>
      <c r="J386" s="7">
        <f t="shared" si="121"/>
        <v>160429.56299999999</v>
      </c>
      <c r="K386" s="7">
        <f t="shared" si="121"/>
        <v>160429.56299999999</v>
      </c>
      <c r="L386" s="139"/>
      <c r="M386" s="74"/>
    </row>
    <row r="387" spans="1:13" ht="18.75" customHeight="1" x14ac:dyDescent="0.25">
      <c r="A387" s="73"/>
      <c r="B387" s="73"/>
      <c r="C387" s="73"/>
      <c r="D387" s="9" t="s">
        <v>21</v>
      </c>
      <c r="E387" s="7">
        <f t="shared" si="122"/>
        <v>0</v>
      </c>
      <c r="F387" s="7">
        <f t="shared" si="115"/>
        <v>69492.913239999994</v>
      </c>
      <c r="G387" s="7">
        <f t="shared" si="122"/>
        <v>10443.32476</v>
      </c>
      <c r="H387" s="7">
        <f t="shared" si="121"/>
        <v>14762.39712</v>
      </c>
      <c r="I387" s="7">
        <f t="shared" si="121"/>
        <v>14762.39712</v>
      </c>
      <c r="J387" s="7">
        <f t="shared" si="121"/>
        <v>14762.39712</v>
      </c>
      <c r="K387" s="7">
        <f t="shared" si="121"/>
        <v>14762.39712</v>
      </c>
      <c r="L387" s="139"/>
      <c r="M387" s="74"/>
    </row>
    <row r="388" spans="1:13" hidden="1" outlineLevel="1" x14ac:dyDescent="0.25">
      <c r="A388" s="73"/>
      <c r="B388" s="73"/>
      <c r="C388" s="73"/>
      <c r="D388" s="9" t="s">
        <v>22</v>
      </c>
      <c r="E388" s="7">
        <f>E370</f>
        <v>0</v>
      </c>
      <c r="F388" s="7">
        <f t="shared" si="115"/>
        <v>0</v>
      </c>
      <c r="G388" s="7">
        <f>G370</f>
        <v>0</v>
      </c>
      <c r="H388" s="7">
        <f>H370</f>
        <v>0</v>
      </c>
      <c r="I388" s="7">
        <f>I370</f>
        <v>0</v>
      </c>
      <c r="J388" s="7">
        <f>J370</f>
        <v>0</v>
      </c>
      <c r="K388" s="7">
        <f>K370</f>
        <v>0</v>
      </c>
      <c r="L388" s="139"/>
      <c r="M388" s="74"/>
    </row>
    <row r="389" spans="1:13" ht="24" customHeight="1" collapsed="1" x14ac:dyDescent="0.25">
      <c r="A389" s="140" t="s">
        <v>123</v>
      </c>
      <c r="B389" s="140"/>
      <c r="C389" s="140"/>
      <c r="D389" s="25" t="s">
        <v>15</v>
      </c>
      <c r="E389" s="26">
        <f>SUM(E390:E394)</f>
        <v>212381.67869</v>
      </c>
      <c r="F389" s="26">
        <f t="shared" si="115"/>
        <v>6149394.5996400006</v>
      </c>
      <c r="G389" s="26">
        <f>SUM(G390:G394)</f>
        <v>1113011.8771599999</v>
      </c>
      <c r="H389" s="26">
        <f t="shared" ref="H389:K389" si="123">SUM(H390:H394)</f>
        <v>1218173.1431199999</v>
      </c>
      <c r="I389" s="26">
        <f t="shared" si="123"/>
        <v>1232428.1431199999</v>
      </c>
      <c r="J389" s="26">
        <f t="shared" si="123"/>
        <v>1393353.29312</v>
      </c>
      <c r="K389" s="26">
        <f t="shared" si="123"/>
        <v>1192428.1431199999</v>
      </c>
      <c r="L389" s="141"/>
      <c r="M389" s="74"/>
    </row>
    <row r="390" spans="1:13" ht="33.75" customHeight="1" x14ac:dyDescent="0.25">
      <c r="A390" s="140"/>
      <c r="B390" s="140"/>
      <c r="C390" s="140"/>
      <c r="D390" s="25" t="s">
        <v>18</v>
      </c>
      <c r="E390" s="26">
        <f>E66+E121+E212+E285+E328+E359+E384</f>
        <v>0</v>
      </c>
      <c r="F390" s="26">
        <f t="shared" si="115"/>
        <v>4125</v>
      </c>
      <c r="G390" s="26">
        <f t="shared" ref="G390:K391" si="124">G66+G121+G212+G285+G328+G359+G384</f>
        <v>0</v>
      </c>
      <c r="H390" s="26">
        <f t="shared" si="124"/>
        <v>4125</v>
      </c>
      <c r="I390" s="26">
        <f t="shared" si="124"/>
        <v>0</v>
      </c>
      <c r="J390" s="26">
        <f t="shared" si="124"/>
        <v>0</v>
      </c>
      <c r="K390" s="26">
        <f t="shared" si="124"/>
        <v>0</v>
      </c>
      <c r="L390" s="141"/>
      <c r="M390" s="74"/>
    </row>
    <row r="391" spans="1:13" ht="32.25" customHeight="1" x14ac:dyDescent="0.25">
      <c r="A391" s="140"/>
      <c r="B391" s="140"/>
      <c r="C391" s="140"/>
      <c r="D391" s="25" t="s">
        <v>19</v>
      </c>
      <c r="E391" s="26">
        <f>E67+E122+E213+E286+E329+E360+E385</f>
        <v>0</v>
      </c>
      <c r="F391" s="26">
        <f t="shared" si="115"/>
        <v>209959.47</v>
      </c>
      <c r="G391" s="26">
        <f t="shared" si="124"/>
        <v>13197</v>
      </c>
      <c r="H391" s="26">
        <f t="shared" si="124"/>
        <v>14401</v>
      </c>
      <c r="I391" s="26">
        <f t="shared" si="124"/>
        <v>37949</v>
      </c>
      <c r="J391" s="26">
        <f t="shared" si="124"/>
        <v>131457.47</v>
      </c>
      <c r="K391" s="26">
        <f t="shared" si="124"/>
        <v>12955</v>
      </c>
      <c r="L391" s="141"/>
      <c r="M391" s="74"/>
    </row>
    <row r="392" spans="1:13" ht="51.75" customHeight="1" x14ac:dyDescent="0.25">
      <c r="A392" s="140"/>
      <c r="B392" s="140"/>
      <c r="C392" s="140"/>
      <c r="D392" s="25" t="s">
        <v>20</v>
      </c>
      <c r="E392" s="26">
        <f>E23+E68+E123+E214+E287+E330+E361+E386</f>
        <v>212381.67869</v>
      </c>
      <c r="F392" s="26">
        <f t="shared" si="115"/>
        <v>5688334.1362999994</v>
      </c>
      <c r="G392" s="26">
        <f>G23+G68+G123+G214+G287+G330+G361+G386</f>
        <v>1046241.9003</v>
      </c>
      <c r="H392" s="26">
        <f>H23+H68+H123+H214+H287+H330+H361+H386</f>
        <v>1151296.389</v>
      </c>
      <c r="I392" s="26">
        <f>I23+I68+I123+I214+I287+I330+I361+I386</f>
        <v>1146128.389</v>
      </c>
      <c r="J392" s="26">
        <f>J23+J68+J123+J214+J287+J330+J361+J386</f>
        <v>1213545.0690000001</v>
      </c>
      <c r="K392" s="26">
        <f>K23+K68+K123+K214+K287+K330+K361+K386</f>
        <v>1131122.389</v>
      </c>
      <c r="L392" s="141"/>
      <c r="M392" s="74"/>
    </row>
    <row r="393" spans="1:13" ht="24" customHeight="1" x14ac:dyDescent="0.25">
      <c r="A393" s="140"/>
      <c r="B393" s="140"/>
      <c r="C393" s="140"/>
      <c r="D393" s="27" t="s">
        <v>21</v>
      </c>
      <c r="E393" s="26">
        <f>E69+E124+E215+E288+E331+E362+E387</f>
        <v>0</v>
      </c>
      <c r="F393" s="26">
        <f t="shared" si="115"/>
        <v>246975.99333999999</v>
      </c>
      <c r="G393" s="26">
        <f t="shared" ref="G393:K394" si="125">G69+G124+G215+G288+G331+G362+G387</f>
        <v>53572.976859999995</v>
      </c>
      <c r="H393" s="26">
        <f t="shared" si="125"/>
        <v>48350.754120000005</v>
      </c>
      <c r="I393" s="26">
        <f t="shared" si="125"/>
        <v>48350.754120000005</v>
      </c>
      <c r="J393" s="26">
        <f t="shared" si="125"/>
        <v>48350.754120000005</v>
      </c>
      <c r="K393" s="26">
        <f t="shared" si="125"/>
        <v>48350.754120000005</v>
      </c>
      <c r="L393" s="141"/>
      <c r="M393" s="74"/>
    </row>
    <row r="394" spans="1:13" ht="24" hidden="1" customHeight="1" outlineLevel="1" x14ac:dyDescent="0.25">
      <c r="A394" s="140"/>
      <c r="B394" s="140"/>
      <c r="C394" s="140"/>
      <c r="D394" s="27" t="s">
        <v>22</v>
      </c>
      <c r="E394" s="26">
        <f>E70+E125+E216+E289+E332+E363+E388</f>
        <v>0</v>
      </c>
      <c r="F394" s="26">
        <f t="shared" si="115"/>
        <v>0</v>
      </c>
      <c r="G394" s="26">
        <f t="shared" si="125"/>
        <v>0</v>
      </c>
      <c r="H394" s="26">
        <f t="shared" si="125"/>
        <v>0</v>
      </c>
      <c r="I394" s="26">
        <f t="shared" si="125"/>
        <v>0</v>
      </c>
      <c r="J394" s="26">
        <f t="shared" si="125"/>
        <v>0</v>
      </c>
      <c r="K394" s="26">
        <f t="shared" si="125"/>
        <v>0</v>
      </c>
      <c r="L394" s="141"/>
      <c r="M394" s="74"/>
    </row>
    <row r="395" spans="1:13" ht="76.5" customHeight="1" collapsed="1" x14ac:dyDescent="0.25"/>
    <row r="396" spans="1:13" ht="18.75" x14ac:dyDescent="0.3">
      <c r="B396" s="137" t="s">
        <v>124</v>
      </c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</row>
    <row r="398" spans="1:13" ht="74.25" customHeight="1" x14ac:dyDescent="0.25"/>
    <row r="399" spans="1:13" hidden="1" outlineLevel="1" x14ac:dyDescent="0.25">
      <c r="F399" s="1" t="s">
        <v>125</v>
      </c>
      <c r="G399" s="18">
        <f>G389-G393-G327</f>
        <v>1038921.7641399999</v>
      </c>
      <c r="H399" s="18">
        <f>H389-H393-H327</f>
        <v>1148549.8910000001</v>
      </c>
      <c r="I399" s="18">
        <f>I389-I393-I327</f>
        <v>1162804.8910000001</v>
      </c>
      <c r="J399" s="18">
        <f t="shared" ref="J399:K399" si="126">J389-J393-J327</f>
        <v>1323730.0410000002</v>
      </c>
      <c r="K399" s="18">
        <f t="shared" si="126"/>
        <v>1122804.8910000001</v>
      </c>
    </row>
    <row r="400" spans="1:13" hidden="1" outlineLevel="1" x14ac:dyDescent="0.25">
      <c r="H400" s="18"/>
      <c r="I400" s="18"/>
      <c r="J400" s="18"/>
      <c r="K400" s="18"/>
    </row>
    <row r="401" spans="6:11" hidden="1" outlineLevel="1" x14ac:dyDescent="0.25">
      <c r="G401" s="18">
        <f>G399-G400</f>
        <v>1038921.7641399999</v>
      </c>
      <c r="H401" s="18">
        <f t="shared" ref="H401:J401" si="127">H399-H400</f>
        <v>1148549.8910000001</v>
      </c>
      <c r="I401" s="18">
        <f t="shared" si="127"/>
        <v>1162804.8910000001</v>
      </c>
      <c r="J401" s="18">
        <f t="shared" si="127"/>
        <v>1323730.0410000002</v>
      </c>
      <c r="K401" s="18"/>
    </row>
    <row r="402" spans="6:11" hidden="1" outlineLevel="1" x14ac:dyDescent="0.25"/>
    <row r="403" spans="6:11" hidden="1" outlineLevel="1" x14ac:dyDescent="0.25">
      <c r="F403" s="18">
        <f>F389-5758109.3358</f>
        <v>391285.26384000108</v>
      </c>
    </row>
    <row r="404" spans="6:11" hidden="1" outlineLevel="1" x14ac:dyDescent="0.25"/>
    <row r="405" spans="6:11" hidden="1" outlineLevel="1" x14ac:dyDescent="0.25">
      <c r="F405" s="18">
        <f>SUM(G405:K405)</f>
        <v>-391285.26383999968</v>
      </c>
      <c r="G405" s="18">
        <f>1223675.64916-G389</f>
        <v>110663.77200000011</v>
      </c>
      <c r="H405" s="18">
        <f>1178375.35916-H389</f>
        <v>-39797.783959999913</v>
      </c>
      <c r="I405" s="18">
        <f>1118685.10916-I389</f>
        <v>-113743.03395999991</v>
      </c>
      <c r="J405" s="18">
        <f>1118686.10916-J389</f>
        <v>-274667.18396000005</v>
      </c>
      <c r="K405" s="18">
        <f>1118687.10916-K389</f>
        <v>-73741.033959999913</v>
      </c>
    </row>
    <row r="406" spans="6:11" hidden="1" outlineLevel="1" x14ac:dyDescent="0.25"/>
    <row r="407" spans="6:11" hidden="1" outlineLevel="1" x14ac:dyDescent="0.25">
      <c r="G407" s="1">
        <v>1067996.27504</v>
      </c>
    </row>
    <row r="408" spans="6:11" hidden="1" outlineLevel="1" x14ac:dyDescent="0.25">
      <c r="G408" s="18">
        <f>G399-G407</f>
        <v>-29074.51090000011</v>
      </c>
    </row>
    <row r="409" spans="6:11" collapsed="1" x14ac:dyDescent="0.25"/>
  </sheetData>
  <mergeCells count="348">
    <mergeCell ref="B272:B277"/>
    <mergeCell ref="C272:C277"/>
    <mergeCell ref="C278:C283"/>
    <mergeCell ref="L272:L277"/>
    <mergeCell ref="L278:L283"/>
    <mergeCell ref="B278:B283"/>
    <mergeCell ref="A272:A277"/>
    <mergeCell ref="A278:A283"/>
    <mergeCell ref="M278:M281"/>
    <mergeCell ref="M272:M275"/>
    <mergeCell ref="B396:M396"/>
    <mergeCell ref="A383:C388"/>
    <mergeCell ref="L383:L388"/>
    <mergeCell ref="M383:M388"/>
    <mergeCell ref="A389:C394"/>
    <mergeCell ref="L389:L394"/>
    <mergeCell ref="M389:M394"/>
    <mergeCell ref="A371:A376"/>
    <mergeCell ref="B371:B376"/>
    <mergeCell ref="C371:C376"/>
    <mergeCell ref="L371:L376"/>
    <mergeCell ref="M371:M376"/>
    <mergeCell ref="A377:A382"/>
    <mergeCell ref="B377:B382"/>
    <mergeCell ref="C377:C382"/>
    <mergeCell ref="L377:L382"/>
    <mergeCell ref="M377:M382"/>
    <mergeCell ref="A364:M364"/>
    <mergeCell ref="A365:A370"/>
    <mergeCell ref="B365:B370"/>
    <mergeCell ref="C365:C370"/>
    <mergeCell ref="L365:L370"/>
    <mergeCell ref="M365:M370"/>
    <mergeCell ref="A352:A357"/>
    <mergeCell ref="B352:B357"/>
    <mergeCell ref="C352:C357"/>
    <mergeCell ref="L352:L357"/>
    <mergeCell ref="M352:M357"/>
    <mergeCell ref="A358:C363"/>
    <mergeCell ref="L358:L363"/>
    <mergeCell ref="M358:M363"/>
    <mergeCell ref="A340:A345"/>
    <mergeCell ref="B340:B345"/>
    <mergeCell ref="C340:C345"/>
    <mergeCell ref="L340:L345"/>
    <mergeCell ref="M340:M345"/>
    <mergeCell ref="A346:A351"/>
    <mergeCell ref="B346:B351"/>
    <mergeCell ref="C346:C351"/>
    <mergeCell ref="L346:L351"/>
    <mergeCell ref="M346:M351"/>
    <mergeCell ref="A333:M333"/>
    <mergeCell ref="A334:A339"/>
    <mergeCell ref="B334:B339"/>
    <mergeCell ref="C334:C339"/>
    <mergeCell ref="L334:L339"/>
    <mergeCell ref="M334:M339"/>
    <mergeCell ref="A321:A326"/>
    <mergeCell ref="B321:B326"/>
    <mergeCell ref="C321:C326"/>
    <mergeCell ref="L321:L326"/>
    <mergeCell ref="M321:M326"/>
    <mergeCell ref="A327:C332"/>
    <mergeCell ref="L327:L332"/>
    <mergeCell ref="M327:M332"/>
    <mergeCell ref="A309:A314"/>
    <mergeCell ref="B309:B314"/>
    <mergeCell ref="C309:C314"/>
    <mergeCell ref="L309:L314"/>
    <mergeCell ref="M309:M314"/>
    <mergeCell ref="A315:A320"/>
    <mergeCell ref="B315:B320"/>
    <mergeCell ref="C315:C320"/>
    <mergeCell ref="L315:L320"/>
    <mergeCell ref="M315:M320"/>
    <mergeCell ref="A297:A302"/>
    <mergeCell ref="B297:B302"/>
    <mergeCell ref="C297:C302"/>
    <mergeCell ref="L297:L302"/>
    <mergeCell ref="M297:M300"/>
    <mergeCell ref="A303:A308"/>
    <mergeCell ref="B303:B308"/>
    <mergeCell ref="C303:C308"/>
    <mergeCell ref="L303:L308"/>
    <mergeCell ref="M303:M306"/>
    <mergeCell ref="A284:C289"/>
    <mergeCell ref="L284:L289"/>
    <mergeCell ref="M284:M289"/>
    <mergeCell ref="A290:M290"/>
    <mergeCell ref="A291:A296"/>
    <mergeCell ref="B291:B296"/>
    <mergeCell ref="C291:C296"/>
    <mergeCell ref="L291:L296"/>
    <mergeCell ref="M291:M296"/>
    <mergeCell ref="A260:A265"/>
    <mergeCell ref="B260:B265"/>
    <mergeCell ref="C260:C265"/>
    <mergeCell ref="L260:L265"/>
    <mergeCell ref="M260:M265"/>
    <mergeCell ref="A266:A271"/>
    <mergeCell ref="B266:B271"/>
    <mergeCell ref="C266:C271"/>
    <mergeCell ref="L266:L271"/>
    <mergeCell ref="M266:M271"/>
    <mergeCell ref="A248:A253"/>
    <mergeCell ref="B248:B253"/>
    <mergeCell ref="C248:C253"/>
    <mergeCell ref="L248:L253"/>
    <mergeCell ref="M248:M253"/>
    <mergeCell ref="A254:A257"/>
    <mergeCell ref="B254:B259"/>
    <mergeCell ref="C254:C259"/>
    <mergeCell ref="L254:L259"/>
    <mergeCell ref="M254:M259"/>
    <mergeCell ref="A236:A241"/>
    <mergeCell ref="B236:B241"/>
    <mergeCell ref="C236:C241"/>
    <mergeCell ref="L236:L241"/>
    <mergeCell ref="M236:M241"/>
    <mergeCell ref="A242:A247"/>
    <mergeCell ref="B242:B247"/>
    <mergeCell ref="C242:C247"/>
    <mergeCell ref="L242:L247"/>
    <mergeCell ref="M242:M247"/>
    <mergeCell ref="A224:A229"/>
    <mergeCell ref="B224:B229"/>
    <mergeCell ref="C224:C229"/>
    <mergeCell ref="L224:L229"/>
    <mergeCell ref="M224:M229"/>
    <mergeCell ref="A230:A235"/>
    <mergeCell ref="B230:B235"/>
    <mergeCell ref="C230:C235"/>
    <mergeCell ref="L230:L235"/>
    <mergeCell ref="M230:M235"/>
    <mergeCell ref="A217:M217"/>
    <mergeCell ref="A218:A223"/>
    <mergeCell ref="B218:B223"/>
    <mergeCell ref="C218:C223"/>
    <mergeCell ref="L218:L223"/>
    <mergeCell ref="M218:M223"/>
    <mergeCell ref="A205:A210"/>
    <mergeCell ref="B205:B210"/>
    <mergeCell ref="C205:C210"/>
    <mergeCell ref="L205:L210"/>
    <mergeCell ref="M205:M210"/>
    <mergeCell ref="A211:C216"/>
    <mergeCell ref="L211:L216"/>
    <mergeCell ref="M211:M216"/>
    <mergeCell ref="A193:A198"/>
    <mergeCell ref="B193:B198"/>
    <mergeCell ref="C193:C198"/>
    <mergeCell ref="L193:L198"/>
    <mergeCell ref="M193:M198"/>
    <mergeCell ref="A199:A204"/>
    <mergeCell ref="B199:B204"/>
    <mergeCell ref="C199:C204"/>
    <mergeCell ref="L199:L204"/>
    <mergeCell ref="M199:M204"/>
    <mergeCell ref="A181:A186"/>
    <mergeCell ref="B181:B186"/>
    <mergeCell ref="C181:C186"/>
    <mergeCell ref="L181:L186"/>
    <mergeCell ref="M181:M186"/>
    <mergeCell ref="A187:A192"/>
    <mergeCell ref="B187:B192"/>
    <mergeCell ref="C187:C192"/>
    <mergeCell ref="L187:L192"/>
    <mergeCell ref="M187:M192"/>
    <mergeCell ref="A169:A174"/>
    <mergeCell ref="B169:B174"/>
    <mergeCell ref="C169:C174"/>
    <mergeCell ref="L169:L174"/>
    <mergeCell ref="M169:M174"/>
    <mergeCell ref="A175:A180"/>
    <mergeCell ref="B175:B180"/>
    <mergeCell ref="C175:C180"/>
    <mergeCell ref="L175:L180"/>
    <mergeCell ref="M175:M180"/>
    <mergeCell ref="A157:A162"/>
    <mergeCell ref="B157:B162"/>
    <mergeCell ref="C157:C162"/>
    <mergeCell ref="L157:L162"/>
    <mergeCell ref="M157:M162"/>
    <mergeCell ref="A163:A168"/>
    <mergeCell ref="B163:B168"/>
    <mergeCell ref="C163:C168"/>
    <mergeCell ref="L163:L168"/>
    <mergeCell ref="M163:M168"/>
    <mergeCell ref="A145:A150"/>
    <mergeCell ref="B145:B150"/>
    <mergeCell ref="C145:C150"/>
    <mergeCell ref="L145:L150"/>
    <mergeCell ref="M145:M150"/>
    <mergeCell ref="A151:A156"/>
    <mergeCell ref="B151:B156"/>
    <mergeCell ref="C151:C156"/>
    <mergeCell ref="L151:L156"/>
    <mergeCell ref="M151:M156"/>
    <mergeCell ref="A133:A138"/>
    <mergeCell ref="B133:B138"/>
    <mergeCell ref="C133:C138"/>
    <mergeCell ref="L133:L138"/>
    <mergeCell ref="M133:M138"/>
    <mergeCell ref="A139:A144"/>
    <mergeCell ref="B139:B144"/>
    <mergeCell ref="C139:C144"/>
    <mergeCell ref="L139:L144"/>
    <mergeCell ref="M139:M144"/>
    <mergeCell ref="A126:M126"/>
    <mergeCell ref="A127:A132"/>
    <mergeCell ref="B127:B132"/>
    <mergeCell ref="C127:C132"/>
    <mergeCell ref="L127:L132"/>
    <mergeCell ref="M127:M132"/>
    <mergeCell ref="A114:A119"/>
    <mergeCell ref="B114:B119"/>
    <mergeCell ref="C114:C119"/>
    <mergeCell ref="L114:L119"/>
    <mergeCell ref="M114:M119"/>
    <mergeCell ref="A120:C125"/>
    <mergeCell ref="L120:L125"/>
    <mergeCell ref="M120:M125"/>
    <mergeCell ref="A102:A107"/>
    <mergeCell ref="B102:B107"/>
    <mergeCell ref="C102:C107"/>
    <mergeCell ref="L102:L107"/>
    <mergeCell ref="M102:M107"/>
    <mergeCell ref="A108:A113"/>
    <mergeCell ref="B108:B113"/>
    <mergeCell ref="C108:C113"/>
    <mergeCell ref="L108:L113"/>
    <mergeCell ref="M108:M113"/>
    <mergeCell ref="A90:A95"/>
    <mergeCell ref="B90:B95"/>
    <mergeCell ref="C90:C95"/>
    <mergeCell ref="L90:L95"/>
    <mergeCell ref="M90:M95"/>
    <mergeCell ref="A96:A101"/>
    <mergeCell ref="B96:B101"/>
    <mergeCell ref="C96:C101"/>
    <mergeCell ref="L96:L101"/>
    <mergeCell ref="M96:M101"/>
    <mergeCell ref="A78:A83"/>
    <mergeCell ref="B78:B83"/>
    <mergeCell ref="C78:C83"/>
    <mergeCell ref="L78:L83"/>
    <mergeCell ref="M78:M83"/>
    <mergeCell ref="A84:A89"/>
    <mergeCell ref="B84:B89"/>
    <mergeCell ref="C84:C89"/>
    <mergeCell ref="L84:L89"/>
    <mergeCell ref="M84:M89"/>
    <mergeCell ref="A65:C70"/>
    <mergeCell ref="L65:L70"/>
    <mergeCell ref="M65:M70"/>
    <mergeCell ref="A71:M71"/>
    <mergeCell ref="A72:A77"/>
    <mergeCell ref="B72:B77"/>
    <mergeCell ref="C72:C77"/>
    <mergeCell ref="L72:L77"/>
    <mergeCell ref="M72:M77"/>
    <mergeCell ref="A53:A58"/>
    <mergeCell ref="B53:B58"/>
    <mergeCell ref="C53:C58"/>
    <mergeCell ref="L53:L58"/>
    <mergeCell ref="M53:M58"/>
    <mergeCell ref="A59:A64"/>
    <mergeCell ref="B59:B64"/>
    <mergeCell ref="C59:C64"/>
    <mergeCell ref="L59:L64"/>
    <mergeCell ref="M59:M64"/>
    <mergeCell ref="A41:A46"/>
    <mergeCell ref="B41:B46"/>
    <mergeCell ref="C41:C46"/>
    <mergeCell ref="L41:L46"/>
    <mergeCell ref="M41:M46"/>
    <mergeCell ref="A47:A52"/>
    <mergeCell ref="B47:B52"/>
    <mergeCell ref="C47:C52"/>
    <mergeCell ref="L47:L52"/>
    <mergeCell ref="M47:M52"/>
    <mergeCell ref="A31:A34"/>
    <mergeCell ref="B31:B34"/>
    <mergeCell ref="C31:C34"/>
    <mergeCell ref="L31:L34"/>
    <mergeCell ref="M31:M34"/>
    <mergeCell ref="A35:A40"/>
    <mergeCell ref="B35:B40"/>
    <mergeCell ref="C35:C40"/>
    <mergeCell ref="L35:L40"/>
    <mergeCell ref="M35:M40"/>
    <mergeCell ref="A22:C23"/>
    <mergeCell ref="L22:L23"/>
    <mergeCell ref="M22:M23"/>
    <mergeCell ref="A24:M24"/>
    <mergeCell ref="A25:A30"/>
    <mergeCell ref="B25:B30"/>
    <mergeCell ref="C25:C30"/>
    <mergeCell ref="L25:L30"/>
    <mergeCell ref="M25:M30"/>
    <mergeCell ref="A18:A19"/>
    <mergeCell ref="B18:B19"/>
    <mergeCell ref="C18:C19"/>
    <mergeCell ref="L18:L19"/>
    <mergeCell ref="M18:M19"/>
    <mergeCell ref="A20:A21"/>
    <mergeCell ref="B20:B21"/>
    <mergeCell ref="C20:C21"/>
    <mergeCell ref="L20:L21"/>
    <mergeCell ref="M20:M21"/>
    <mergeCell ref="A14:A15"/>
    <mergeCell ref="B14:B15"/>
    <mergeCell ref="C14:C15"/>
    <mergeCell ref="L14:L15"/>
    <mergeCell ref="M14:M15"/>
    <mergeCell ref="A16:A17"/>
    <mergeCell ref="B16:B17"/>
    <mergeCell ref="C16:C17"/>
    <mergeCell ref="L16:L17"/>
    <mergeCell ref="M16:M17"/>
    <mergeCell ref="A10:A11"/>
    <mergeCell ref="B10:B11"/>
    <mergeCell ref="C10:C11"/>
    <mergeCell ref="L10:L11"/>
    <mergeCell ref="M10:M11"/>
    <mergeCell ref="A12:A13"/>
    <mergeCell ref="B12:B13"/>
    <mergeCell ref="C12:C13"/>
    <mergeCell ref="L12:L13"/>
    <mergeCell ref="M12:M13"/>
    <mergeCell ref="L4:L5"/>
    <mergeCell ref="M4:M5"/>
    <mergeCell ref="A7:M7"/>
    <mergeCell ref="A8:A9"/>
    <mergeCell ref="B8:B9"/>
    <mergeCell ref="C8:C9"/>
    <mergeCell ref="L8:L9"/>
    <mergeCell ref="M8:M9"/>
    <mergeCell ref="K1:M1"/>
    <mergeCell ref="A2:M2"/>
    <mergeCell ref="A3:M3"/>
    <mergeCell ref="A4:A5"/>
    <mergeCell ref="B4:B5"/>
    <mergeCell ref="C4:C5"/>
    <mergeCell ref="D4:D5"/>
    <mergeCell ref="E4:E5"/>
    <mergeCell ref="F4:F5"/>
    <mergeCell ref="G4:K4"/>
  </mergeCells>
  <printOptions horizontalCentered="1"/>
  <pageMargins left="0.59055118110236227" right="0.70866141732283472" top="0.55118110236220474" bottom="0.55118110236220474" header="0.31496062992125984" footer="0.31496062992125984"/>
  <pageSetup paperSize="9" scale="50" fitToHeight="8" orientation="landscape" r:id="rId1"/>
  <headerFooter>
    <oddHeader>&amp;C&amp;P</oddHeader>
  </headerFooter>
  <rowBreaks count="7" manualBreakCount="7">
    <brk id="21" max="13" man="1"/>
    <brk id="89" max="16383" man="1"/>
    <brk id="156" max="16383" man="1"/>
    <brk id="216" max="16383" man="1"/>
    <brk id="265" max="16383" man="1"/>
    <brk id="306" max="16383" man="1"/>
    <brk id="3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tabSelected="1" zoomScale="82" zoomScaleNormal="82" zoomScalePageLayoutView="91" workbookViewId="0">
      <selection activeCell="A5" sqref="A5"/>
    </sheetView>
  </sheetViews>
  <sheetFormatPr defaultRowHeight="15" x14ac:dyDescent="0.25"/>
  <cols>
    <col min="1" max="1" width="141.7109375" customWidth="1"/>
    <col min="3" max="3" width="13.7109375" customWidth="1"/>
  </cols>
  <sheetData>
    <row r="3" spans="1:1" ht="18.75" x14ac:dyDescent="0.3">
      <c r="A3" s="22" t="s">
        <v>149</v>
      </c>
    </row>
    <row r="4" spans="1:1" ht="41.25" customHeight="1" x14ac:dyDescent="0.25">
      <c r="A4" s="142" t="s">
        <v>153</v>
      </c>
    </row>
    <row r="5" spans="1:1" ht="88.5" customHeight="1" x14ac:dyDescent="0.25">
      <c r="A5" s="142" t="s">
        <v>150</v>
      </c>
    </row>
    <row r="6" spans="1:1" ht="106.5" customHeight="1" x14ac:dyDescent="0.3">
      <c r="A6" s="24" t="s">
        <v>152</v>
      </c>
    </row>
    <row r="7" spans="1:1" ht="94.5" customHeight="1" x14ac:dyDescent="0.3">
      <c r="A7" s="24" t="s">
        <v>151</v>
      </c>
    </row>
    <row r="8" spans="1:1" ht="87" customHeight="1" x14ac:dyDescent="0.25"/>
    <row r="9" spans="1:1" ht="162" customHeight="1" x14ac:dyDescent="0.3">
      <c r="A9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МП 2 свод для печати</vt:lpstr>
      <vt:lpstr>пояснительная</vt:lpstr>
      <vt:lpstr>'МП 2 свод для печати'!Print_Area</vt:lpstr>
      <vt:lpstr>'МП 2 свод для печати'!Print_Titles</vt:lpstr>
      <vt:lpstr>'МП 2 свод для печати'!Область_печати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</dc:creator>
  <cp:lastModifiedBy>Пользователь Windows</cp:lastModifiedBy>
  <cp:lastPrinted>2020-12-28T06:44:37Z</cp:lastPrinted>
  <dcterms:created xsi:type="dcterms:W3CDTF">2020-06-26T08:08:34Z</dcterms:created>
  <dcterms:modified xsi:type="dcterms:W3CDTF">2020-12-28T06:45:00Z</dcterms:modified>
</cp:coreProperties>
</file>