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315" windowWidth="16590" windowHeight="9135"/>
  </bookViews>
  <sheets>
    <sheet name="Приложение 1" sheetId="18" r:id="rId1"/>
  </sheets>
  <definedNames>
    <definedName name="_xlnm.Print_Titles" localSheetId="0">'Приложение 1'!$4:$6</definedName>
    <definedName name="_xlnm.Print_Area" localSheetId="0">'Приложение 1'!$A$1:$L$80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8" l="1"/>
  <c r="G48" i="18" l="1"/>
  <c r="G12" i="18" l="1"/>
  <c r="G18" i="18"/>
  <c r="G69" i="18" l="1"/>
  <c r="F48" i="18" l="1"/>
  <c r="F27" i="18" l="1"/>
  <c r="F69" i="18"/>
  <c r="F18" i="18"/>
  <c r="F12" i="18" l="1"/>
  <c r="H28" i="18" l="1"/>
  <c r="I28" i="18"/>
  <c r="J48" i="18" l="1"/>
  <c r="I48" i="18"/>
  <c r="H48" i="18"/>
  <c r="F9" i="18" l="1"/>
  <c r="F47" i="18" l="1"/>
  <c r="G47" i="18"/>
  <c r="H47" i="18"/>
  <c r="I47" i="18"/>
  <c r="J47" i="18"/>
  <c r="F45" i="18"/>
  <c r="G11" i="18"/>
  <c r="H11" i="18"/>
  <c r="I11" i="18"/>
  <c r="J11" i="18"/>
  <c r="F11" i="18"/>
  <c r="E11" i="18" l="1"/>
  <c r="G23" i="18"/>
  <c r="H23" i="18"/>
  <c r="I23" i="18"/>
  <c r="J23" i="18"/>
  <c r="F23" i="18"/>
  <c r="G9" i="18"/>
  <c r="H9" i="18"/>
  <c r="I9" i="18"/>
  <c r="J9" i="18"/>
  <c r="H34" i="18" l="1"/>
  <c r="G10" i="18"/>
  <c r="H10" i="18"/>
  <c r="I10" i="18"/>
  <c r="J10" i="18"/>
  <c r="G35" i="18" l="1"/>
  <c r="H35" i="18"/>
  <c r="I35" i="18"/>
  <c r="J35" i="18"/>
  <c r="G21" i="18"/>
  <c r="G32" i="18" s="1"/>
  <c r="H21" i="18"/>
  <c r="H32" i="18" s="1"/>
  <c r="I21" i="18"/>
  <c r="I32" i="18" s="1"/>
  <c r="J21" i="18"/>
  <c r="J32" i="18" s="1"/>
  <c r="G22" i="18"/>
  <c r="G33" i="18" s="1"/>
  <c r="G74" i="18" s="1"/>
  <c r="H22" i="18"/>
  <c r="H33" i="18" s="1"/>
  <c r="H74" i="18" s="1"/>
  <c r="I22" i="18"/>
  <c r="I33" i="18" s="1"/>
  <c r="I74" i="18" s="1"/>
  <c r="J22" i="18"/>
  <c r="J33" i="18" s="1"/>
  <c r="J74" i="18" s="1"/>
  <c r="F21" i="18"/>
  <c r="F22" i="18"/>
  <c r="F33" i="18" s="1"/>
  <c r="F74" i="18" s="1"/>
  <c r="E13" i="18"/>
  <c r="F32" i="18" l="1"/>
  <c r="E69" i="18" l="1"/>
  <c r="E67" i="18" s="1"/>
  <c r="E71" i="18" s="1"/>
  <c r="J68" i="18"/>
  <c r="I68" i="18"/>
  <c r="H68" i="18"/>
  <c r="G68" i="18"/>
  <c r="F68" i="18"/>
  <c r="J67" i="18"/>
  <c r="J71" i="18" s="1"/>
  <c r="I67" i="18"/>
  <c r="I71" i="18" s="1"/>
  <c r="H67" i="18"/>
  <c r="G67" i="18"/>
  <c r="G71" i="18" s="1"/>
  <c r="F67" i="18"/>
  <c r="F71" i="18" s="1"/>
  <c r="E49" i="18"/>
  <c r="E48" i="18"/>
  <c r="E51" i="18"/>
  <c r="E50" i="18"/>
  <c r="J46" i="18"/>
  <c r="I46" i="18"/>
  <c r="H46" i="18"/>
  <c r="G46" i="18"/>
  <c r="G64" i="18" s="1"/>
  <c r="F46" i="18"/>
  <c r="F64" i="18" s="1"/>
  <c r="J45" i="18"/>
  <c r="I45" i="18"/>
  <c r="H45" i="18"/>
  <c r="G45" i="18"/>
  <c r="E59" i="18"/>
  <c r="E58" i="18"/>
  <c r="E57" i="18"/>
  <c r="E56" i="18"/>
  <c r="J55" i="18"/>
  <c r="I55" i="18"/>
  <c r="H55" i="18"/>
  <c r="G55" i="18"/>
  <c r="F55" i="18"/>
  <c r="J54" i="18"/>
  <c r="J62" i="18" s="1"/>
  <c r="I54" i="18"/>
  <c r="I62" i="18" s="1"/>
  <c r="H54" i="18"/>
  <c r="H62" i="18" s="1"/>
  <c r="G54" i="18"/>
  <c r="G62" i="18" s="1"/>
  <c r="F54" i="18"/>
  <c r="F62" i="18" s="1"/>
  <c r="J53" i="18"/>
  <c r="J61" i="18" s="1"/>
  <c r="J73" i="18" s="1"/>
  <c r="I53" i="18"/>
  <c r="I61" i="18" s="1"/>
  <c r="I73" i="18" s="1"/>
  <c r="H53" i="18"/>
  <c r="H61" i="18" s="1"/>
  <c r="H73" i="18" s="1"/>
  <c r="G53" i="18"/>
  <c r="G61" i="18" s="1"/>
  <c r="G73" i="18" s="1"/>
  <c r="F53" i="18"/>
  <c r="F61" i="18" s="1"/>
  <c r="E42" i="18"/>
  <c r="E41" i="18"/>
  <c r="E40" i="18"/>
  <c r="E38" i="18" s="1"/>
  <c r="J39" i="18"/>
  <c r="I39" i="18"/>
  <c r="H39" i="18"/>
  <c r="G39" i="18"/>
  <c r="F39" i="18"/>
  <c r="J38" i="18"/>
  <c r="I38" i="18"/>
  <c r="H38" i="18"/>
  <c r="G38" i="18"/>
  <c r="F38" i="18"/>
  <c r="E30" i="18"/>
  <c r="E29" i="18"/>
  <c r="G28" i="18"/>
  <c r="E28" i="18" s="1"/>
  <c r="E27" i="18"/>
  <c r="E26" i="18"/>
  <c r="E25" i="18"/>
  <c r="F24" i="18"/>
  <c r="E24" i="18" s="1"/>
  <c r="F20" i="18"/>
  <c r="E19" i="18"/>
  <c r="E18" i="18"/>
  <c r="J17" i="18"/>
  <c r="I17" i="18"/>
  <c r="H17" i="18"/>
  <c r="G17" i="18"/>
  <c r="E16" i="18"/>
  <c r="J14" i="18"/>
  <c r="I14" i="18"/>
  <c r="H14" i="18"/>
  <c r="G14" i="18"/>
  <c r="F14" i="18"/>
  <c r="F10" i="18" s="1"/>
  <c r="F35" i="18" s="1"/>
  <c r="E12" i="18"/>
  <c r="J8" i="18"/>
  <c r="I8" i="18"/>
  <c r="H8" i="18"/>
  <c r="G8" i="18"/>
  <c r="E10" i="18" l="1"/>
  <c r="F76" i="18"/>
  <c r="J64" i="18"/>
  <c r="J76" i="18" s="1"/>
  <c r="E47" i="18"/>
  <c r="H64" i="18"/>
  <c r="H76" i="18" s="1"/>
  <c r="I64" i="18"/>
  <c r="I76" i="18" s="1"/>
  <c r="G76" i="18"/>
  <c r="E62" i="18"/>
  <c r="E61" i="18"/>
  <c r="F73" i="18"/>
  <c r="F63" i="18"/>
  <c r="J63" i="18"/>
  <c r="G44" i="18"/>
  <c r="F17" i="18"/>
  <c r="E17" i="18" s="1"/>
  <c r="G37" i="18"/>
  <c r="I63" i="18"/>
  <c r="H44" i="18"/>
  <c r="J34" i="18"/>
  <c r="G34" i="18"/>
  <c r="J44" i="18"/>
  <c r="H63" i="18"/>
  <c r="E45" i="18"/>
  <c r="J20" i="18"/>
  <c r="H20" i="18"/>
  <c r="J52" i="18"/>
  <c r="E54" i="18"/>
  <c r="J37" i="18"/>
  <c r="E46" i="18"/>
  <c r="E14" i="18"/>
  <c r="H37" i="18"/>
  <c r="I37" i="18"/>
  <c r="F52" i="18"/>
  <c r="H66" i="18"/>
  <c r="H70" i="18" s="1"/>
  <c r="F37" i="18"/>
  <c r="I66" i="18"/>
  <c r="I70" i="18" s="1"/>
  <c r="E21" i="18"/>
  <c r="I34" i="18"/>
  <c r="E39" i="18"/>
  <c r="G63" i="18"/>
  <c r="I44" i="18"/>
  <c r="E68" i="18"/>
  <c r="F66" i="18"/>
  <c r="J66" i="18"/>
  <c r="J70" i="18" s="1"/>
  <c r="G66" i="18"/>
  <c r="G70" i="18" s="1"/>
  <c r="H71" i="18"/>
  <c r="H52" i="18"/>
  <c r="E53" i="18"/>
  <c r="F44" i="18"/>
  <c r="I52" i="18"/>
  <c r="E55" i="18"/>
  <c r="G52" i="18"/>
  <c r="E23" i="18"/>
  <c r="G20" i="18"/>
  <c r="E22" i="18"/>
  <c r="I20" i="18"/>
  <c r="E64" i="18" l="1"/>
  <c r="J75" i="18"/>
  <c r="J72" i="18" s="1"/>
  <c r="F34" i="18"/>
  <c r="F75" i="18" s="1"/>
  <c r="F8" i="18"/>
  <c r="F31" i="18" s="1"/>
  <c r="H31" i="18"/>
  <c r="J31" i="18"/>
  <c r="G31" i="18"/>
  <c r="J60" i="18"/>
  <c r="G60" i="18"/>
  <c r="I75" i="18"/>
  <c r="I72" i="18" s="1"/>
  <c r="E9" i="18"/>
  <c r="G75" i="18"/>
  <c r="G72" i="18" s="1"/>
  <c r="E35" i="18"/>
  <c r="H60" i="18"/>
  <c r="E20" i="18"/>
  <c r="I60" i="18"/>
  <c r="E74" i="18"/>
  <c r="E63" i="18"/>
  <c r="E32" i="18"/>
  <c r="H75" i="18"/>
  <c r="E37" i="18"/>
  <c r="I31" i="18"/>
  <c r="E33" i="18"/>
  <c r="F70" i="18"/>
  <c r="E70" i="18" s="1"/>
  <c r="E66" i="18"/>
  <c r="F60" i="18"/>
  <c r="E44" i="18"/>
  <c r="E52" i="18"/>
  <c r="E34" i="18" l="1"/>
  <c r="E73" i="18"/>
  <c r="E31" i="18"/>
  <c r="E8" i="18"/>
  <c r="H72" i="18"/>
  <c r="E60" i="18"/>
  <c r="E75" i="18"/>
  <c r="E76" i="18" l="1"/>
  <c r="F72" i="18"/>
  <c r="E72" i="18" s="1"/>
</calcChain>
</file>

<file path=xl/sharedStrings.xml><?xml version="1.0" encoding="utf-8"?>
<sst xmlns="http://schemas.openxmlformats.org/spreadsheetml/2006/main" count="158" uniqueCount="75">
  <si>
    <t>Источники финансирования</t>
  </si>
  <si>
    <t>Ответственный за выполнение мероприятия</t>
  </si>
  <si>
    <t>ИТОГО</t>
  </si>
  <si>
    <t>ИТОГО:</t>
  </si>
  <si>
    <t>Внебюджетные средства</t>
  </si>
  <si>
    <t>Срок исполнения мероприятий</t>
  </si>
  <si>
    <t>Объем финансирования по годам (тыс. руб.)</t>
  </si>
  <si>
    <t>Результаты выполнения мероприятия</t>
  </si>
  <si>
    <t xml:space="preserve">Итого:         </t>
  </si>
  <si>
    <t>КФКиС</t>
  </si>
  <si>
    <t>В том числе за счет иных МБТ в форме дотаций, предоставляемых из бюджета МО</t>
  </si>
  <si>
    <t>Средства федерального бюджета</t>
  </si>
  <si>
    <t>2020-2024 гг</t>
  </si>
  <si>
    <t>2020-2024 гг.</t>
  </si>
  <si>
    <t>1.1.</t>
  </si>
  <si>
    <t>Мероприятия подпрограммы</t>
  </si>
  <si>
    <t>Средства бюджета Московской области</t>
  </si>
  <si>
    <t>Итого:</t>
  </si>
  <si>
    <t>Основное мероприятие Р5 Федеральный проект «Спорт - норма жизни»</t>
  </si>
  <si>
    <t>Основное мероприятие 01  «Подготовка спортивных сборных команд»</t>
  </si>
  <si>
    <t>Основное мероприятие 04  Эффективное использование тренировочных площадок после чемпионата мира по футболу</t>
  </si>
  <si>
    <t xml:space="preserve">Средства бюджета Одинцовского городского округа </t>
  </si>
  <si>
    <t>1.1</t>
  </si>
  <si>
    <t>1.2</t>
  </si>
  <si>
    <t>1.3</t>
  </si>
  <si>
    <t>2.</t>
  </si>
  <si>
    <t>2.1</t>
  </si>
  <si>
    <t>2.2</t>
  </si>
  <si>
    <t>Основное мероприятие 01. 
Обеспечение условий для развития на территории городского округа физической культуры, школьного спорта и массового спорта</t>
  </si>
  <si>
    <t>Подпрограмма 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</si>
  <si>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1.2.</t>
  </si>
  <si>
    <t>1.</t>
  </si>
  <si>
    <t>Количество занимающихся - в соответствии с муниципальным заказом.</t>
  </si>
  <si>
    <t>Ежегодно
не менее 118 мероприятий</t>
  </si>
  <si>
    <t>№ п/п</t>
  </si>
  <si>
    <t>Всего
(тыс. руб.)</t>
  </si>
  <si>
    <t xml:space="preserve">Итого по программе </t>
  </si>
  <si>
    <t>2020 год</t>
  </si>
  <si>
    <t>2021 год</t>
  </si>
  <si>
    <t>2022 год</t>
  </si>
  <si>
    <t>2023 год</t>
  </si>
  <si>
    <t>2024 год</t>
  </si>
  <si>
    <t>Организация доступа жителей Одинцовского городского округа к открытым и закрытым объектам спорта, Организация физкультурно-спортивной деятельности (секционная работа) с населением</t>
  </si>
  <si>
    <t>Заключение муниципального контракта на создание плоскостных спортивных объектов</t>
  </si>
  <si>
    <t>Разработка мер по эффективному использованию спортивных объектов использовавшихся в рамках проведения Чемпионата Мира по футболу FIFA 2018</t>
  </si>
  <si>
    <t>Закупка спортивной экипировки для членов сборных команд</t>
  </si>
  <si>
    <t>Закупка муниципальным учреждениям спорта, оказывающим услуги по спортивной подготовке, спортивного оборудования и инвентаря в соответствии с требованиями законодательства в сфере физической культуры и спорта</t>
  </si>
  <si>
    <t>Организация функционирования (в т.ч. Заработная плата) Комитета физической культуры и спорта Администрации Одинцовского городского округа Московской области</t>
  </si>
  <si>
    <t xml:space="preserve">Закупка спортивно-технологичного оборудования для создания малых спортивных площаток по адресу: Одинцовский г.о. с. Николькое </t>
  </si>
  <si>
    <t>2.1.</t>
  </si>
  <si>
    <t xml:space="preserve">КФКиС </t>
  </si>
  <si>
    <t>Мероприятие 01.01
Расходы на обеспечение деятельности (оказание услуг) муниципальных учреждений в области физической культуры и спорта</t>
  </si>
  <si>
    <t>Мероприятие 01.02
Капитальный ремонт, техническое переоснащение и благоустройство территорий учреждений физической культуры и спорта</t>
  </si>
  <si>
    <t>Мероприятие 01.03
Организация проведения официальных физкультурно-оздоровительных и спортивных мероприятий</t>
  </si>
  <si>
    <t>Мероприятие Р5.01
Оснащение объектов спортивной инфраструктуры спортивно-технологическим оборудованием</t>
  </si>
  <si>
    <t>Мероприятие Р5.02
Подготовка основания, приобретение и установка плоскостных спортивных сооружений  в муниципальных образованиях Московской области</t>
  </si>
  <si>
    <t>Мероприятие 04.01
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</si>
  <si>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Мероприятие 01.01
Расходы на обеспечение деятельности (оказание услуг) муниципальных учреждений по подготовке спортивных команд и спортивного резерва</t>
  </si>
  <si>
    <t>Мероприятие Р5.01
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</si>
  <si>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Основное мероприятие 01 
Создание условий для реализации полномочий органов местного самоуправления </t>
  </si>
  <si>
    <t>Мероприятие 01.01
Обеспечение деятельности органов местного самоуправления</t>
  </si>
  <si>
    <t>Мероприятие 01.02
Обеспечение членов спортивных сборных команд  муниципального образования Московской области спортивной экипировкой</t>
  </si>
  <si>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ПЕРЕЧЕНЬ МЕРОПРИЯТИЙ МУНИЦИПАЛЬНОЙ ПРОГРАММЫ 
ОДИНЦОВСКОГО ГОРОДСКОГО ОКРУГА МОСКОВСКОЙ ОБЛАСТИ
|«Спорт»</t>
    </r>
  </si>
  <si>
    <t>«Приложение 1 к муниципальной программе</t>
  </si>
  <si>
    <t>»</t>
  </si>
  <si>
    <t>Подпрограмма "Подготовка спортивного резерва»</t>
  </si>
  <si>
    <t>Подпрограмма «Развитие физической культуры и спорта»</t>
  </si>
  <si>
    <t>Подпрограмма
 «Развитие физической культуры и спорта»</t>
  </si>
  <si>
    <t>Подпрограмма 
«Подготовка спортивного резерва»</t>
  </si>
  <si>
    <t>Подпрограмма  «Обеспечивающая подпрограмма»</t>
  </si>
  <si>
    <t>Подпрограмма 
 «Обеспечивающая подпрограмма»</t>
  </si>
  <si>
    <t>Основное мероприятие P5 Федеральный проект «Спорт-норма жизни»</t>
  </si>
  <si>
    <t>Приложение  к Постановлению Администрации
Одинцовского городского округа  
Московской области
от __________________ № _________</t>
  </si>
  <si>
    <t>Председатель Комитета  физической культуры и спорта                                                                                                    А. Ю. Олянич</t>
  </si>
  <si>
    <t xml:space="preserve">Строительство гольф-клуба (земельные участки 
К№ 50:20:0050330:3478, К№50:20:0010336:27627, 
К№ 50:20:0050330:3480, К№50:20:0050330:3479, 
К№ 50:20:0010411:12237, расположенные по адресу: Московская область, Одинцовский городской округ, Звенигородское лесничество, Подушкинское участковое лесничество)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</si>
</sst>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5" x14ac:knownFonts="1">
    <font>
      <sz val="11"/>
      <color rgb="FF00000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/>
  </cellStyleXfs>
  <cellXfs count="121">
    <xf numFmtId="0" fontId="0" fillId="0" borderId="0" xfId="0"/>
    <xf numFmtId="0" fontId="3" fillId="2" borderId="0" xfId="0" applyFont="1" applyFill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left"/>
      <protection locked="0"/>
    </xf>
    <xf numFmtId="166" fontId="6" fillId="2" borderId="1" xfId="0" applyNumberFormat="1" applyFont="1" applyFill="1" applyBorder="1" applyAlignment="1">
      <alignment horizontal="left" vertical="top" wrapText="1"/>
    </xf>
    <xf numFmtId="166" fontId="6" fillId="2" borderId="1" xfId="0" applyNumberFormat="1" applyFont="1" applyFill="1" applyBorder="1" applyAlignment="1" applyProtection="1">
      <alignment horizontal="left" vertical="top" wrapText="1"/>
      <protection locked="0"/>
    </xf>
    <xf numFmtId="166" fontId="6" fillId="2" borderId="1" xfId="1" applyNumberFormat="1" applyFont="1" applyFill="1" applyBorder="1" applyAlignment="1">
      <alignment vertical="top" wrapText="1"/>
    </xf>
    <xf numFmtId="166" fontId="6" fillId="2" borderId="1" xfId="1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 applyProtection="1"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protection locked="0"/>
    </xf>
    <xf numFmtId="166" fontId="5" fillId="2" borderId="1" xfId="1" applyNumberFormat="1" applyFont="1" applyFill="1" applyBorder="1" applyAlignment="1">
      <alignment vertical="top" wrapText="1"/>
    </xf>
    <xf numFmtId="0" fontId="9" fillId="2" borderId="0" xfId="1" applyFont="1" applyFill="1"/>
    <xf numFmtId="166" fontId="5" fillId="2" borderId="1" xfId="1" applyNumberFormat="1" applyFont="1" applyFill="1" applyBorder="1" applyAlignment="1">
      <alignment horizontal="left" vertical="top" wrapText="1"/>
    </xf>
    <xf numFmtId="166" fontId="5" fillId="2" borderId="1" xfId="0" applyNumberFormat="1" applyFont="1" applyFill="1" applyBorder="1" applyAlignment="1" applyProtection="1">
      <alignment vertical="top" wrapText="1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10" fillId="2" borderId="0" xfId="1" applyFont="1" applyFill="1"/>
    <xf numFmtId="166" fontId="5" fillId="2" borderId="1" xfId="0" applyNumberFormat="1" applyFont="1" applyFill="1" applyBorder="1" applyAlignment="1" applyProtection="1">
      <alignment horizontal="left" vertical="center"/>
      <protection locked="0"/>
    </xf>
    <xf numFmtId="166" fontId="5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165" fontId="7" fillId="2" borderId="1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3" fillId="2" borderId="0" xfId="0" applyFont="1" applyFill="1" applyAlignment="1" applyProtection="1">
      <alignment horizontal="right" vertical="top"/>
      <protection locked="0"/>
    </xf>
    <xf numFmtId="0" fontId="3" fillId="2" borderId="0" xfId="0" applyFont="1" applyFill="1" applyAlignment="1" applyProtection="1">
      <alignment horizontal="right" vertical="top" wrapText="1"/>
      <protection locked="0"/>
    </xf>
    <xf numFmtId="165" fontId="7" fillId="2" borderId="1" xfId="0" applyNumberFormat="1" applyFont="1" applyFill="1" applyBorder="1" applyAlignment="1" applyProtection="1">
      <alignment horizontal="left" vertical="top" wrapText="1"/>
      <protection locked="0"/>
    </xf>
    <xf numFmtId="165" fontId="8" fillId="2" borderId="1" xfId="0" applyNumberFormat="1" applyFont="1" applyFill="1" applyBorder="1" applyAlignment="1" applyProtection="1">
      <alignment horizontal="left" vertical="top"/>
      <protection locked="0"/>
    </xf>
    <xf numFmtId="165" fontId="8" fillId="2" borderId="1" xfId="1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 applyProtection="1">
      <alignment horizontal="left" vertical="center"/>
      <protection locked="0"/>
    </xf>
    <xf numFmtId="165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7" fillId="2" borderId="1" xfId="0" applyNumberFormat="1" applyFont="1" applyFill="1" applyBorder="1" applyAlignment="1" applyProtection="1">
      <alignment horizontal="left" vertical="top"/>
      <protection locked="0"/>
    </xf>
    <xf numFmtId="0" fontId="12" fillId="2" borderId="0" xfId="0" applyFont="1" applyFill="1"/>
    <xf numFmtId="0" fontId="12" fillId="2" borderId="0" xfId="0" applyFont="1" applyFill="1" applyAlignment="1"/>
    <xf numFmtId="165" fontId="12" fillId="2" borderId="0" xfId="0" applyNumberFormat="1" applyFont="1" applyFill="1"/>
    <xf numFmtId="0" fontId="6" fillId="2" borderId="0" xfId="0" applyNumberFormat="1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 vertical="center" wrapText="1"/>
    </xf>
    <xf numFmtId="166" fontId="7" fillId="2" borderId="1" xfId="0" applyNumberFormat="1" applyFont="1" applyFill="1" applyBorder="1" applyAlignment="1">
      <alignment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right" wrapText="1"/>
      <protection locked="0"/>
    </xf>
    <xf numFmtId="166" fontId="8" fillId="2" borderId="2" xfId="0" applyNumberFormat="1" applyFont="1" applyFill="1" applyBorder="1" applyAlignment="1">
      <alignment horizontal="left" vertical="top" wrapText="1"/>
    </xf>
    <xf numFmtId="166" fontId="8" fillId="2" borderId="9" xfId="0" applyNumberFormat="1" applyFont="1" applyFill="1" applyBorder="1" applyAlignment="1">
      <alignment horizontal="left" vertical="top" wrapText="1"/>
    </xf>
    <xf numFmtId="166" fontId="8" fillId="2" borderId="3" xfId="0" applyNumberFormat="1" applyFont="1" applyFill="1" applyBorder="1" applyAlignment="1">
      <alignment horizontal="left" vertical="top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 applyProtection="1">
      <alignment horizontal="left" vertical="top" wrapText="1"/>
      <protection locked="0"/>
    </xf>
    <xf numFmtId="166" fontId="7" fillId="2" borderId="3" xfId="0" applyNumberFormat="1" applyFont="1" applyFill="1" applyBorder="1" applyAlignment="1" applyProtection="1">
      <alignment horizontal="left" vertical="top" wrapText="1"/>
      <protection locked="0"/>
    </xf>
    <xf numFmtId="166" fontId="7" fillId="2" borderId="9" xfId="0" applyNumberFormat="1" applyFont="1" applyFill="1" applyBorder="1" applyAlignment="1" applyProtection="1">
      <alignment horizontal="left" vertical="top" wrapText="1"/>
      <protection locked="0"/>
    </xf>
    <xf numFmtId="166" fontId="7" fillId="2" borderId="2" xfId="0" applyNumberFormat="1" applyFont="1" applyFill="1" applyBorder="1" applyAlignment="1">
      <alignment horizontal="center" vertical="top" wrapText="1"/>
    </xf>
    <xf numFmtId="166" fontId="7" fillId="2" borderId="3" xfId="0" applyNumberFormat="1" applyFont="1" applyFill="1" applyBorder="1" applyAlignment="1">
      <alignment horizontal="center" vertical="top" wrapText="1"/>
    </xf>
    <xf numFmtId="166" fontId="7" fillId="2" borderId="9" xfId="0" applyNumberFormat="1" applyFont="1" applyFill="1" applyBorder="1" applyAlignment="1">
      <alignment horizontal="center" vertical="top" wrapText="1"/>
    </xf>
    <xf numFmtId="166" fontId="8" fillId="2" borderId="2" xfId="0" applyNumberFormat="1" applyFont="1" applyFill="1" applyBorder="1" applyAlignment="1">
      <alignment horizontal="center" vertical="top" wrapText="1"/>
    </xf>
    <xf numFmtId="166" fontId="8" fillId="2" borderId="3" xfId="0" applyNumberFormat="1" applyFont="1" applyFill="1" applyBorder="1" applyAlignment="1">
      <alignment horizontal="center" vertical="top" wrapText="1"/>
    </xf>
    <xf numFmtId="166" fontId="8" fillId="2" borderId="9" xfId="0" applyNumberFormat="1" applyFont="1" applyFill="1" applyBorder="1" applyAlignment="1">
      <alignment horizontal="center" vertical="top" wrapText="1"/>
    </xf>
    <xf numFmtId="166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>
      <alignment horizontal="left" vertical="top" wrapText="1"/>
    </xf>
    <xf numFmtId="166" fontId="7" fillId="2" borderId="2" xfId="0" applyNumberFormat="1" applyFont="1" applyFill="1" applyBorder="1" applyAlignment="1">
      <alignment horizontal="left" vertical="top" wrapText="1"/>
    </xf>
    <xf numFmtId="166" fontId="7" fillId="2" borderId="9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166" fontId="7" fillId="2" borderId="1" xfId="1" applyNumberFormat="1" applyFont="1" applyFill="1" applyBorder="1" applyAlignment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top"/>
    </xf>
    <xf numFmtId="0" fontId="7" fillId="2" borderId="11" xfId="1" applyFont="1" applyFill="1" applyBorder="1" applyAlignment="1">
      <alignment horizontal="center" vertical="top"/>
    </xf>
    <xf numFmtId="0" fontId="7" fillId="2" borderId="12" xfId="1" applyFont="1" applyFill="1" applyBorder="1" applyAlignment="1">
      <alignment horizontal="center" vertical="top"/>
    </xf>
    <xf numFmtId="0" fontId="7" fillId="2" borderId="16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top"/>
    </xf>
    <xf numFmtId="0" fontId="7" fillId="2" borderId="17" xfId="1" applyFont="1" applyFill="1" applyBorder="1" applyAlignment="1">
      <alignment horizontal="center" vertical="top"/>
    </xf>
    <xf numFmtId="0" fontId="7" fillId="2" borderId="13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horizontal="center" vertical="top"/>
    </xf>
    <xf numFmtId="0" fontId="7" fillId="2" borderId="14" xfId="1" applyFont="1" applyFill="1" applyBorder="1" applyAlignment="1">
      <alignment horizontal="center" vertical="top"/>
    </xf>
    <xf numFmtId="164" fontId="8" fillId="2" borderId="2" xfId="1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>
      <alignment horizontal="center" vertical="center" wrapText="1"/>
    </xf>
    <xf numFmtId="164" fontId="8" fillId="2" borderId="9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3" fillId="2" borderId="0" xfId="3" applyFont="1" applyFill="1" applyBorder="1" applyAlignment="1"/>
    <xf numFmtId="0" fontId="3" fillId="2" borderId="0" xfId="3" applyFont="1" applyFill="1" applyBorder="1" applyAlignment="1"/>
    <xf numFmtId="49" fontId="8" fillId="2" borderId="2" xfId="0" applyNumberFormat="1" applyFont="1" applyFill="1" applyBorder="1" applyAlignment="1" applyProtection="1">
      <alignment horizontal="left" vertical="top"/>
      <protection locked="0"/>
    </xf>
    <xf numFmtId="49" fontId="8" fillId="2" borderId="3" xfId="0" applyNumberFormat="1" applyFont="1" applyFill="1" applyBorder="1" applyAlignment="1" applyProtection="1">
      <alignment horizontal="left" vertical="top"/>
      <protection locked="0"/>
    </xf>
    <xf numFmtId="49" fontId="8" fillId="2" borderId="9" xfId="0" applyNumberFormat="1" applyFont="1" applyFill="1" applyBorder="1" applyAlignment="1" applyProtection="1">
      <alignment horizontal="left" vertical="top"/>
      <protection locked="0"/>
    </xf>
    <xf numFmtId="166" fontId="8" fillId="2" borderId="2" xfId="0" applyNumberFormat="1" applyFont="1" applyFill="1" applyBorder="1" applyAlignment="1" applyProtection="1">
      <alignment horizontal="left" vertical="top" wrapText="1"/>
      <protection locked="0"/>
    </xf>
    <xf numFmtId="166" fontId="8" fillId="2" borderId="3" xfId="0" applyNumberFormat="1" applyFont="1" applyFill="1" applyBorder="1" applyAlignment="1" applyProtection="1">
      <alignment horizontal="left" vertical="top" wrapText="1"/>
      <protection locked="0"/>
    </xf>
    <xf numFmtId="166" fontId="8" fillId="2" borderId="9" xfId="0" applyNumberFormat="1" applyFont="1" applyFill="1" applyBorder="1" applyAlignment="1" applyProtection="1">
      <alignment horizontal="left" vertical="top" wrapText="1"/>
      <protection locked="0"/>
    </xf>
    <xf numFmtId="166" fontId="8" fillId="2" borderId="1" xfId="0" applyNumberFormat="1" applyFont="1" applyFill="1" applyBorder="1" applyAlignment="1">
      <alignment horizontal="left" vertical="top" wrapText="1"/>
    </xf>
    <xf numFmtId="166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6" fontId="8" fillId="2" borderId="1" xfId="0" applyNumberFormat="1" applyFont="1" applyFill="1" applyBorder="1" applyAlignment="1" applyProtection="1">
      <alignment horizontal="left" vertical="top" wrapText="1"/>
      <protection locked="0"/>
    </xf>
    <xf numFmtId="166" fontId="8" fillId="2" borderId="2" xfId="0" applyNumberFormat="1" applyFont="1" applyFill="1" applyBorder="1" applyAlignment="1">
      <alignment horizontal="left" vertical="center" wrapText="1"/>
    </xf>
    <xf numFmtId="166" fontId="8" fillId="2" borderId="9" xfId="0" applyNumberFormat="1" applyFont="1" applyFill="1" applyBorder="1" applyAlignment="1">
      <alignment horizontal="left" vertical="center" wrapText="1"/>
    </xf>
    <xf numFmtId="166" fontId="6" fillId="2" borderId="2" xfId="0" applyNumberFormat="1" applyFont="1" applyFill="1" applyBorder="1" applyAlignment="1">
      <alignment horizontal="left" vertical="top" wrapText="1"/>
    </xf>
    <xf numFmtId="166" fontId="6" fillId="2" borderId="3" xfId="0" applyNumberFormat="1" applyFont="1" applyFill="1" applyBorder="1" applyAlignment="1">
      <alignment horizontal="left" vertical="top" wrapText="1"/>
    </xf>
    <xf numFmtId="166" fontId="6" fillId="2" borderId="9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 applyProtection="1">
      <alignment horizontal="left" vertical="top"/>
      <protection locked="0"/>
    </xf>
    <xf numFmtId="166" fontId="8" fillId="2" borderId="1" xfId="0" applyNumberFormat="1" applyFont="1" applyFill="1" applyBorder="1" applyAlignment="1" applyProtection="1">
      <alignment vertical="top" wrapText="1"/>
      <protection locked="0"/>
    </xf>
    <xf numFmtId="49" fontId="8" fillId="2" borderId="2" xfId="0" applyNumberFormat="1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left" vertical="top" wrapText="1"/>
    </xf>
    <xf numFmtId="166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top" wrapText="1"/>
      <protection locked="0"/>
    </xf>
    <xf numFmtId="0" fontId="7" fillId="2" borderId="9" xfId="0" applyFont="1" applyFill="1" applyBorder="1" applyAlignment="1" applyProtection="1">
      <alignment horizontal="center" vertical="top" wrapText="1"/>
      <protection locked="0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1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0" applyNumberFormat="1" applyFont="1" applyFill="1" applyBorder="1" applyAlignment="1" applyProtection="1">
      <alignment horizontal="left" vertical="top" wrapText="1"/>
      <protection locked="0"/>
    </xf>
    <xf numFmtId="166" fontId="7" fillId="2" borderId="1" xfId="0" applyNumberFormat="1" applyFont="1" applyFill="1" applyBorder="1" applyAlignment="1" applyProtection="1">
      <alignment vertical="top" wrapText="1"/>
      <protection locked="0"/>
    </xf>
    <xf numFmtId="166" fontId="8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left" vertical="top"/>
      <protection locked="0"/>
    </xf>
  </cellXfs>
  <cellStyles count="4">
    <cellStyle name="Обычный" xfId="0" builtinId="0"/>
    <cellStyle name="Обычный 2" xfId="1"/>
    <cellStyle name="Обычный 3" xfId="3"/>
    <cellStyle name="Обычный 5 2" xfId="2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BreakPreview" zoomScale="60" zoomScaleNormal="90" workbookViewId="0">
      <selection activeCell="L14" sqref="L14:L16"/>
    </sheetView>
  </sheetViews>
  <sheetFormatPr defaultColWidth="9" defaultRowHeight="14.25" x14ac:dyDescent="0.2"/>
  <cols>
    <col min="1" max="1" width="5.75" style="37" customWidth="1"/>
    <col min="2" max="2" width="31.625" style="37" customWidth="1"/>
    <col min="3" max="3" width="11.125" style="38" customWidth="1"/>
    <col min="4" max="4" width="18.375" style="37" customWidth="1"/>
    <col min="5" max="5" width="14.625" style="37" customWidth="1"/>
    <col min="6" max="10" width="13.5" style="37" bestFit="1" customWidth="1"/>
    <col min="11" max="11" width="9" style="37"/>
    <col min="12" max="12" width="17.5" style="37" customWidth="1"/>
    <col min="13" max="16384" width="9" style="37"/>
  </cols>
  <sheetData>
    <row r="1" spans="1:16" s="1" customFormat="1" ht="73.5" customHeight="1" x14ac:dyDescent="0.25">
      <c r="I1" s="46" t="s">
        <v>72</v>
      </c>
      <c r="J1" s="46"/>
      <c r="K1" s="46"/>
      <c r="L1" s="46"/>
      <c r="M1" s="42"/>
      <c r="N1" s="42"/>
      <c r="O1" s="42"/>
      <c r="P1" s="42"/>
    </row>
    <row r="2" spans="1:16" s="1" customFormat="1" ht="19.5" customHeight="1" x14ac:dyDescent="0.25">
      <c r="A2" s="26"/>
      <c r="B2" s="26"/>
      <c r="C2" s="26"/>
      <c r="D2" s="26"/>
      <c r="E2" s="26"/>
      <c r="F2" s="26"/>
      <c r="G2" s="27"/>
      <c r="H2" s="27"/>
      <c r="I2" s="47" t="s">
        <v>63</v>
      </c>
      <c r="J2" s="47"/>
      <c r="K2" s="47"/>
      <c r="L2" s="47"/>
    </row>
    <row r="3" spans="1:16" ht="50.25" customHeight="1" x14ac:dyDescent="0.2">
      <c r="A3" s="110" t="s">
        <v>62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6" s="9" customFormat="1" ht="15" customHeight="1" x14ac:dyDescent="0.25">
      <c r="A4" s="111" t="s">
        <v>34</v>
      </c>
      <c r="B4" s="113" t="s">
        <v>15</v>
      </c>
      <c r="C4" s="114" t="s">
        <v>5</v>
      </c>
      <c r="D4" s="113" t="s">
        <v>0</v>
      </c>
      <c r="E4" s="113" t="s">
        <v>35</v>
      </c>
      <c r="F4" s="113" t="s">
        <v>6</v>
      </c>
      <c r="G4" s="113"/>
      <c r="H4" s="113"/>
      <c r="I4" s="113"/>
      <c r="J4" s="45"/>
      <c r="K4" s="113" t="s">
        <v>1</v>
      </c>
      <c r="L4" s="113" t="s">
        <v>7</v>
      </c>
    </row>
    <row r="5" spans="1:16" s="9" customFormat="1" ht="72" customHeight="1" x14ac:dyDescent="0.25">
      <c r="A5" s="112"/>
      <c r="B5" s="113"/>
      <c r="C5" s="114"/>
      <c r="D5" s="113"/>
      <c r="E5" s="113"/>
      <c r="F5" s="45" t="s">
        <v>37</v>
      </c>
      <c r="G5" s="45" t="s">
        <v>38</v>
      </c>
      <c r="H5" s="45" t="s">
        <v>39</v>
      </c>
      <c r="I5" s="45" t="s">
        <v>40</v>
      </c>
      <c r="J5" s="45" t="s">
        <v>41</v>
      </c>
      <c r="K5" s="113"/>
      <c r="L5" s="113"/>
    </row>
    <row r="6" spans="1:16" s="13" customFormat="1" ht="15" x14ac:dyDescent="0.2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8">
        <v>11</v>
      </c>
      <c r="L6" s="8">
        <v>12</v>
      </c>
    </row>
    <row r="7" spans="1:16" s="2" customFormat="1" ht="19.899999999999999" customHeight="1" x14ac:dyDescent="0.25">
      <c r="A7" s="115" t="s">
        <v>66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6" s="18" customFormat="1" ht="21" customHeight="1" x14ac:dyDescent="0.2">
      <c r="A8" s="116">
        <v>1</v>
      </c>
      <c r="B8" s="117" t="s">
        <v>28</v>
      </c>
      <c r="C8" s="118" t="s">
        <v>12</v>
      </c>
      <c r="D8" s="17" t="s">
        <v>17</v>
      </c>
      <c r="E8" s="28">
        <f>SUM(F8:J8)</f>
        <v>7732732.8410000009</v>
      </c>
      <c r="F8" s="28">
        <f>F9+F10</f>
        <v>5823172.0700000003</v>
      </c>
      <c r="G8" s="28">
        <f>G9+G10</f>
        <v>479021.30099999998</v>
      </c>
      <c r="H8" s="28">
        <f>H9+H10</f>
        <v>476846.49</v>
      </c>
      <c r="I8" s="28">
        <f>I9+I10</f>
        <v>476846.49</v>
      </c>
      <c r="J8" s="28">
        <f>J9+J10</f>
        <v>476846.49</v>
      </c>
      <c r="K8" s="52"/>
      <c r="L8" s="52"/>
    </row>
    <row r="9" spans="1:16" s="19" customFormat="1" ht="38.25" x14ac:dyDescent="0.25">
      <c r="A9" s="116"/>
      <c r="B9" s="117"/>
      <c r="C9" s="118"/>
      <c r="D9" s="14" t="s">
        <v>21</v>
      </c>
      <c r="E9" s="28">
        <f t="shared" ref="E9:E10" si="0">SUM(F9:J9)</f>
        <v>1391525.0550000002</v>
      </c>
      <c r="F9" s="24">
        <f>F12+F18</f>
        <v>272894.36000000004</v>
      </c>
      <c r="G9" s="24">
        <f>G12+G16+G18</f>
        <v>281288.78200000001</v>
      </c>
      <c r="H9" s="24">
        <f>H12+H16+H18</f>
        <v>279113.97100000002</v>
      </c>
      <c r="I9" s="24">
        <f>I12+I16+I18</f>
        <v>279113.97100000002</v>
      </c>
      <c r="J9" s="24">
        <f>J12+J16+J18</f>
        <v>279113.97100000002</v>
      </c>
      <c r="K9" s="53"/>
      <c r="L9" s="53"/>
    </row>
    <row r="10" spans="1:16" s="19" customFormat="1" ht="25.5" x14ac:dyDescent="0.25">
      <c r="A10" s="116"/>
      <c r="B10" s="117"/>
      <c r="C10" s="118"/>
      <c r="D10" s="16" t="s">
        <v>4</v>
      </c>
      <c r="E10" s="28">
        <f t="shared" si="0"/>
        <v>6341207.7860000012</v>
      </c>
      <c r="F10" s="24">
        <f>F13+F14</f>
        <v>5550277.71</v>
      </c>
      <c r="G10" s="24">
        <f t="shared" ref="G10:J10" si="1">G13</f>
        <v>197732.519</v>
      </c>
      <c r="H10" s="24">
        <f t="shared" si="1"/>
        <v>197732.519</v>
      </c>
      <c r="I10" s="24">
        <f t="shared" si="1"/>
        <v>197732.519</v>
      </c>
      <c r="J10" s="24">
        <f t="shared" si="1"/>
        <v>197732.519</v>
      </c>
      <c r="K10" s="54"/>
      <c r="L10" s="54"/>
    </row>
    <row r="11" spans="1:16" s="3" customFormat="1" ht="15" customHeight="1" x14ac:dyDescent="0.25">
      <c r="A11" s="89" t="s">
        <v>22</v>
      </c>
      <c r="B11" s="92" t="s">
        <v>51</v>
      </c>
      <c r="C11" s="92" t="s">
        <v>12</v>
      </c>
      <c r="D11" s="5" t="s">
        <v>3</v>
      </c>
      <c r="E11" s="29">
        <f>SUM(F11:J11)</f>
        <v>2202737.5690000001</v>
      </c>
      <c r="F11" s="29">
        <f>SUM(F12:F13)</f>
        <v>401945.42200000002</v>
      </c>
      <c r="G11" s="29">
        <f>SUM(G12:G13)</f>
        <v>452041.89899999998</v>
      </c>
      <c r="H11" s="29">
        <f>SUM(H12:H13)</f>
        <v>449583.41599999997</v>
      </c>
      <c r="I11" s="29">
        <f>SUM(I12:I13)</f>
        <v>449583.41599999997</v>
      </c>
      <c r="J11" s="29">
        <f>SUM(J12:J13)</f>
        <v>449583.41599999997</v>
      </c>
      <c r="K11" s="107" t="s">
        <v>9</v>
      </c>
      <c r="L11" s="92" t="s">
        <v>42</v>
      </c>
    </row>
    <row r="12" spans="1:16" s="15" customFormat="1" ht="81" customHeight="1" x14ac:dyDescent="0.25">
      <c r="A12" s="90"/>
      <c r="B12" s="93"/>
      <c r="C12" s="93"/>
      <c r="D12" s="6" t="s">
        <v>21</v>
      </c>
      <c r="E12" s="29">
        <f t="shared" ref="E12" si="2">SUM(F12:J12)</f>
        <v>1261529.7830000001</v>
      </c>
      <c r="F12" s="30">
        <f>238266.891+192+25446.9+8102.673-9728.5-2000-231.5-3380.752-5000</f>
        <v>251667.71200000003</v>
      </c>
      <c r="G12" s="30">
        <f>251850.897+2174.811+283.672</f>
        <v>254309.37999999998</v>
      </c>
      <c r="H12" s="30">
        <v>251850.897</v>
      </c>
      <c r="I12" s="30">
        <v>251850.897</v>
      </c>
      <c r="J12" s="30">
        <v>251850.897</v>
      </c>
      <c r="K12" s="108"/>
      <c r="L12" s="93"/>
    </row>
    <row r="13" spans="1:16" s="15" customFormat="1" ht="87.75" customHeight="1" x14ac:dyDescent="0.25">
      <c r="A13" s="91"/>
      <c r="B13" s="94"/>
      <c r="C13" s="94"/>
      <c r="D13" s="7" t="s">
        <v>4</v>
      </c>
      <c r="E13" s="29">
        <f t="shared" ref="E13" si="3">SUM(F13:J13)</f>
        <v>941207.78599999996</v>
      </c>
      <c r="F13" s="29">
        <v>150277.71</v>
      </c>
      <c r="G13" s="29">
        <v>197732.519</v>
      </c>
      <c r="H13" s="29">
        <v>197732.519</v>
      </c>
      <c r="I13" s="29">
        <v>197732.519</v>
      </c>
      <c r="J13" s="29">
        <v>197732.519</v>
      </c>
      <c r="K13" s="109"/>
      <c r="L13" s="94"/>
    </row>
    <row r="14" spans="1:16" s="3" customFormat="1" ht="15" customHeight="1" x14ac:dyDescent="0.25">
      <c r="A14" s="103" t="s">
        <v>23</v>
      </c>
      <c r="B14" s="97" t="s">
        <v>52</v>
      </c>
      <c r="C14" s="104" t="s">
        <v>12</v>
      </c>
      <c r="D14" s="5" t="s">
        <v>3</v>
      </c>
      <c r="E14" s="29">
        <f>SUM(F14:J14)</f>
        <v>5400000</v>
      </c>
      <c r="F14" s="29">
        <f>SUM(F16:F16)</f>
        <v>5400000</v>
      </c>
      <c r="G14" s="29">
        <f>SUM(G16:G16)</f>
        <v>0</v>
      </c>
      <c r="H14" s="29">
        <f>SUM(H16:H16)</f>
        <v>0</v>
      </c>
      <c r="I14" s="29">
        <f>SUM(I16:I16)</f>
        <v>0</v>
      </c>
      <c r="J14" s="29">
        <f>SUM(J16:J16)</f>
        <v>0</v>
      </c>
      <c r="K14" s="58" t="s">
        <v>50</v>
      </c>
      <c r="L14" s="48" t="s">
        <v>74</v>
      </c>
    </row>
    <row r="15" spans="1:16" s="15" customFormat="1" ht="60" customHeight="1" x14ac:dyDescent="0.25">
      <c r="A15" s="103"/>
      <c r="B15" s="97"/>
      <c r="C15" s="104"/>
      <c r="D15" s="6" t="s">
        <v>21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59"/>
      <c r="L15" s="50"/>
    </row>
    <row r="16" spans="1:16" s="15" customFormat="1" ht="337.5" customHeight="1" x14ac:dyDescent="0.25">
      <c r="A16" s="103"/>
      <c r="B16" s="97"/>
      <c r="C16" s="104"/>
      <c r="D16" s="7" t="s">
        <v>4</v>
      </c>
      <c r="E16" s="29">
        <f t="shared" ref="E16" si="4">SUM(F16:J16)</f>
        <v>5400000</v>
      </c>
      <c r="F16" s="30">
        <v>5400000</v>
      </c>
      <c r="G16" s="30">
        <v>0</v>
      </c>
      <c r="H16" s="30">
        <v>0</v>
      </c>
      <c r="I16" s="30">
        <v>0</v>
      </c>
      <c r="J16" s="30">
        <v>0</v>
      </c>
      <c r="K16" s="60"/>
      <c r="L16" s="49"/>
    </row>
    <row r="17" spans="1:12" s="3" customFormat="1" ht="15" x14ac:dyDescent="0.25">
      <c r="A17" s="105" t="s">
        <v>24</v>
      </c>
      <c r="B17" s="97" t="s">
        <v>53</v>
      </c>
      <c r="C17" s="67" t="s">
        <v>12</v>
      </c>
      <c r="D17" s="5" t="s">
        <v>8</v>
      </c>
      <c r="E17" s="29">
        <f>SUM(F17:J17)</f>
        <v>129995.272</v>
      </c>
      <c r="F17" s="29">
        <f>SUM(F18:F19)</f>
        <v>21226.648000000001</v>
      </c>
      <c r="G17" s="29">
        <f>SUM(G18:G19)</f>
        <v>26979.402000000002</v>
      </c>
      <c r="H17" s="29">
        <f>SUM(H18:H19)</f>
        <v>27263.074000000001</v>
      </c>
      <c r="I17" s="29">
        <f>SUM(I18:I19)</f>
        <v>27263.074000000001</v>
      </c>
      <c r="J17" s="29">
        <f>SUM(J18:J19)</f>
        <v>27263.074000000001</v>
      </c>
      <c r="K17" s="58" t="s">
        <v>9</v>
      </c>
      <c r="L17" s="48" t="s">
        <v>33</v>
      </c>
    </row>
    <row r="18" spans="1:12" s="15" customFormat="1" ht="38.25" x14ac:dyDescent="0.25">
      <c r="A18" s="106"/>
      <c r="B18" s="97"/>
      <c r="C18" s="67"/>
      <c r="D18" s="6" t="s">
        <v>21</v>
      </c>
      <c r="E18" s="29">
        <f t="shared" ref="E18:E19" si="5">SUM(F18:J18)</f>
        <v>129995.272</v>
      </c>
      <c r="F18" s="29">
        <f>31916.218-1540-1155-908.8-599.95-5000-1655.28+2000-15.54-1500-200-115</f>
        <v>21226.648000000001</v>
      </c>
      <c r="G18" s="29">
        <f>27263.074-283.672</f>
        <v>26979.402000000002</v>
      </c>
      <c r="H18" s="29">
        <v>27263.074000000001</v>
      </c>
      <c r="I18" s="29">
        <v>27263.074000000001</v>
      </c>
      <c r="J18" s="29">
        <v>27263.074000000001</v>
      </c>
      <c r="K18" s="59"/>
      <c r="L18" s="50"/>
    </row>
    <row r="19" spans="1:12" s="3" customFormat="1" ht="54.75" customHeight="1" x14ac:dyDescent="0.25">
      <c r="A19" s="106"/>
      <c r="B19" s="97"/>
      <c r="C19" s="67"/>
      <c r="D19" s="5" t="s">
        <v>10</v>
      </c>
      <c r="E19" s="29">
        <f t="shared" si="5"/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60"/>
      <c r="L19" s="49"/>
    </row>
    <row r="20" spans="1:12" s="9" customFormat="1" ht="21" customHeight="1" x14ac:dyDescent="0.25">
      <c r="A20" s="120" t="s">
        <v>25</v>
      </c>
      <c r="B20" s="117" t="s">
        <v>18</v>
      </c>
      <c r="C20" s="70" t="s">
        <v>12</v>
      </c>
      <c r="D20" s="20" t="s">
        <v>2</v>
      </c>
      <c r="E20" s="31">
        <f>SUM(F20:J20)</f>
        <v>302764.25066000002</v>
      </c>
      <c r="F20" s="31">
        <f>SUM(F21:F23)</f>
        <v>4764.2506599999997</v>
      </c>
      <c r="G20" s="31">
        <f>SUM(G21:G23)</f>
        <v>15000</v>
      </c>
      <c r="H20" s="31">
        <f>SUM(H21:H23)</f>
        <v>271000</v>
      </c>
      <c r="I20" s="31">
        <f>SUM(I21:I23)</f>
        <v>12000</v>
      </c>
      <c r="J20" s="31">
        <f>SUM(J21:J23)</f>
        <v>0</v>
      </c>
      <c r="K20" s="119"/>
      <c r="L20" s="119"/>
    </row>
    <row r="21" spans="1:12" s="15" customFormat="1" ht="33.75" customHeight="1" x14ac:dyDescent="0.25">
      <c r="A21" s="120"/>
      <c r="B21" s="117"/>
      <c r="C21" s="70"/>
      <c r="D21" s="14" t="s">
        <v>11</v>
      </c>
      <c r="E21" s="31">
        <f t="shared" ref="E21:E23" si="6">SUM(F21:J21)</f>
        <v>2675.7283299999999</v>
      </c>
      <c r="F21" s="32">
        <f>F25</f>
        <v>2675.7283299999999</v>
      </c>
      <c r="G21" s="32">
        <f t="shared" ref="G21:J21" si="7">G25</f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119"/>
      <c r="L21" s="119"/>
    </row>
    <row r="22" spans="1:12" s="15" customFormat="1" ht="25.5" x14ac:dyDescent="0.25">
      <c r="A22" s="120"/>
      <c r="B22" s="117"/>
      <c r="C22" s="70"/>
      <c r="D22" s="14" t="s">
        <v>16</v>
      </c>
      <c r="E22" s="31">
        <f t="shared" si="6"/>
        <v>54413.931669999998</v>
      </c>
      <c r="F22" s="32">
        <f>F26+F29</f>
        <v>891.93167000000005</v>
      </c>
      <c r="G22" s="32">
        <f>G26+G29</f>
        <v>0</v>
      </c>
      <c r="H22" s="32">
        <f>H26+H29</f>
        <v>46250</v>
      </c>
      <c r="I22" s="32">
        <f>I26+I29</f>
        <v>7272</v>
      </c>
      <c r="J22" s="32">
        <f>J26+J29</f>
        <v>0</v>
      </c>
      <c r="K22" s="119"/>
      <c r="L22" s="119"/>
    </row>
    <row r="23" spans="1:12" s="15" customFormat="1" ht="38.25" x14ac:dyDescent="0.25">
      <c r="A23" s="120"/>
      <c r="B23" s="117"/>
      <c r="C23" s="70"/>
      <c r="D23" s="14" t="s">
        <v>21</v>
      </c>
      <c r="E23" s="31">
        <f t="shared" si="6"/>
        <v>245674.59065999999</v>
      </c>
      <c r="F23" s="32">
        <f>F27+F30</f>
        <v>1196.5906600000001</v>
      </c>
      <c r="G23" s="32">
        <f t="shared" ref="G23:J23" si="8">G27+G30</f>
        <v>15000</v>
      </c>
      <c r="H23" s="32">
        <f t="shared" si="8"/>
        <v>224750</v>
      </c>
      <c r="I23" s="32">
        <f t="shared" si="8"/>
        <v>4728</v>
      </c>
      <c r="J23" s="32">
        <f t="shared" si="8"/>
        <v>0</v>
      </c>
      <c r="K23" s="119"/>
      <c r="L23" s="119"/>
    </row>
    <row r="24" spans="1:12" s="3" customFormat="1" ht="15" x14ac:dyDescent="0.25">
      <c r="A24" s="71" t="s">
        <v>26</v>
      </c>
      <c r="B24" s="97" t="s">
        <v>54</v>
      </c>
      <c r="C24" s="67" t="s">
        <v>12</v>
      </c>
      <c r="D24" s="5" t="s">
        <v>8</v>
      </c>
      <c r="E24" s="29">
        <f>SUM(F24:J24)</f>
        <v>4764.2506599999997</v>
      </c>
      <c r="F24" s="29">
        <f>SUM(F25:F27)</f>
        <v>4764.2506599999997</v>
      </c>
      <c r="G24" s="29">
        <v>0</v>
      </c>
      <c r="H24" s="29">
        <v>0</v>
      </c>
      <c r="I24" s="29">
        <v>0</v>
      </c>
      <c r="J24" s="29">
        <v>0</v>
      </c>
      <c r="K24" s="48" t="s">
        <v>9</v>
      </c>
      <c r="L24" s="48" t="s">
        <v>48</v>
      </c>
    </row>
    <row r="25" spans="1:12" s="15" customFormat="1" ht="25.5" x14ac:dyDescent="0.25">
      <c r="A25" s="71"/>
      <c r="B25" s="97"/>
      <c r="C25" s="67"/>
      <c r="D25" s="6" t="s">
        <v>11</v>
      </c>
      <c r="E25" s="29">
        <f t="shared" ref="E25:E27" si="9">SUM(F25:J25)</f>
        <v>2675.7283299999999</v>
      </c>
      <c r="F25" s="29">
        <v>2675.7283299999999</v>
      </c>
      <c r="G25" s="29">
        <v>0</v>
      </c>
      <c r="H25" s="29">
        <v>0</v>
      </c>
      <c r="I25" s="29">
        <v>0</v>
      </c>
      <c r="J25" s="29">
        <v>0</v>
      </c>
      <c r="K25" s="50"/>
      <c r="L25" s="50"/>
    </row>
    <row r="26" spans="1:12" s="15" customFormat="1" ht="25.5" x14ac:dyDescent="0.25">
      <c r="A26" s="71"/>
      <c r="B26" s="97"/>
      <c r="C26" s="67"/>
      <c r="D26" s="6" t="s">
        <v>16</v>
      </c>
      <c r="E26" s="29">
        <f t="shared" si="9"/>
        <v>891.93167000000005</v>
      </c>
      <c r="F26" s="29">
        <v>891.93167000000005</v>
      </c>
      <c r="G26" s="29">
        <v>0</v>
      </c>
      <c r="H26" s="29">
        <v>0</v>
      </c>
      <c r="I26" s="29">
        <v>0</v>
      </c>
      <c r="J26" s="29">
        <v>0</v>
      </c>
      <c r="K26" s="50"/>
      <c r="L26" s="50"/>
    </row>
    <row r="27" spans="1:12" s="15" customFormat="1" ht="53.45" customHeight="1" x14ac:dyDescent="0.25">
      <c r="A27" s="71"/>
      <c r="B27" s="97"/>
      <c r="C27" s="67"/>
      <c r="D27" s="6" t="s">
        <v>21</v>
      </c>
      <c r="E27" s="29">
        <f t="shared" si="9"/>
        <v>1196.5906600000001</v>
      </c>
      <c r="F27" s="29">
        <f>2140.6+599.95-62.16993-1481.78941</f>
        <v>1196.5906600000001</v>
      </c>
      <c r="G27" s="29">
        <v>0</v>
      </c>
      <c r="H27" s="29">
        <v>0</v>
      </c>
      <c r="I27" s="29">
        <v>0</v>
      </c>
      <c r="J27" s="29">
        <v>0</v>
      </c>
      <c r="K27" s="50"/>
      <c r="L27" s="50"/>
    </row>
    <row r="28" spans="1:12" s="3" customFormat="1" ht="15" x14ac:dyDescent="0.25">
      <c r="A28" s="71" t="s">
        <v>27</v>
      </c>
      <c r="B28" s="97" t="s">
        <v>55</v>
      </c>
      <c r="C28" s="67" t="s">
        <v>12</v>
      </c>
      <c r="D28" s="5" t="s">
        <v>8</v>
      </c>
      <c r="E28" s="29">
        <f>SUM(F28:J28)</f>
        <v>298000</v>
      </c>
      <c r="F28" s="29">
        <v>0</v>
      </c>
      <c r="G28" s="29">
        <f>SUM(G29:G30)</f>
        <v>15000</v>
      </c>
      <c r="H28" s="29">
        <f t="shared" ref="H28:I28" si="10">SUM(H29:H30)</f>
        <v>271000</v>
      </c>
      <c r="I28" s="29">
        <f t="shared" si="10"/>
        <v>12000</v>
      </c>
      <c r="J28" s="29">
        <v>0</v>
      </c>
      <c r="K28" s="48" t="s">
        <v>9</v>
      </c>
      <c r="L28" s="48" t="s">
        <v>43</v>
      </c>
    </row>
    <row r="29" spans="1:12" s="15" customFormat="1" ht="25.5" x14ac:dyDescent="0.25">
      <c r="A29" s="71"/>
      <c r="B29" s="97"/>
      <c r="C29" s="67"/>
      <c r="D29" s="6" t="s">
        <v>16</v>
      </c>
      <c r="E29" s="29">
        <f t="shared" ref="E29:E30" si="11">SUM(F29:J29)</f>
        <v>53522</v>
      </c>
      <c r="F29" s="29">
        <v>0</v>
      </c>
      <c r="G29" s="29">
        <v>0</v>
      </c>
      <c r="H29" s="29">
        <v>46250</v>
      </c>
      <c r="I29" s="29">
        <v>7272</v>
      </c>
      <c r="J29" s="29">
        <v>0</v>
      </c>
      <c r="K29" s="50"/>
      <c r="L29" s="50"/>
    </row>
    <row r="30" spans="1:12" s="15" customFormat="1" ht="60" customHeight="1" x14ac:dyDescent="0.25">
      <c r="A30" s="71"/>
      <c r="B30" s="97"/>
      <c r="C30" s="67"/>
      <c r="D30" s="6" t="s">
        <v>21</v>
      </c>
      <c r="E30" s="29">
        <f t="shared" si="11"/>
        <v>244478</v>
      </c>
      <c r="F30" s="29">
        <v>0</v>
      </c>
      <c r="G30" s="29">
        <v>15000</v>
      </c>
      <c r="H30" s="29">
        <f>27750+197000</f>
        <v>224750</v>
      </c>
      <c r="I30" s="29">
        <v>4728</v>
      </c>
      <c r="J30" s="29">
        <v>0</v>
      </c>
      <c r="K30" s="49"/>
      <c r="L30" s="49"/>
    </row>
    <row r="31" spans="1:12" s="15" customFormat="1" ht="20.45" customHeight="1" x14ac:dyDescent="0.25">
      <c r="A31" s="72" t="s">
        <v>67</v>
      </c>
      <c r="B31" s="73"/>
      <c r="C31" s="73"/>
      <c r="D31" s="14" t="s">
        <v>8</v>
      </c>
      <c r="E31" s="33">
        <f>SUM(F31:J31)</f>
        <v>8035497.0916600013</v>
      </c>
      <c r="F31" s="33">
        <f>F8+F20</f>
        <v>5827936.3206600007</v>
      </c>
      <c r="G31" s="33">
        <f>G8+G20</f>
        <v>494021.30099999998</v>
      </c>
      <c r="H31" s="33">
        <f>H8+H20</f>
        <v>747846.49</v>
      </c>
      <c r="I31" s="33">
        <f>I8+I20</f>
        <v>488846.49</v>
      </c>
      <c r="J31" s="33">
        <f>J8+J20</f>
        <v>476846.49</v>
      </c>
      <c r="K31" s="51"/>
      <c r="L31" s="51"/>
    </row>
    <row r="32" spans="1:12" s="15" customFormat="1" ht="33.6" customHeight="1" x14ac:dyDescent="0.25">
      <c r="A32" s="73"/>
      <c r="B32" s="73"/>
      <c r="C32" s="73"/>
      <c r="D32" s="14" t="s">
        <v>11</v>
      </c>
      <c r="E32" s="33">
        <f t="shared" ref="E32:E35" si="12">SUM(F32:J32)</f>
        <v>2675.7283299999999</v>
      </c>
      <c r="F32" s="33">
        <f t="shared" ref="F32:J33" si="13">F21</f>
        <v>2675.7283299999999</v>
      </c>
      <c r="G32" s="33">
        <f t="shared" si="13"/>
        <v>0</v>
      </c>
      <c r="H32" s="33">
        <f t="shared" si="13"/>
        <v>0</v>
      </c>
      <c r="I32" s="33">
        <f t="shared" si="13"/>
        <v>0</v>
      </c>
      <c r="J32" s="33">
        <f t="shared" si="13"/>
        <v>0</v>
      </c>
      <c r="K32" s="51"/>
      <c r="L32" s="51"/>
    </row>
    <row r="33" spans="1:12" s="15" customFormat="1" ht="25.5" x14ac:dyDescent="0.25">
      <c r="A33" s="73"/>
      <c r="B33" s="73"/>
      <c r="C33" s="73"/>
      <c r="D33" s="14" t="s">
        <v>16</v>
      </c>
      <c r="E33" s="33">
        <f t="shared" si="12"/>
        <v>54413.931669999998</v>
      </c>
      <c r="F33" s="33">
        <f t="shared" si="13"/>
        <v>891.93167000000005</v>
      </c>
      <c r="G33" s="33">
        <f t="shared" si="13"/>
        <v>0</v>
      </c>
      <c r="H33" s="33">
        <f t="shared" si="13"/>
        <v>46250</v>
      </c>
      <c r="I33" s="33">
        <f t="shared" si="13"/>
        <v>7272</v>
      </c>
      <c r="J33" s="33">
        <f t="shared" si="13"/>
        <v>0</v>
      </c>
      <c r="K33" s="51"/>
      <c r="L33" s="51"/>
    </row>
    <row r="34" spans="1:12" s="15" customFormat="1" ht="38.25" x14ac:dyDescent="0.25">
      <c r="A34" s="73"/>
      <c r="B34" s="73"/>
      <c r="C34" s="73"/>
      <c r="D34" s="14" t="s">
        <v>21</v>
      </c>
      <c r="E34" s="33">
        <f>SUM(F34:J34)</f>
        <v>1637199.6456599999</v>
      </c>
      <c r="F34" s="33">
        <f>F23+F9</f>
        <v>274090.95066000003</v>
      </c>
      <c r="G34" s="33">
        <f>G23+G9</f>
        <v>296288.78200000001</v>
      </c>
      <c r="H34" s="33">
        <f>H23+H9</f>
        <v>503863.97100000002</v>
      </c>
      <c r="I34" s="33">
        <f>I23+I9</f>
        <v>283841.97100000002</v>
      </c>
      <c r="J34" s="33">
        <f>J23+J9</f>
        <v>279113.97100000002</v>
      </c>
      <c r="K34" s="51"/>
      <c r="L34" s="51"/>
    </row>
    <row r="35" spans="1:12" s="15" customFormat="1" ht="25.5" x14ac:dyDescent="0.25">
      <c r="A35" s="73"/>
      <c r="B35" s="73"/>
      <c r="C35" s="73"/>
      <c r="D35" s="16" t="s">
        <v>4</v>
      </c>
      <c r="E35" s="33">
        <f t="shared" si="12"/>
        <v>6341207.7860000012</v>
      </c>
      <c r="F35" s="33">
        <f>F10</f>
        <v>5550277.71</v>
      </c>
      <c r="G35" s="33">
        <f>G10</f>
        <v>197732.519</v>
      </c>
      <c r="H35" s="33">
        <f>H10</f>
        <v>197732.519</v>
      </c>
      <c r="I35" s="33">
        <f>I10</f>
        <v>197732.519</v>
      </c>
      <c r="J35" s="33">
        <f>J10</f>
        <v>197732.519</v>
      </c>
      <c r="K35" s="51"/>
      <c r="L35" s="51"/>
    </row>
    <row r="36" spans="1:12" s="13" customFormat="1" ht="26.45" customHeight="1" x14ac:dyDescent="0.25">
      <c r="A36" s="61" t="s">
        <v>29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3"/>
    </row>
    <row r="37" spans="1:12" s="3" customFormat="1" ht="28.5" x14ac:dyDescent="0.25">
      <c r="A37" s="64">
        <v>1</v>
      </c>
      <c r="B37" s="69" t="s">
        <v>20</v>
      </c>
      <c r="C37" s="43" t="s">
        <v>13</v>
      </c>
      <c r="D37" s="21" t="s">
        <v>8</v>
      </c>
      <c r="E37" s="24">
        <f>SUM(F37:J37)</f>
        <v>0</v>
      </c>
      <c r="F37" s="34">
        <f>SUM(F38:F38)</f>
        <v>0</v>
      </c>
      <c r="G37" s="34">
        <f>SUM(G38:G38)</f>
        <v>0</v>
      </c>
      <c r="H37" s="34">
        <f>SUM(H38:H38)</f>
        <v>0</v>
      </c>
      <c r="I37" s="34">
        <f>SUM(I38:I38)</f>
        <v>0</v>
      </c>
      <c r="J37" s="34">
        <f>SUM(J38:J38)</f>
        <v>0</v>
      </c>
      <c r="K37" s="65"/>
      <c r="L37" s="48"/>
    </row>
    <row r="38" spans="1:12" s="15" customFormat="1" ht="38.25" x14ac:dyDescent="0.25">
      <c r="A38" s="64"/>
      <c r="B38" s="69"/>
      <c r="C38" s="43"/>
      <c r="D38" s="14" t="s">
        <v>21</v>
      </c>
      <c r="E38" s="24">
        <f t="shared" ref="E38:J38" si="14">E40</f>
        <v>0</v>
      </c>
      <c r="F38" s="24">
        <f t="shared" si="14"/>
        <v>0</v>
      </c>
      <c r="G38" s="24">
        <f t="shared" si="14"/>
        <v>0</v>
      </c>
      <c r="H38" s="24">
        <f t="shared" si="14"/>
        <v>0</v>
      </c>
      <c r="I38" s="24">
        <f t="shared" si="14"/>
        <v>0</v>
      </c>
      <c r="J38" s="24">
        <f t="shared" si="14"/>
        <v>0</v>
      </c>
      <c r="K38" s="66"/>
      <c r="L38" s="49"/>
    </row>
    <row r="39" spans="1:12" s="3" customFormat="1" ht="15" x14ac:dyDescent="0.25">
      <c r="A39" s="95" t="s">
        <v>14</v>
      </c>
      <c r="B39" s="95" t="s">
        <v>56</v>
      </c>
      <c r="C39" s="67" t="s">
        <v>12</v>
      </c>
      <c r="D39" s="4" t="s">
        <v>8</v>
      </c>
      <c r="E39" s="35">
        <f t="shared" ref="E39:J39" si="15">SUM(E40:E40)</f>
        <v>0</v>
      </c>
      <c r="F39" s="35">
        <f t="shared" si="15"/>
        <v>0</v>
      </c>
      <c r="G39" s="35">
        <f t="shared" si="15"/>
        <v>0</v>
      </c>
      <c r="H39" s="35">
        <f t="shared" si="15"/>
        <v>0</v>
      </c>
      <c r="I39" s="35">
        <f t="shared" si="15"/>
        <v>0</v>
      </c>
      <c r="J39" s="35">
        <f t="shared" si="15"/>
        <v>0</v>
      </c>
      <c r="K39" s="48" t="s">
        <v>9</v>
      </c>
      <c r="L39" s="48" t="s">
        <v>44</v>
      </c>
    </row>
    <row r="40" spans="1:12" s="15" customFormat="1" ht="116.45" customHeight="1" x14ac:dyDescent="0.25">
      <c r="A40" s="95"/>
      <c r="B40" s="95"/>
      <c r="C40" s="67"/>
      <c r="D40" s="6" t="s">
        <v>21</v>
      </c>
      <c r="E40" s="30">
        <f t="shared" ref="E40:E42" si="16">SUM(F40:J40)</f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49"/>
      <c r="L40" s="49"/>
    </row>
    <row r="41" spans="1:12" s="15" customFormat="1" ht="19.149999999999999" customHeight="1" x14ac:dyDescent="0.25">
      <c r="A41" s="72" t="s">
        <v>29</v>
      </c>
      <c r="B41" s="73"/>
      <c r="C41" s="73"/>
      <c r="D41" s="14" t="s">
        <v>8</v>
      </c>
      <c r="E41" s="36">
        <f t="shared" si="16"/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51"/>
      <c r="L41" s="51"/>
    </row>
    <row r="42" spans="1:12" s="15" customFormat="1" ht="47.25" customHeight="1" x14ac:dyDescent="0.25">
      <c r="A42" s="73"/>
      <c r="B42" s="73"/>
      <c r="C42" s="73"/>
      <c r="D42" s="14" t="s">
        <v>21</v>
      </c>
      <c r="E42" s="36">
        <f t="shared" si="16"/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51"/>
      <c r="L42" s="51"/>
    </row>
    <row r="43" spans="1:12" s="13" customFormat="1" ht="18.600000000000001" customHeight="1" x14ac:dyDescent="0.25">
      <c r="A43" s="96" t="s">
        <v>65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s="3" customFormat="1" ht="22.9" customHeight="1" x14ac:dyDescent="0.25">
      <c r="A44" s="68">
        <v>1</v>
      </c>
      <c r="B44" s="69" t="s">
        <v>19</v>
      </c>
      <c r="C44" s="70" t="s">
        <v>13</v>
      </c>
      <c r="D44" s="21" t="s">
        <v>8</v>
      </c>
      <c r="E44" s="24">
        <f>SUM(F44:J44)</f>
        <v>2367381.4289500001</v>
      </c>
      <c r="F44" s="34">
        <f>SUM(F45:F46)</f>
        <v>475064.92413</v>
      </c>
      <c r="G44" s="34">
        <f>SUM(G45:G46)</f>
        <v>490518.15982</v>
      </c>
      <c r="H44" s="34">
        <f>SUM(H45:H46)</f>
        <v>467266.11499999999</v>
      </c>
      <c r="I44" s="34">
        <f>SUM(I45:I46)</f>
        <v>467266.11499999999</v>
      </c>
      <c r="J44" s="34">
        <f>SUM(J45:J46)</f>
        <v>467266.11499999999</v>
      </c>
      <c r="K44" s="22"/>
      <c r="L44" s="44"/>
    </row>
    <row r="45" spans="1:12" s="15" customFormat="1" ht="38.25" x14ac:dyDescent="0.25">
      <c r="A45" s="68"/>
      <c r="B45" s="69"/>
      <c r="C45" s="70"/>
      <c r="D45" s="14" t="s">
        <v>21</v>
      </c>
      <c r="E45" s="24">
        <f t="shared" ref="E45:E46" si="17">SUM(F45:J45)</f>
        <v>2229185.5209499998</v>
      </c>
      <c r="F45" s="24">
        <f>F48</f>
        <v>458633.42413</v>
      </c>
      <c r="G45" s="24">
        <f t="shared" ref="F45:J46" si="18">G48</f>
        <v>460077.05781999999</v>
      </c>
      <c r="H45" s="24">
        <f t="shared" si="18"/>
        <v>436825.01299999998</v>
      </c>
      <c r="I45" s="24">
        <f t="shared" si="18"/>
        <v>436825.01299999998</v>
      </c>
      <c r="J45" s="24">
        <f t="shared" si="18"/>
        <v>436825.01299999998</v>
      </c>
      <c r="K45" s="22"/>
      <c r="L45" s="58"/>
    </row>
    <row r="46" spans="1:12" s="15" customFormat="1" ht="25.5" x14ac:dyDescent="0.25">
      <c r="A46" s="68"/>
      <c r="B46" s="69"/>
      <c r="C46" s="70"/>
      <c r="D46" s="16" t="s">
        <v>4</v>
      </c>
      <c r="E46" s="24">
        <f t="shared" si="17"/>
        <v>138195.908</v>
      </c>
      <c r="F46" s="24">
        <f t="shared" si="18"/>
        <v>16431.5</v>
      </c>
      <c r="G46" s="24">
        <f t="shared" si="18"/>
        <v>30441.101999999999</v>
      </c>
      <c r="H46" s="24">
        <f t="shared" si="18"/>
        <v>30441.101999999999</v>
      </c>
      <c r="I46" s="24">
        <f t="shared" si="18"/>
        <v>30441.101999999999</v>
      </c>
      <c r="J46" s="24">
        <f t="shared" si="18"/>
        <v>30441.101999999999</v>
      </c>
      <c r="K46" s="22"/>
      <c r="L46" s="60"/>
    </row>
    <row r="47" spans="1:12" s="3" customFormat="1" ht="23.45" customHeight="1" x14ac:dyDescent="0.25">
      <c r="A47" s="71" t="s">
        <v>14</v>
      </c>
      <c r="B47" s="97" t="s">
        <v>57</v>
      </c>
      <c r="C47" s="67" t="s">
        <v>12</v>
      </c>
      <c r="D47" s="5" t="s">
        <v>8</v>
      </c>
      <c r="E47" s="29">
        <f t="shared" ref="E47:J47" si="19">SUM(E48:E49)</f>
        <v>2367381.4289499996</v>
      </c>
      <c r="F47" s="29">
        <f t="shared" si="19"/>
        <v>475064.92413</v>
      </c>
      <c r="G47" s="29">
        <f t="shared" si="19"/>
        <v>490518.15982</v>
      </c>
      <c r="H47" s="29">
        <f t="shared" si="19"/>
        <v>467266.11499999999</v>
      </c>
      <c r="I47" s="29">
        <f t="shared" si="19"/>
        <v>467266.11499999999</v>
      </c>
      <c r="J47" s="29">
        <f t="shared" si="19"/>
        <v>467266.11499999999</v>
      </c>
      <c r="K47" s="58" t="s">
        <v>9</v>
      </c>
      <c r="L47" s="100" t="s">
        <v>32</v>
      </c>
    </row>
    <row r="48" spans="1:12" s="15" customFormat="1" ht="38.25" x14ac:dyDescent="0.25">
      <c r="A48" s="71"/>
      <c r="B48" s="97"/>
      <c r="C48" s="67"/>
      <c r="D48" s="6" t="s">
        <v>21</v>
      </c>
      <c r="E48" s="29">
        <f t="shared" ref="E48:E49" si="20">SUM(F48:J48)</f>
        <v>2229185.5209499998</v>
      </c>
      <c r="F48" s="29">
        <f>481196.62+1053-3000-15785-365.4-2145.225-1100-599.983-29.1074-591.48047</f>
        <v>458633.42413</v>
      </c>
      <c r="G48" s="29">
        <f>435772.013+1053+12814.56-562.51518+11000</f>
        <v>460077.05781999999</v>
      </c>
      <c r="H48" s="29">
        <f>435772.013+1053</f>
        <v>436825.01299999998</v>
      </c>
      <c r="I48" s="29">
        <f>435772.013+1053</f>
        <v>436825.01299999998</v>
      </c>
      <c r="J48" s="29">
        <f>435772.013+1053</f>
        <v>436825.01299999998</v>
      </c>
      <c r="K48" s="59"/>
      <c r="L48" s="101"/>
    </row>
    <row r="49" spans="1:12" s="15" customFormat="1" ht="25.5" customHeight="1" x14ac:dyDescent="0.25">
      <c r="A49" s="71"/>
      <c r="B49" s="97"/>
      <c r="C49" s="67"/>
      <c r="D49" s="7" t="s">
        <v>4</v>
      </c>
      <c r="E49" s="29">
        <f t="shared" si="20"/>
        <v>138195.908</v>
      </c>
      <c r="F49" s="29">
        <v>16431.5</v>
      </c>
      <c r="G49" s="29">
        <v>30441.101999999999</v>
      </c>
      <c r="H49" s="29">
        <v>30441.101999999999</v>
      </c>
      <c r="I49" s="29">
        <v>30441.101999999999</v>
      </c>
      <c r="J49" s="29">
        <v>30441.101999999999</v>
      </c>
      <c r="K49" s="60"/>
      <c r="L49" s="102"/>
    </row>
    <row r="50" spans="1:12" s="3" customFormat="1" ht="15" x14ac:dyDescent="0.25">
      <c r="A50" s="71" t="s">
        <v>30</v>
      </c>
      <c r="B50" s="97" t="s">
        <v>61</v>
      </c>
      <c r="C50" s="67" t="s">
        <v>12</v>
      </c>
      <c r="D50" s="5" t="s">
        <v>8</v>
      </c>
      <c r="E50" s="29">
        <f>SUM(F50:J50)</f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48" t="s">
        <v>9</v>
      </c>
      <c r="L50" s="98" t="s">
        <v>45</v>
      </c>
    </row>
    <row r="51" spans="1:12" s="15" customFormat="1" ht="61.5" customHeight="1" x14ac:dyDescent="0.25">
      <c r="A51" s="71"/>
      <c r="B51" s="97"/>
      <c r="C51" s="67"/>
      <c r="D51" s="6" t="s">
        <v>21</v>
      </c>
      <c r="E51" s="29">
        <f t="shared" ref="E51" si="21">SUM(F51:J51)</f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49"/>
      <c r="L51" s="99"/>
    </row>
    <row r="52" spans="1:12" s="3" customFormat="1" ht="15" x14ac:dyDescent="0.25">
      <c r="A52" s="68" t="s">
        <v>25</v>
      </c>
      <c r="B52" s="69" t="s">
        <v>71</v>
      </c>
      <c r="C52" s="70" t="s">
        <v>13</v>
      </c>
      <c r="D52" s="21" t="s">
        <v>8</v>
      </c>
      <c r="E52" s="24">
        <f>SUM(F52:J52)</f>
        <v>0</v>
      </c>
      <c r="F52" s="34">
        <f>SUM(F53:F55)</f>
        <v>0</v>
      </c>
      <c r="G52" s="34">
        <f>SUM(G53:G55)</f>
        <v>0</v>
      </c>
      <c r="H52" s="34">
        <f>SUM(H53:H55)</f>
        <v>0</v>
      </c>
      <c r="I52" s="34">
        <f>SUM(I53:I55)</f>
        <v>0</v>
      </c>
      <c r="J52" s="34">
        <f>SUM(J53:J55)</f>
        <v>0</v>
      </c>
      <c r="K52" s="55"/>
      <c r="L52" s="58"/>
    </row>
    <row r="53" spans="1:12" s="15" customFormat="1" ht="34.9" customHeight="1" x14ac:dyDescent="0.25">
      <c r="A53" s="68"/>
      <c r="B53" s="69"/>
      <c r="C53" s="70"/>
      <c r="D53" s="14" t="s">
        <v>11</v>
      </c>
      <c r="E53" s="24">
        <f t="shared" ref="E53:E55" si="22">SUM(F53:J53)</f>
        <v>0</v>
      </c>
      <c r="F53" s="24">
        <f t="shared" ref="F53:J55" si="23">F57</f>
        <v>0</v>
      </c>
      <c r="G53" s="24">
        <f t="shared" si="23"/>
        <v>0</v>
      </c>
      <c r="H53" s="24">
        <f t="shared" si="23"/>
        <v>0</v>
      </c>
      <c r="I53" s="24">
        <f t="shared" si="23"/>
        <v>0</v>
      </c>
      <c r="J53" s="24">
        <f t="shared" si="23"/>
        <v>0</v>
      </c>
      <c r="K53" s="56"/>
      <c r="L53" s="59"/>
    </row>
    <row r="54" spans="1:12" s="15" customFormat="1" ht="25.5" x14ac:dyDescent="0.25">
      <c r="A54" s="68"/>
      <c r="B54" s="69"/>
      <c r="C54" s="70"/>
      <c r="D54" s="14" t="s">
        <v>16</v>
      </c>
      <c r="E54" s="24">
        <f t="shared" si="22"/>
        <v>0</v>
      </c>
      <c r="F54" s="24">
        <f t="shared" si="23"/>
        <v>0</v>
      </c>
      <c r="G54" s="24">
        <f t="shared" si="23"/>
        <v>0</v>
      </c>
      <c r="H54" s="24">
        <f t="shared" si="23"/>
        <v>0</v>
      </c>
      <c r="I54" s="24">
        <f t="shared" si="23"/>
        <v>0</v>
      </c>
      <c r="J54" s="24">
        <f t="shared" si="23"/>
        <v>0</v>
      </c>
      <c r="K54" s="56"/>
      <c r="L54" s="59"/>
    </row>
    <row r="55" spans="1:12" s="15" customFormat="1" ht="38.25" x14ac:dyDescent="0.25">
      <c r="A55" s="68"/>
      <c r="B55" s="69"/>
      <c r="C55" s="70"/>
      <c r="D55" s="14" t="s">
        <v>21</v>
      </c>
      <c r="E55" s="24">
        <f t="shared" si="22"/>
        <v>0</v>
      </c>
      <c r="F55" s="24">
        <f t="shared" si="23"/>
        <v>0</v>
      </c>
      <c r="G55" s="24">
        <f t="shared" si="23"/>
        <v>0</v>
      </c>
      <c r="H55" s="24">
        <f t="shared" si="23"/>
        <v>0</v>
      </c>
      <c r="I55" s="24">
        <f t="shared" si="23"/>
        <v>0</v>
      </c>
      <c r="J55" s="24">
        <f t="shared" si="23"/>
        <v>0</v>
      </c>
      <c r="K55" s="57"/>
      <c r="L55" s="60"/>
    </row>
    <row r="56" spans="1:12" s="3" customFormat="1" ht="15" x14ac:dyDescent="0.25">
      <c r="A56" s="71" t="s">
        <v>49</v>
      </c>
      <c r="B56" s="97" t="s">
        <v>58</v>
      </c>
      <c r="C56" s="67" t="s">
        <v>12</v>
      </c>
      <c r="D56" s="5" t="s">
        <v>8</v>
      </c>
      <c r="E56" s="29">
        <f>SUM(F56:J56)</f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48" t="s">
        <v>9</v>
      </c>
      <c r="L56" s="48" t="s">
        <v>46</v>
      </c>
    </row>
    <row r="57" spans="1:12" s="15" customFormat="1" ht="25.5" x14ac:dyDescent="0.25">
      <c r="A57" s="71"/>
      <c r="B57" s="97"/>
      <c r="C57" s="67"/>
      <c r="D57" s="6" t="s">
        <v>11</v>
      </c>
      <c r="E57" s="29">
        <f t="shared" ref="E57:E59" si="24">SUM(F57:J57)</f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50"/>
      <c r="L57" s="50"/>
    </row>
    <row r="58" spans="1:12" s="15" customFormat="1" ht="25.5" x14ac:dyDescent="0.25">
      <c r="A58" s="71"/>
      <c r="B58" s="97"/>
      <c r="C58" s="67"/>
      <c r="D58" s="6" t="s">
        <v>16</v>
      </c>
      <c r="E58" s="29">
        <f t="shared" si="24"/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50"/>
      <c r="L58" s="50"/>
    </row>
    <row r="59" spans="1:12" s="15" customFormat="1" ht="161.25" customHeight="1" x14ac:dyDescent="0.25">
      <c r="A59" s="71"/>
      <c r="B59" s="97"/>
      <c r="C59" s="67"/>
      <c r="D59" s="6" t="s">
        <v>21</v>
      </c>
      <c r="E59" s="29">
        <f t="shared" si="24"/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49"/>
      <c r="L59" s="49"/>
    </row>
    <row r="60" spans="1:12" s="15" customFormat="1" ht="21.6" customHeight="1" x14ac:dyDescent="0.25">
      <c r="A60" s="72" t="s">
        <v>68</v>
      </c>
      <c r="B60" s="73"/>
      <c r="C60" s="73"/>
      <c r="D60" s="14" t="s">
        <v>8</v>
      </c>
      <c r="E60" s="33">
        <f>SUM(F60:J60)</f>
        <v>2367381.4289500001</v>
      </c>
      <c r="F60" s="33">
        <f>F44+F52</f>
        <v>475064.92413</v>
      </c>
      <c r="G60" s="33">
        <f>G44+G52</f>
        <v>490518.15982</v>
      </c>
      <c r="H60" s="33">
        <f>H44+H52</f>
        <v>467266.11499999999</v>
      </c>
      <c r="I60" s="33">
        <f>I44+I52</f>
        <v>467266.11499999999</v>
      </c>
      <c r="J60" s="33">
        <f>J44+J52</f>
        <v>467266.11499999999</v>
      </c>
      <c r="K60" s="51"/>
      <c r="L60" s="51"/>
    </row>
    <row r="61" spans="1:12" s="15" customFormat="1" ht="27.6" customHeight="1" x14ac:dyDescent="0.25">
      <c r="A61" s="73"/>
      <c r="B61" s="73"/>
      <c r="C61" s="73"/>
      <c r="D61" s="14" t="s">
        <v>11</v>
      </c>
      <c r="E61" s="33">
        <f>SUM(F61:J61)</f>
        <v>0</v>
      </c>
      <c r="F61" s="33">
        <f t="shared" ref="F61:J62" si="25">F53</f>
        <v>0</v>
      </c>
      <c r="G61" s="33">
        <f t="shared" si="25"/>
        <v>0</v>
      </c>
      <c r="H61" s="33">
        <f t="shared" si="25"/>
        <v>0</v>
      </c>
      <c r="I61" s="33">
        <f t="shared" si="25"/>
        <v>0</v>
      </c>
      <c r="J61" s="33">
        <f t="shared" si="25"/>
        <v>0</v>
      </c>
      <c r="K61" s="51"/>
      <c r="L61" s="51"/>
    </row>
    <row r="62" spans="1:12" s="15" customFormat="1" ht="25.5" x14ac:dyDescent="0.25">
      <c r="A62" s="73"/>
      <c r="B62" s="73"/>
      <c r="C62" s="73"/>
      <c r="D62" s="14" t="s">
        <v>16</v>
      </c>
      <c r="E62" s="33">
        <f>SUM(F62:J62)</f>
        <v>0</v>
      </c>
      <c r="F62" s="33">
        <f t="shared" si="25"/>
        <v>0</v>
      </c>
      <c r="G62" s="33">
        <f t="shared" si="25"/>
        <v>0</v>
      </c>
      <c r="H62" s="33">
        <f t="shared" si="25"/>
        <v>0</v>
      </c>
      <c r="I62" s="33">
        <f t="shared" si="25"/>
        <v>0</v>
      </c>
      <c r="J62" s="33">
        <f t="shared" si="25"/>
        <v>0</v>
      </c>
      <c r="K62" s="51"/>
      <c r="L62" s="51"/>
    </row>
    <row r="63" spans="1:12" s="15" customFormat="1" ht="38.25" x14ac:dyDescent="0.25">
      <c r="A63" s="73"/>
      <c r="B63" s="73"/>
      <c r="C63" s="73"/>
      <c r="D63" s="14" t="s">
        <v>21</v>
      </c>
      <c r="E63" s="33">
        <f t="shared" ref="E63:J63" si="26">E55+E45</f>
        <v>2229185.5209499998</v>
      </c>
      <c r="F63" s="33">
        <f t="shared" si="26"/>
        <v>458633.42413</v>
      </c>
      <c r="G63" s="33">
        <f t="shared" si="26"/>
        <v>460077.05781999999</v>
      </c>
      <c r="H63" s="33">
        <f t="shared" si="26"/>
        <v>436825.01299999998</v>
      </c>
      <c r="I63" s="33">
        <f t="shared" si="26"/>
        <v>436825.01299999998</v>
      </c>
      <c r="J63" s="33">
        <f t="shared" si="26"/>
        <v>436825.01299999998</v>
      </c>
      <c r="K63" s="51"/>
      <c r="L63" s="51"/>
    </row>
    <row r="64" spans="1:12" s="15" customFormat="1" ht="25.5" x14ac:dyDescent="0.25">
      <c r="A64" s="73"/>
      <c r="B64" s="73"/>
      <c r="C64" s="73"/>
      <c r="D64" s="16" t="s">
        <v>4</v>
      </c>
      <c r="E64" s="33">
        <f>SUM(F64:J64)</f>
        <v>138195.908</v>
      </c>
      <c r="F64" s="33">
        <f>F46</f>
        <v>16431.5</v>
      </c>
      <c r="G64" s="33">
        <f>G46</f>
        <v>30441.101999999999</v>
      </c>
      <c r="H64" s="33">
        <f>H46</f>
        <v>30441.101999999999</v>
      </c>
      <c r="I64" s="33">
        <f>I46</f>
        <v>30441.101999999999</v>
      </c>
      <c r="J64" s="33">
        <f>J46</f>
        <v>30441.101999999999</v>
      </c>
      <c r="K64" s="51"/>
      <c r="L64" s="51"/>
    </row>
    <row r="65" spans="1:12" s="13" customFormat="1" ht="21" customHeight="1" x14ac:dyDescent="0.25">
      <c r="A65" s="96" t="s">
        <v>69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</row>
    <row r="66" spans="1:12" s="3" customFormat="1" ht="27.75" customHeight="1" x14ac:dyDescent="0.25">
      <c r="A66" s="69" t="s">
        <v>31</v>
      </c>
      <c r="B66" s="69" t="s">
        <v>59</v>
      </c>
      <c r="C66" s="43" t="s">
        <v>13</v>
      </c>
      <c r="D66" s="21" t="s">
        <v>8</v>
      </c>
      <c r="E66" s="24">
        <f>SUM(F66:J66)</f>
        <v>134917.149</v>
      </c>
      <c r="F66" s="34">
        <f>SUM(F67:F67)</f>
        <v>23195.324999999997</v>
      </c>
      <c r="G66" s="34">
        <f>SUM(G67:G67)</f>
        <v>29284.775999999998</v>
      </c>
      <c r="H66" s="34">
        <f>SUM(H67:H67)</f>
        <v>27479.016</v>
      </c>
      <c r="I66" s="34">
        <f>SUM(I67:I67)</f>
        <v>27479.016</v>
      </c>
      <c r="J66" s="34">
        <f>SUM(J67:J67)</f>
        <v>27479.016</v>
      </c>
      <c r="K66" s="22"/>
      <c r="L66" s="58"/>
    </row>
    <row r="67" spans="1:12" s="15" customFormat="1" ht="38.25" x14ac:dyDescent="0.25">
      <c r="A67" s="69"/>
      <c r="B67" s="69"/>
      <c r="C67" s="43"/>
      <c r="D67" s="14" t="s">
        <v>21</v>
      </c>
      <c r="E67" s="24">
        <f t="shared" ref="E67:J67" si="27">E69</f>
        <v>134917.149</v>
      </c>
      <c r="F67" s="24">
        <f t="shared" si="27"/>
        <v>23195.324999999997</v>
      </c>
      <c r="G67" s="24">
        <f t="shared" si="27"/>
        <v>29284.775999999998</v>
      </c>
      <c r="H67" s="24">
        <f t="shared" si="27"/>
        <v>27479.016</v>
      </c>
      <c r="I67" s="24">
        <f t="shared" si="27"/>
        <v>27479.016</v>
      </c>
      <c r="J67" s="24">
        <f t="shared" si="27"/>
        <v>27479.016</v>
      </c>
      <c r="K67" s="22"/>
      <c r="L67" s="60"/>
    </row>
    <row r="68" spans="1:12" s="3" customFormat="1" ht="15" x14ac:dyDescent="0.25">
      <c r="A68" s="95" t="s">
        <v>14</v>
      </c>
      <c r="B68" s="95" t="s">
        <v>60</v>
      </c>
      <c r="C68" s="67" t="s">
        <v>12</v>
      </c>
      <c r="D68" s="4" t="s">
        <v>8</v>
      </c>
      <c r="E68" s="35">
        <f t="shared" ref="E68:J68" si="28">SUM(E69:E69)</f>
        <v>134917.149</v>
      </c>
      <c r="F68" s="35">
        <f t="shared" si="28"/>
        <v>23195.324999999997</v>
      </c>
      <c r="G68" s="35">
        <f t="shared" si="28"/>
        <v>29284.775999999998</v>
      </c>
      <c r="H68" s="35">
        <f t="shared" si="28"/>
        <v>27479.016</v>
      </c>
      <c r="I68" s="35">
        <f t="shared" si="28"/>
        <v>27479.016</v>
      </c>
      <c r="J68" s="35">
        <f t="shared" si="28"/>
        <v>27479.016</v>
      </c>
      <c r="K68" s="48" t="s">
        <v>9</v>
      </c>
      <c r="L68" s="48" t="s">
        <v>47</v>
      </c>
    </row>
    <row r="69" spans="1:12" s="15" customFormat="1" ht="133.5" customHeight="1" x14ac:dyDescent="0.25">
      <c r="A69" s="95"/>
      <c r="B69" s="95"/>
      <c r="C69" s="67"/>
      <c r="D69" s="6" t="s">
        <v>21</v>
      </c>
      <c r="E69" s="30">
        <f t="shared" ref="E69" si="29">SUM(F69:J69)</f>
        <v>134917.149</v>
      </c>
      <c r="F69" s="30">
        <f>18167.28-133-203+1655.28+3433+145.225+15.54+115</f>
        <v>23195.324999999997</v>
      </c>
      <c r="G69" s="30">
        <f>27479.016+1805.76</f>
        <v>29284.775999999998</v>
      </c>
      <c r="H69" s="30">
        <v>27479.016</v>
      </c>
      <c r="I69" s="30">
        <v>27479.016</v>
      </c>
      <c r="J69" s="30">
        <v>27479.016</v>
      </c>
      <c r="K69" s="49"/>
      <c r="L69" s="49"/>
    </row>
    <row r="70" spans="1:12" s="15" customFormat="1" ht="15" x14ac:dyDescent="0.25">
      <c r="A70" s="72" t="s">
        <v>70</v>
      </c>
      <c r="B70" s="73"/>
      <c r="C70" s="73"/>
      <c r="D70" s="14" t="s">
        <v>8</v>
      </c>
      <c r="E70" s="24">
        <f>SUM(F70:J70)</f>
        <v>134917.149</v>
      </c>
      <c r="F70" s="24">
        <f t="shared" ref="F70:J71" si="30">F66</f>
        <v>23195.324999999997</v>
      </c>
      <c r="G70" s="24">
        <f t="shared" si="30"/>
        <v>29284.775999999998</v>
      </c>
      <c r="H70" s="24">
        <f t="shared" si="30"/>
        <v>27479.016</v>
      </c>
      <c r="I70" s="24">
        <f t="shared" si="30"/>
        <v>27479.016</v>
      </c>
      <c r="J70" s="24">
        <f t="shared" si="30"/>
        <v>27479.016</v>
      </c>
      <c r="K70" s="51"/>
      <c r="L70" s="51"/>
    </row>
    <row r="71" spans="1:12" s="15" customFormat="1" ht="38.25" x14ac:dyDescent="0.25">
      <c r="A71" s="73"/>
      <c r="B71" s="73"/>
      <c r="C71" s="73"/>
      <c r="D71" s="14" t="s">
        <v>21</v>
      </c>
      <c r="E71" s="24">
        <f>E67</f>
        <v>134917.149</v>
      </c>
      <c r="F71" s="24">
        <f t="shared" si="30"/>
        <v>23195.324999999997</v>
      </c>
      <c r="G71" s="24">
        <f t="shared" si="30"/>
        <v>29284.775999999998</v>
      </c>
      <c r="H71" s="24">
        <f t="shared" si="30"/>
        <v>27479.016</v>
      </c>
      <c r="I71" s="24">
        <f t="shared" si="30"/>
        <v>27479.016</v>
      </c>
      <c r="J71" s="24">
        <f t="shared" si="30"/>
        <v>27479.016</v>
      </c>
      <c r="K71" s="51"/>
      <c r="L71" s="51"/>
    </row>
    <row r="72" spans="1:12" s="15" customFormat="1" ht="15" x14ac:dyDescent="0.25">
      <c r="A72" s="74" t="s">
        <v>36</v>
      </c>
      <c r="B72" s="75"/>
      <c r="C72" s="76"/>
      <c r="D72" s="23" t="s">
        <v>8</v>
      </c>
      <c r="E72" s="24">
        <f>SUM(F72:J72)</f>
        <v>10537795.669609999</v>
      </c>
      <c r="F72" s="24">
        <f>SUM(F73:F76)</f>
        <v>6326196.5697900001</v>
      </c>
      <c r="G72" s="24">
        <f>SUM(G73:G76)</f>
        <v>1013824.23682</v>
      </c>
      <c r="H72" s="24">
        <f>SUM(H73:H76)</f>
        <v>1242591.6209999998</v>
      </c>
      <c r="I72" s="24">
        <f>SUM(I73:I76)</f>
        <v>983591.62099999981</v>
      </c>
      <c r="J72" s="24">
        <f>SUM(J73:J76)</f>
        <v>971591.62099999981</v>
      </c>
      <c r="K72" s="83"/>
      <c r="L72" s="86"/>
    </row>
    <row r="73" spans="1:12" s="15" customFormat="1" ht="37.9" customHeight="1" x14ac:dyDescent="0.25">
      <c r="A73" s="77"/>
      <c r="B73" s="78"/>
      <c r="C73" s="79"/>
      <c r="D73" s="23" t="s">
        <v>11</v>
      </c>
      <c r="E73" s="24">
        <f>SUM(F73:J73)</f>
        <v>2675.7283299999999</v>
      </c>
      <c r="F73" s="24">
        <f>F32+F61</f>
        <v>2675.7283299999999</v>
      </c>
      <c r="G73" s="24">
        <f>G32+G61</f>
        <v>0</v>
      </c>
      <c r="H73" s="24">
        <f>H32+H61</f>
        <v>0</v>
      </c>
      <c r="I73" s="24">
        <f>I32+I61</f>
        <v>0</v>
      </c>
      <c r="J73" s="24">
        <f>J32+J61</f>
        <v>0</v>
      </c>
      <c r="K73" s="84"/>
      <c r="L73" s="86"/>
    </row>
    <row r="74" spans="1:12" s="15" customFormat="1" ht="25.5" x14ac:dyDescent="0.25">
      <c r="A74" s="77"/>
      <c r="B74" s="78"/>
      <c r="C74" s="79"/>
      <c r="D74" s="23" t="s">
        <v>16</v>
      </c>
      <c r="E74" s="24">
        <f t="shared" ref="E74:E76" si="31">SUM(F74:J74)</f>
        <v>54413.931669999998</v>
      </c>
      <c r="F74" s="24">
        <f>F33</f>
        <v>891.93167000000005</v>
      </c>
      <c r="G74" s="24">
        <f>G33</f>
        <v>0</v>
      </c>
      <c r="H74" s="24">
        <f>H33</f>
        <v>46250</v>
      </c>
      <c r="I74" s="24">
        <f>I33</f>
        <v>7272</v>
      </c>
      <c r="J74" s="24">
        <f>J33</f>
        <v>0</v>
      </c>
      <c r="K74" s="84"/>
      <c r="L74" s="86"/>
    </row>
    <row r="75" spans="1:12" s="15" customFormat="1" ht="38.25" x14ac:dyDescent="0.25">
      <c r="A75" s="77"/>
      <c r="B75" s="78"/>
      <c r="C75" s="79"/>
      <c r="D75" s="23" t="s">
        <v>21</v>
      </c>
      <c r="E75" s="24">
        <f t="shared" si="31"/>
        <v>4001302.3156099999</v>
      </c>
      <c r="F75" s="24">
        <f>F34+F42+F63+F71</f>
        <v>755919.69978999998</v>
      </c>
      <c r="G75" s="24">
        <f>G34+G42+G63+G71</f>
        <v>785650.61581999995</v>
      </c>
      <c r="H75" s="24">
        <f>H34+H42+H63+H71</f>
        <v>968167.99999999988</v>
      </c>
      <c r="I75" s="24">
        <f>I34+I42+I63+I71</f>
        <v>748145.99999999988</v>
      </c>
      <c r="J75" s="24">
        <f>J34+J42+J63+J71</f>
        <v>743417.99999999988</v>
      </c>
      <c r="K75" s="84"/>
      <c r="L75" s="86"/>
    </row>
    <row r="76" spans="1:12" s="15" customFormat="1" ht="27.75" customHeight="1" x14ac:dyDescent="0.25">
      <c r="A76" s="80"/>
      <c r="B76" s="81"/>
      <c r="C76" s="82"/>
      <c r="D76" s="25" t="s">
        <v>4</v>
      </c>
      <c r="E76" s="24">
        <f t="shared" si="31"/>
        <v>6479403.6940000011</v>
      </c>
      <c r="F76" s="24">
        <f>F35+F64</f>
        <v>5566709.21</v>
      </c>
      <c r="G76" s="24">
        <f>G35+G64</f>
        <v>228173.62099999998</v>
      </c>
      <c r="H76" s="24">
        <f>H35+H64</f>
        <v>228173.62099999998</v>
      </c>
      <c r="I76" s="24">
        <f>I35+I64</f>
        <v>228173.62099999998</v>
      </c>
      <c r="J76" s="24">
        <f>J35+J64</f>
        <v>228173.62099999998</v>
      </c>
      <c r="K76" s="85"/>
      <c r="L76" s="86"/>
    </row>
    <row r="77" spans="1:12" ht="15" x14ac:dyDescent="0.2">
      <c r="L77" s="41" t="s">
        <v>64</v>
      </c>
    </row>
    <row r="78" spans="1:12" x14ac:dyDescent="0.2">
      <c r="F78" s="39"/>
    </row>
    <row r="80" spans="1:12" s="15" customFormat="1" ht="18.75" x14ac:dyDescent="0.3">
      <c r="A80" s="40"/>
      <c r="B80" s="87" t="s">
        <v>73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</row>
  </sheetData>
  <mergeCells count="107">
    <mergeCell ref="K11:K13"/>
    <mergeCell ref="L11:L13"/>
    <mergeCell ref="L66:L67"/>
    <mergeCell ref="A3:L3"/>
    <mergeCell ref="A4:A5"/>
    <mergeCell ref="B4:B5"/>
    <mergeCell ref="C4:C5"/>
    <mergeCell ref="D4:D5"/>
    <mergeCell ref="E4:E5"/>
    <mergeCell ref="F4:I4"/>
    <mergeCell ref="K4:K5"/>
    <mergeCell ref="L4:L5"/>
    <mergeCell ref="A7:L7"/>
    <mergeCell ref="A8:A10"/>
    <mergeCell ref="B8:B10"/>
    <mergeCell ref="C8:C10"/>
    <mergeCell ref="K20:K23"/>
    <mergeCell ref="L20:L23"/>
    <mergeCell ref="A24:A27"/>
    <mergeCell ref="A20:A23"/>
    <mergeCell ref="B20:B23"/>
    <mergeCell ref="C20:C23"/>
    <mergeCell ref="B24:B27"/>
    <mergeCell ref="L24:L27"/>
    <mergeCell ref="A14:A16"/>
    <mergeCell ref="B14:B16"/>
    <mergeCell ref="C14:C16"/>
    <mergeCell ref="A17:A19"/>
    <mergeCell ref="B17:B19"/>
    <mergeCell ref="C17:C19"/>
    <mergeCell ref="K17:K19"/>
    <mergeCell ref="L17:L19"/>
    <mergeCell ref="K14:K16"/>
    <mergeCell ref="L14:L16"/>
    <mergeCell ref="C24:C27"/>
    <mergeCell ref="K24:K27"/>
    <mergeCell ref="B37:B38"/>
    <mergeCell ref="A39:A40"/>
    <mergeCell ref="B39:B40"/>
    <mergeCell ref="C39:C40"/>
    <mergeCell ref="A31:C35"/>
    <mergeCell ref="K31:K35"/>
    <mergeCell ref="K39:K40"/>
    <mergeCell ref="A28:A30"/>
    <mergeCell ref="B28:B30"/>
    <mergeCell ref="C28:C30"/>
    <mergeCell ref="A43:L43"/>
    <mergeCell ref="A52:A55"/>
    <mergeCell ref="B52:B55"/>
    <mergeCell ref="C52:C55"/>
    <mergeCell ref="K50:K51"/>
    <mergeCell ref="L50:L51"/>
    <mergeCell ref="B50:B51"/>
    <mergeCell ref="C50:C51"/>
    <mergeCell ref="A47:A49"/>
    <mergeCell ref="B47:B49"/>
    <mergeCell ref="C47:C49"/>
    <mergeCell ref="L45:L46"/>
    <mergeCell ref="L47:L49"/>
    <mergeCell ref="A72:C76"/>
    <mergeCell ref="K72:K76"/>
    <mergeCell ref="L72:L76"/>
    <mergeCell ref="B80:L80"/>
    <mergeCell ref="A11:A13"/>
    <mergeCell ref="B11:B13"/>
    <mergeCell ref="C11:C13"/>
    <mergeCell ref="A68:A69"/>
    <mergeCell ref="B68:B69"/>
    <mergeCell ref="C68:C69"/>
    <mergeCell ref="A70:C71"/>
    <mergeCell ref="K70:K71"/>
    <mergeCell ref="L70:L71"/>
    <mergeCell ref="K68:K69"/>
    <mergeCell ref="L68:L69"/>
    <mergeCell ref="A60:C64"/>
    <mergeCell ref="K60:K64"/>
    <mergeCell ref="L60:L64"/>
    <mergeCell ref="A65:L65"/>
    <mergeCell ref="A66:A67"/>
    <mergeCell ref="B66:B67"/>
    <mergeCell ref="A50:A51"/>
    <mergeCell ref="K47:K49"/>
    <mergeCell ref="B56:B59"/>
    <mergeCell ref="I1:L1"/>
    <mergeCell ref="I2:L2"/>
    <mergeCell ref="L39:L40"/>
    <mergeCell ref="K28:K30"/>
    <mergeCell ref="L31:L35"/>
    <mergeCell ref="L37:L38"/>
    <mergeCell ref="K56:K59"/>
    <mergeCell ref="L56:L59"/>
    <mergeCell ref="K8:K10"/>
    <mergeCell ref="L8:L10"/>
    <mergeCell ref="K52:K55"/>
    <mergeCell ref="L52:L55"/>
    <mergeCell ref="A36:L36"/>
    <mergeCell ref="A37:A38"/>
    <mergeCell ref="L28:L30"/>
    <mergeCell ref="K37:K38"/>
    <mergeCell ref="C56:C59"/>
    <mergeCell ref="A44:A46"/>
    <mergeCell ref="B44:B46"/>
    <mergeCell ref="C44:C46"/>
    <mergeCell ref="A56:A59"/>
    <mergeCell ref="A41:C42"/>
    <mergeCell ref="K41:K42"/>
    <mergeCell ref="L41:L42"/>
  </mergeCells>
  <pageMargins left="0.31496062992125984" right="0.39370078740157483" top="0.55118110236220474" bottom="0.55118110236220474" header="0" footer="0"/>
  <pageSetup paperSize="9" scale="73" orientation="landscape" r:id="rId1"/>
  <headerFooter differentFirst="1">
    <oddHeader>&amp;C&amp;P</oddHeader>
  </headerFooter>
  <rowBreaks count="3" manualBreakCount="3">
    <brk id="38" max="11" man="1"/>
    <brk id="55" max="11" man="1"/>
    <brk id="69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>KDMKS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user</cp:lastModifiedBy>
  <cp:revision>3</cp:revision>
  <cp:lastPrinted>2021-07-12T09:50:46Z</cp:lastPrinted>
  <dcterms:created xsi:type="dcterms:W3CDTF">2015-08-24T11:11:17Z</dcterms:created>
  <dcterms:modified xsi:type="dcterms:W3CDTF">2021-07-12T13:48:19Z</dcterms:modified>
</cp:coreProperties>
</file>