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0" windowWidth="23250" windowHeight="11385"/>
  </bookViews>
  <sheets>
    <sheet name="МП 2 2021 № 6" sheetId="6" r:id="rId1"/>
    <sheet name="Пояснительная" sheetId="2" r:id="rId2"/>
    <sheet name="роспись" sheetId="13" r:id="rId3"/>
    <sheet name="Результат" sheetId="14" r:id="rId4"/>
    <sheet name="Результат (2)" sheetId="15" r:id="rId5"/>
  </sheets>
  <externalReferences>
    <externalReference r:id="rId6"/>
  </externalReferences>
  <definedNames>
    <definedName name="_xlnm._FilterDatabase" localSheetId="0" hidden="1">'МП 2 2021 № 6'!$A$6:$L$7</definedName>
    <definedName name="_xlnm.Print_Titles" localSheetId="0">'МП 2 2021 № 6'!$4:$6</definedName>
    <definedName name="_xlnm.Print_Area" localSheetId="0">'МП 2 2021 № 6'!$A$1:$L$324</definedName>
    <definedName name="_xlnm.Print_Area" localSheetId="1">Пояснительная!$A$2:$G$12</definedName>
  </definedNames>
  <calcPr calcId="145621" iterateDelta="1E-4"/>
</workbook>
</file>

<file path=xl/calcChain.xml><?xml version="1.0" encoding="utf-8"?>
<calcChain xmlns="http://schemas.openxmlformats.org/spreadsheetml/2006/main">
  <c r="G138" i="6" l="1"/>
  <c r="H138" i="6"/>
  <c r="I138" i="6"/>
  <c r="J138" i="6"/>
  <c r="F138" i="6"/>
  <c r="G56" i="6" l="1"/>
  <c r="M112" i="14" l="1"/>
  <c r="O112" i="14"/>
  <c r="L112" i="14"/>
  <c r="G320" i="6"/>
  <c r="H319" i="6"/>
  <c r="I319" i="6"/>
  <c r="J319" i="6"/>
  <c r="F319" i="6"/>
  <c r="G319" i="6"/>
  <c r="G148" i="6"/>
  <c r="H148" i="6"/>
  <c r="I148" i="6"/>
  <c r="J148" i="6"/>
  <c r="F148" i="6"/>
  <c r="E148" i="6"/>
  <c r="G119" i="6"/>
  <c r="G123" i="6"/>
  <c r="G129" i="6"/>
  <c r="H129" i="6"/>
  <c r="I129" i="6"/>
  <c r="J129" i="6"/>
  <c r="F129" i="6"/>
  <c r="E129" i="6" s="1"/>
  <c r="G130" i="6"/>
  <c r="H130" i="6"/>
  <c r="I130" i="6"/>
  <c r="J130" i="6"/>
  <c r="F130" i="6"/>
  <c r="E130" i="6"/>
  <c r="E131" i="6"/>
  <c r="E139" i="6"/>
  <c r="E243" i="6" l="1"/>
  <c r="G306" i="6" l="1"/>
  <c r="G120" i="6" l="1"/>
  <c r="I8" i="2"/>
  <c r="G124" i="6" l="1"/>
  <c r="G57" i="6"/>
  <c r="G98" i="6" l="1"/>
  <c r="G32" i="6" l="1"/>
  <c r="H170" i="6" l="1"/>
  <c r="I170" i="6"/>
  <c r="J170" i="6"/>
  <c r="H171" i="6"/>
  <c r="I171" i="6"/>
  <c r="J171" i="6"/>
  <c r="G172" i="6"/>
  <c r="H172" i="6"/>
  <c r="J172" i="6"/>
  <c r="F170" i="6"/>
  <c r="E212" i="6" l="1"/>
  <c r="E211" i="6"/>
  <c r="E210" i="6"/>
  <c r="J209" i="6"/>
  <c r="I209" i="6"/>
  <c r="H209" i="6"/>
  <c r="G209" i="6"/>
  <c r="F209" i="6"/>
  <c r="E209" i="6" l="1"/>
  <c r="I287" i="6" l="1"/>
  <c r="H287" i="6"/>
  <c r="G225" i="6" l="1"/>
  <c r="G194" i="6" l="1"/>
  <c r="G170" i="6" s="1"/>
  <c r="E170" i="6" s="1"/>
  <c r="G195" i="6"/>
  <c r="G171" i="6" s="1"/>
  <c r="G226" i="6" l="1"/>
  <c r="G131" i="6"/>
  <c r="H131" i="6"/>
  <c r="I131" i="6"/>
  <c r="J131" i="6"/>
  <c r="G132" i="6"/>
  <c r="H132" i="6"/>
  <c r="I132" i="6"/>
  <c r="J132" i="6"/>
  <c r="G133" i="6"/>
  <c r="H133" i="6"/>
  <c r="I133" i="6"/>
  <c r="J133" i="6"/>
  <c r="F132" i="6"/>
  <c r="F133" i="6"/>
  <c r="F131" i="6"/>
  <c r="E146" i="6"/>
  <c r="E145" i="6"/>
  <c r="E144" i="6"/>
  <c r="J143" i="6"/>
  <c r="I143" i="6"/>
  <c r="H143" i="6"/>
  <c r="G143" i="6"/>
  <c r="F143" i="6"/>
  <c r="E143" i="6" l="1"/>
  <c r="E312" i="6"/>
  <c r="F311" i="6"/>
  <c r="F301" i="6" s="1"/>
  <c r="E310" i="6"/>
  <c r="E309" i="6"/>
  <c r="J308" i="6"/>
  <c r="I308" i="6"/>
  <c r="H308" i="6"/>
  <c r="G308" i="6"/>
  <c r="E307" i="6"/>
  <c r="J306" i="6"/>
  <c r="J303" i="6" s="1"/>
  <c r="I306" i="6"/>
  <c r="I301" i="6" s="1"/>
  <c r="I316" i="6" s="1"/>
  <c r="H306" i="6"/>
  <c r="H301" i="6" s="1"/>
  <c r="E305" i="6"/>
  <c r="E304" i="6"/>
  <c r="I303" i="6"/>
  <c r="H303" i="6"/>
  <c r="G303" i="6"/>
  <c r="F303" i="6"/>
  <c r="J302" i="6"/>
  <c r="J317" i="6" s="1"/>
  <c r="I302" i="6"/>
  <c r="I317" i="6" s="1"/>
  <c r="H302" i="6"/>
  <c r="H317" i="6" s="1"/>
  <c r="G302" i="6"/>
  <c r="G317" i="6" s="1"/>
  <c r="F302" i="6"/>
  <c r="J300" i="6"/>
  <c r="J315" i="6" s="1"/>
  <c r="I300" i="6"/>
  <c r="I315" i="6" s="1"/>
  <c r="H300" i="6"/>
  <c r="H315" i="6" s="1"/>
  <c r="G300" i="6"/>
  <c r="G315" i="6" s="1"/>
  <c r="F300" i="6"/>
  <c r="F315" i="6" s="1"/>
  <c r="J299" i="6"/>
  <c r="J314" i="6" s="1"/>
  <c r="I299" i="6"/>
  <c r="I314" i="6" s="1"/>
  <c r="I313" i="6" s="1"/>
  <c r="H299" i="6"/>
  <c r="H314" i="6" s="1"/>
  <c r="G299" i="6"/>
  <c r="G314" i="6" s="1"/>
  <c r="F299" i="6"/>
  <c r="F314" i="6" s="1"/>
  <c r="E299" i="6"/>
  <c r="E292" i="6"/>
  <c r="E291" i="6"/>
  <c r="E290" i="6"/>
  <c r="J289" i="6"/>
  <c r="I289" i="6"/>
  <c r="H289" i="6"/>
  <c r="G289" i="6"/>
  <c r="F289" i="6"/>
  <c r="E289" i="6" s="1"/>
  <c r="E288" i="6"/>
  <c r="F287" i="6"/>
  <c r="E287" i="6" s="1"/>
  <c r="E286" i="6"/>
  <c r="J285" i="6"/>
  <c r="I285" i="6"/>
  <c r="H285" i="6"/>
  <c r="G285" i="6"/>
  <c r="F285" i="6"/>
  <c r="E284" i="6"/>
  <c r="J283" i="6"/>
  <c r="I283" i="6"/>
  <c r="I281" i="6" s="1"/>
  <c r="H283" i="6"/>
  <c r="H281" i="6" s="1"/>
  <c r="G283" i="6"/>
  <c r="G281" i="6" s="1"/>
  <c r="F283" i="6"/>
  <c r="E282" i="6"/>
  <c r="J281" i="6"/>
  <c r="F281" i="6"/>
  <c r="J280" i="6"/>
  <c r="J296" i="6" s="1"/>
  <c r="I280" i="6"/>
  <c r="I296" i="6" s="1"/>
  <c r="H280" i="6"/>
  <c r="H296" i="6" s="1"/>
  <c r="G280" i="6"/>
  <c r="G296" i="6" s="1"/>
  <c r="F280" i="6"/>
  <c r="F296" i="6" s="1"/>
  <c r="J279" i="6"/>
  <c r="J295" i="6" s="1"/>
  <c r="G279" i="6"/>
  <c r="G295" i="6" s="1"/>
  <c r="F279" i="6"/>
  <c r="F295" i="6" s="1"/>
  <c r="J278" i="6"/>
  <c r="J294" i="6" s="1"/>
  <c r="I278" i="6"/>
  <c r="I294" i="6" s="1"/>
  <c r="H278" i="6"/>
  <c r="H294" i="6" s="1"/>
  <c r="G278" i="6"/>
  <c r="G294" i="6" s="1"/>
  <c r="F278" i="6"/>
  <c r="F294" i="6" s="1"/>
  <c r="E271" i="6"/>
  <c r="E270" i="6"/>
  <c r="E269" i="6"/>
  <c r="J268" i="6"/>
  <c r="I268" i="6"/>
  <c r="H268" i="6"/>
  <c r="G268" i="6"/>
  <c r="F268" i="6"/>
  <c r="E267" i="6"/>
  <c r="E266" i="6"/>
  <c r="E265" i="6"/>
  <c r="J264" i="6"/>
  <c r="I264" i="6"/>
  <c r="H264" i="6"/>
  <c r="G264" i="6"/>
  <c r="F264" i="6"/>
  <c r="E263" i="6"/>
  <c r="E262" i="6"/>
  <c r="E261" i="6"/>
  <c r="J260" i="6"/>
  <c r="I260" i="6"/>
  <c r="H260" i="6"/>
  <c r="G260" i="6"/>
  <c r="F260" i="6"/>
  <c r="J259" i="6"/>
  <c r="I259" i="6"/>
  <c r="H259" i="6"/>
  <c r="G259" i="6"/>
  <c r="F259" i="6"/>
  <c r="J258" i="6"/>
  <c r="I258" i="6"/>
  <c r="H258" i="6"/>
  <c r="G258" i="6"/>
  <c r="F258" i="6"/>
  <c r="J257" i="6"/>
  <c r="I257" i="6"/>
  <c r="H257" i="6"/>
  <c r="G257" i="6"/>
  <c r="G256" i="6" s="1"/>
  <c r="F257" i="6"/>
  <c r="E257" i="6" s="1"/>
  <c r="E255" i="6"/>
  <c r="F254" i="6"/>
  <c r="E254" i="6" s="1"/>
  <c r="E253" i="6"/>
  <c r="J252" i="6"/>
  <c r="I252" i="6"/>
  <c r="H252" i="6"/>
  <c r="G252" i="6"/>
  <c r="E251" i="6"/>
  <c r="E250" i="6"/>
  <c r="E249" i="6"/>
  <c r="J248" i="6"/>
  <c r="I248" i="6"/>
  <c r="H248" i="6"/>
  <c r="G248" i="6"/>
  <c r="F248" i="6"/>
  <c r="E247" i="6"/>
  <c r="E246" i="6"/>
  <c r="E245" i="6"/>
  <c r="J244" i="6"/>
  <c r="I244" i="6"/>
  <c r="H244" i="6"/>
  <c r="G244" i="6"/>
  <c r="F244" i="6"/>
  <c r="E242" i="6"/>
  <c r="E241" i="6"/>
  <c r="J240" i="6"/>
  <c r="I240" i="6"/>
  <c r="H240" i="6"/>
  <c r="G240" i="6"/>
  <c r="F240" i="6"/>
  <c r="E239" i="6"/>
  <c r="E238" i="6"/>
  <c r="E237" i="6"/>
  <c r="J236" i="6"/>
  <c r="I236" i="6"/>
  <c r="H236" i="6"/>
  <c r="G236" i="6"/>
  <c r="F236" i="6"/>
  <c r="J235" i="6"/>
  <c r="I235" i="6"/>
  <c r="H235" i="6"/>
  <c r="G235" i="6"/>
  <c r="G275" i="6" s="1"/>
  <c r="F235" i="6"/>
  <c r="J234" i="6"/>
  <c r="I234" i="6"/>
  <c r="H234" i="6"/>
  <c r="H274" i="6" s="1"/>
  <c r="G234" i="6"/>
  <c r="J233" i="6"/>
  <c r="I233" i="6"/>
  <c r="H233" i="6"/>
  <c r="G233" i="6"/>
  <c r="F233" i="6"/>
  <c r="E226" i="6"/>
  <c r="E225" i="6"/>
  <c r="E224" i="6"/>
  <c r="J223" i="6"/>
  <c r="I223" i="6"/>
  <c r="H223" i="6"/>
  <c r="G223" i="6"/>
  <c r="F223" i="6"/>
  <c r="J222" i="6"/>
  <c r="J230" i="6" s="1"/>
  <c r="I222" i="6"/>
  <c r="I230" i="6" s="1"/>
  <c r="H222" i="6"/>
  <c r="H230" i="6" s="1"/>
  <c r="G222" i="6"/>
  <c r="G230" i="6" s="1"/>
  <c r="F222" i="6"/>
  <c r="F230" i="6" s="1"/>
  <c r="J221" i="6"/>
  <c r="J229" i="6" s="1"/>
  <c r="I221" i="6"/>
  <c r="I229" i="6" s="1"/>
  <c r="H221" i="6"/>
  <c r="H229" i="6" s="1"/>
  <c r="G221" i="6"/>
  <c r="G229" i="6" s="1"/>
  <c r="F221" i="6"/>
  <c r="F229" i="6" s="1"/>
  <c r="J220" i="6"/>
  <c r="J228" i="6" s="1"/>
  <c r="I220" i="6"/>
  <c r="H220" i="6"/>
  <c r="H228" i="6" s="1"/>
  <c r="G220" i="6"/>
  <c r="F220" i="6"/>
  <c r="F228" i="6" s="1"/>
  <c r="E208" i="6"/>
  <c r="E207" i="6"/>
  <c r="E206" i="6"/>
  <c r="J205" i="6"/>
  <c r="I205" i="6"/>
  <c r="H205" i="6"/>
  <c r="G205" i="6"/>
  <c r="F205" i="6"/>
  <c r="E204" i="6"/>
  <c r="E203" i="6"/>
  <c r="E202" i="6"/>
  <c r="J201" i="6"/>
  <c r="I201" i="6"/>
  <c r="H201" i="6"/>
  <c r="G201" i="6"/>
  <c r="F201" i="6"/>
  <c r="I200" i="6"/>
  <c r="E199" i="6"/>
  <c r="E198" i="6"/>
  <c r="J197" i="6"/>
  <c r="H197" i="6"/>
  <c r="G197" i="6"/>
  <c r="F197" i="6"/>
  <c r="E196" i="6"/>
  <c r="E195" i="6"/>
  <c r="E194" i="6"/>
  <c r="J193" i="6"/>
  <c r="I193" i="6"/>
  <c r="H193" i="6"/>
  <c r="G193" i="6"/>
  <c r="F193" i="6"/>
  <c r="F192" i="6"/>
  <c r="F191" i="6"/>
  <c r="F171" i="6" s="1"/>
  <c r="E190" i="6"/>
  <c r="J189" i="6"/>
  <c r="I189" i="6"/>
  <c r="H189" i="6"/>
  <c r="G189" i="6"/>
  <c r="E188" i="6"/>
  <c r="E187" i="6"/>
  <c r="E186" i="6"/>
  <c r="J185" i="6"/>
  <c r="I185" i="6"/>
  <c r="H185" i="6"/>
  <c r="G185" i="6"/>
  <c r="F185" i="6"/>
  <c r="E184" i="6"/>
  <c r="E183" i="6"/>
  <c r="E182" i="6"/>
  <c r="J181" i="6"/>
  <c r="I181" i="6"/>
  <c r="H181" i="6"/>
  <c r="G181" i="6"/>
  <c r="F181" i="6"/>
  <c r="E180" i="6"/>
  <c r="E179" i="6"/>
  <c r="E178" i="6"/>
  <c r="J177" i="6"/>
  <c r="I177" i="6"/>
  <c r="H177" i="6"/>
  <c r="G177" i="6"/>
  <c r="F177" i="6"/>
  <c r="I176" i="6"/>
  <c r="E175" i="6"/>
  <c r="E174" i="6"/>
  <c r="J173" i="6"/>
  <c r="H173" i="6"/>
  <c r="G173" i="6"/>
  <c r="F173" i="6"/>
  <c r="I214" i="6"/>
  <c r="G214" i="6"/>
  <c r="E168" i="6"/>
  <c r="E167" i="6"/>
  <c r="E166" i="6"/>
  <c r="J165" i="6"/>
  <c r="I165" i="6"/>
  <c r="H165" i="6"/>
  <c r="G165" i="6"/>
  <c r="F165" i="6"/>
  <c r="E164" i="6"/>
  <c r="E163" i="6"/>
  <c r="E162" i="6"/>
  <c r="J161" i="6"/>
  <c r="I161" i="6"/>
  <c r="H161" i="6"/>
  <c r="G161" i="6"/>
  <c r="F161" i="6"/>
  <c r="E160" i="6"/>
  <c r="E159" i="6"/>
  <c r="E158" i="6"/>
  <c r="J157" i="6"/>
  <c r="I157" i="6"/>
  <c r="H157" i="6"/>
  <c r="G157" i="6"/>
  <c r="F157" i="6"/>
  <c r="J156" i="6"/>
  <c r="J217" i="6" s="1"/>
  <c r="I156" i="6"/>
  <c r="I217" i="6" s="1"/>
  <c r="H156" i="6"/>
  <c r="H217" i="6" s="1"/>
  <c r="G156" i="6"/>
  <c r="G217" i="6" s="1"/>
  <c r="F156" i="6"/>
  <c r="F217" i="6" s="1"/>
  <c r="J155" i="6"/>
  <c r="I155" i="6"/>
  <c r="H155" i="6"/>
  <c r="G155" i="6"/>
  <c r="F155" i="6"/>
  <c r="J154" i="6"/>
  <c r="J215" i="6" s="1"/>
  <c r="I154" i="6"/>
  <c r="I215" i="6" s="1"/>
  <c r="H154" i="6"/>
  <c r="H215" i="6" s="1"/>
  <c r="G154" i="6"/>
  <c r="G215" i="6" s="1"/>
  <c r="F154" i="6"/>
  <c r="E142" i="6"/>
  <c r="E141" i="6"/>
  <c r="E140" i="6"/>
  <c r="E137" i="6"/>
  <c r="E136" i="6"/>
  <c r="E135" i="6"/>
  <c r="J134" i="6"/>
  <c r="I134" i="6"/>
  <c r="H134" i="6"/>
  <c r="G134" i="6"/>
  <c r="F134" i="6"/>
  <c r="E128" i="6"/>
  <c r="E127" i="6"/>
  <c r="E126" i="6"/>
  <c r="J125" i="6"/>
  <c r="I125" i="6"/>
  <c r="H125" i="6"/>
  <c r="G125" i="6"/>
  <c r="F125" i="6"/>
  <c r="E124" i="6"/>
  <c r="E122" i="6"/>
  <c r="J121" i="6"/>
  <c r="I121" i="6"/>
  <c r="H121" i="6"/>
  <c r="F121" i="6"/>
  <c r="J120" i="6"/>
  <c r="J116" i="6" s="1"/>
  <c r="I120" i="6"/>
  <c r="H120" i="6"/>
  <c r="J119" i="6"/>
  <c r="I119" i="6"/>
  <c r="I115" i="6" s="1"/>
  <c r="H119" i="6"/>
  <c r="F119" i="6"/>
  <c r="F115" i="6" s="1"/>
  <c r="E118" i="6"/>
  <c r="G117" i="6"/>
  <c r="I116" i="6"/>
  <c r="H116" i="6"/>
  <c r="G116" i="6"/>
  <c r="F116" i="6"/>
  <c r="J114" i="6"/>
  <c r="I114" i="6"/>
  <c r="H114" i="6"/>
  <c r="G114" i="6"/>
  <c r="F114" i="6"/>
  <c r="E112" i="6"/>
  <c r="E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I107" i="6" s="1"/>
  <c r="H108" i="6"/>
  <c r="G108" i="6"/>
  <c r="F108" i="6"/>
  <c r="G107" i="6"/>
  <c r="E106" i="6"/>
  <c r="E105" i="6"/>
  <c r="E104" i="6"/>
  <c r="J103" i="6"/>
  <c r="I103" i="6"/>
  <c r="H103" i="6"/>
  <c r="G103" i="6"/>
  <c r="F103" i="6"/>
  <c r="E102" i="6"/>
  <c r="E101" i="6"/>
  <c r="E100" i="6"/>
  <c r="J99" i="6"/>
  <c r="I99" i="6"/>
  <c r="H99" i="6"/>
  <c r="G99" i="6"/>
  <c r="F99" i="6"/>
  <c r="E98" i="6"/>
  <c r="F97" i="6"/>
  <c r="F85" i="6" s="1"/>
  <c r="E96" i="6"/>
  <c r="J95" i="6"/>
  <c r="I95" i="6"/>
  <c r="H95" i="6"/>
  <c r="G95" i="6"/>
  <c r="E94" i="6"/>
  <c r="E93" i="6"/>
  <c r="E92" i="6"/>
  <c r="J91" i="6"/>
  <c r="I91" i="6"/>
  <c r="H91" i="6"/>
  <c r="G91" i="6"/>
  <c r="F91" i="6"/>
  <c r="E90" i="6"/>
  <c r="E89" i="6"/>
  <c r="E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J84" i="6"/>
  <c r="I84" i="6"/>
  <c r="H84" i="6"/>
  <c r="G84" i="6"/>
  <c r="F84" i="6"/>
  <c r="E77" i="6"/>
  <c r="E76" i="6"/>
  <c r="E75" i="6"/>
  <c r="J74" i="6"/>
  <c r="I74" i="6"/>
  <c r="H74" i="6"/>
  <c r="G74" i="6"/>
  <c r="F74" i="6"/>
  <c r="E73" i="6"/>
  <c r="E72" i="6"/>
  <c r="E71" i="6"/>
  <c r="J70" i="6"/>
  <c r="I70" i="6"/>
  <c r="H70" i="6"/>
  <c r="G70" i="6"/>
  <c r="F70" i="6"/>
  <c r="E69" i="6"/>
  <c r="E68" i="6"/>
  <c r="E67" i="6"/>
  <c r="J66" i="6"/>
  <c r="I66" i="6"/>
  <c r="H66" i="6"/>
  <c r="G66" i="6"/>
  <c r="F66" i="6"/>
  <c r="E65" i="6"/>
  <c r="E64" i="6"/>
  <c r="E63" i="6"/>
  <c r="J62" i="6"/>
  <c r="I62" i="6"/>
  <c r="H62" i="6"/>
  <c r="G62" i="6"/>
  <c r="F62" i="6"/>
  <c r="E61" i="6"/>
  <c r="E60" i="6"/>
  <c r="E59" i="6"/>
  <c r="J58" i="6"/>
  <c r="I58" i="6"/>
  <c r="H58" i="6"/>
  <c r="G58" i="6"/>
  <c r="F58" i="6"/>
  <c r="E57" i="6"/>
  <c r="E56" i="6"/>
  <c r="E55" i="6"/>
  <c r="J54" i="6"/>
  <c r="I54" i="6"/>
  <c r="H54" i="6"/>
  <c r="G54" i="6"/>
  <c r="F54" i="6"/>
  <c r="J53" i="6"/>
  <c r="J81" i="6" s="1"/>
  <c r="I53" i="6"/>
  <c r="I81" i="6" s="1"/>
  <c r="H53" i="6"/>
  <c r="H81" i="6" s="1"/>
  <c r="G53" i="6"/>
  <c r="G81" i="6" s="1"/>
  <c r="F53" i="6"/>
  <c r="J52" i="6"/>
  <c r="J80" i="6" s="1"/>
  <c r="I52" i="6"/>
  <c r="I80" i="6" s="1"/>
  <c r="H52" i="6"/>
  <c r="H80" i="6" s="1"/>
  <c r="G52" i="6"/>
  <c r="G80" i="6" s="1"/>
  <c r="F52" i="6"/>
  <c r="J51" i="6"/>
  <c r="J79" i="6" s="1"/>
  <c r="I51" i="6"/>
  <c r="I79" i="6" s="1"/>
  <c r="H51" i="6"/>
  <c r="H79" i="6" s="1"/>
  <c r="G51" i="6"/>
  <c r="G79" i="6" s="1"/>
  <c r="F51" i="6"/>
  <c r="E44" i="6"/>
  <c r="E43" i="6"/>
  <c r="E42" i="6"/>
  <c r="J41" i="6"/>
  <c r="I41" i="6"/>
  <c r="H41" i="6"/>
  <c r="G41" i="6"/>
  <c r="F41" i="6"/>
  <c r="E40" i="6"/>
  <c r="E39" i="6"/>
  <c r="E38" i="6"/>
  <c r="J37" i="6"/>
  <c r="I37" i="6"/>
  <c r="H37" i="6"/>
  <c r="G37" i="6"/>
  <c r="F37" i="6"/>
  <c r="E36" i="6"/>
  <c r="F35" i="6"/>
  <c r="E35" i="6" s="1"/>
  <c r="E34" i="6"/>
  <c r="J33" i="6"/>
  <c r="I33" i="6"/>
  <c r="H33" i="6"/>
  <c r="G33" i="6"/>
  <c r="E32" i="6"/>
  <c r="E31" i="6"/>
  <c r="E30" i="6"/>
  <c r="J29" i="6"/>
  <c r="I29" i="6"/>
  <c r="H29" i="6"/>
  <c r="F29" i="6"/>
  <c r="J28" i="6"/>
  <c r="J48" i="6" s="1"/>
  <c r="I28" i="6"/>
  <c r="I48" i="6" s="1"/>
  <c r="H28" i="6"/>
  <c r="H48" i="6" s="1"/>
  <c r="F28" i="6"/>
  <c r="J27" i="6"/>
  <c r="J47" i="6" s="1"/>
  <c r="I27" i="6"/>
  <c r="I47" i="6" s="1"/>
  <c r="H27" i="6"/>
  <c r="H47" i="6" s="1"/>
  <c r="G27" i="6"/>
  <c r="G47" i="6" s="1"/>
  <c r="J26" i="6"/>
  <c r="J46" i="6" s="1"/>
  <c r="I26" i="6"/>
  <c r="I46" i="6" s="1"/>
  <c r="H26" i="6"/>
  <c r="H46" i="6" s="1"/>
  <c r="G26" i="6"/>
  <c r="G46" i="6" s="1"/>
  <c r="F26" i="6"/>
  <c r="E21" i="6"/>
  <c r="J20" i="6"/>
  <c r="I20" i="6"/>
  <c r="H20" i="6"/>
  <c r="G20" i="6"/>
  <c r="F20" i="6"/>
  <c r="E19" i="6"/>
  <c r="J18" i="6"/>
  <c r="I18" i="6"/>
  <c r="H18" i="6"/>
  <c r="G18" i="6"/>
  <c r="F18" i="6"/>
  <c r="E17" i="6"/>
  <c r="J16" i="6"/>
  <c r="I16" i="6"/>
  <c r="H16" i="6"/>
  <c r="G16" i="6"/>
  <c r="F16" i="6"/>
  <c r="J15" i="6"/>
  <c r="J14" i="6" s="1"/>
  <c r="I15" i="6"/>
  <c r="I14" i="6" s="1"/>
  <c r="H15" i="6"/>
  <c r="H14" i="6" s="1"/>
  <c r="G15" i="6"/>
  <c r="G14" i="6" s="1"/>
  <c r="F15" i="6"/>
  <c r="F14" i="6"/>
  <c r="E13" i="6"/>
  <c r="J12" i="6"/>
  <c r="I12" i="6"/>
  <c r="H12" i="6"/>
  <c r="G12" i="6"/>
  <c r="F12" i="6"/>
  <c r="E11" i="6"/>
  <c r="J10" i="6"/>
  <c r="I10" i="6"/>
  <c r="H10" i="6"/>
  <c r="G10" i="6"/>
  <c r="F10" i="6"/>
  <c r="J9" i="6"/>
  <c r="J8" i="6" s="1"/>
  <c r="I9" i="6"/>
  <c r="H9" i="6"/>
  <c r="H8" i="6" s="1"/>
  <c r="G9" i="6"/>
  <c r="G23" i="6" s="1"/>
  <c r="F9" i="6"/>
  <c r="I8" i="6"/>
  <c r="E10" i="6" l="1"/>
  <c r="F50" i="6"/>
  <c r="H149" i="6"/>
  <c r="E110" i="6"/>
  <c r="J117" i="6"/>
  <c r="E108" i="6"/>
  <c r="E109" i="6"/>
  <c r="J107" i="6"/>
  <c r="H107" i="6"/>
  <c r="I172" i="6"/>
  <c r="F234" i="6"/>
  <c r="F232" i="6" s="1"/>
  <c r="G277" i="6"/>
  <c r="I279" i="6"/>
  <c r="I295" i="6" s="1"/>
  <c r="I25" i="6"/>
  <c r="I149" i="6"/>
  <c r="E114" i="6"/>
  <c r="J115" i="6"/>
  <c r="J150" i="6" s="1"/>
  <c r="E18" i="6"/>
  <c r="E26" i="6"/>
  <c r="E37" i="6"/>
  <c r="H117" i="6"/>
  <c r="E120" i="6"/>
  <c r="E125" i="6"/>
  <c r="J219" i="6"/>
  <c r="J277" i="6"/>
  <c r="I23" i="6"/>
  <c r="F33" i="6"/>
  <c r="E33" i="6" s="1"/>
  <c r="E41" i="6"/>
  <c r="E9" i="6"/>
  <c r="E16" i="6"/>
  <c r="F151" i="6"/>
  <c r="F147" i="6" s="1"/>
  <c r="F107" i="6"/>
  <c r="H115" i="6"/>
  <c r="H150" i="6" s="1"/>
  <c r="I117" i="6"/>
  <c r="E185" i="6"/>
  <c r="E278" i="6"/>
  <c r="I293" i="6"/>
  <c r="H279" i="6"/>
  <c r="H295" i="6" s="1"/>
  <c r="F277" i="6"/>
  <c r="H232" i="6"/>
  <c r="F273" i="6"/>
  <c r="J274" i="6"/>
  <c r="I275" i="6"/>
  <c r="J273" i="6"/>
  <c r="H273" i="6"/>
  <c r="J151" i="6"/>
  <c r="J147" i="6" s="1"/>
  <c r="E99" i="6"/>
  <c r="I113" i="6"/>
  <c r="H219" i="6"/>
  <c r="H293" i="6"/>
  <c r="J50" i="6"/>
  <c r="F149" i="6"/>
  <c r="J149" i="6"/>
  <c r="I150" i="6"/>
  <c r="H151" i="6"/>
  <c r="H147" i="6" s="1"/>
  <c r="H153" i="6"/>
  <c r="H277" i="6"/>
  <c r="J293" i="6"/>
  <c r="J301" i="6"/>
  <c r="J316" i="6" s="1"/>
  <c r="J313" i="6" s="1"/>
  <c r="E258" i="6"/>
  <c r="E281" i="6"/>
  <c r="F8" i="6"/>
  <c r="I78" i="6"/>
  <c r="E58" i="6"/>
  <c r="E62" i="6"/>
  <c r="E66" i="6"/>
  <c r="G8" i="6"/>
  <c r="I151" i="6"/>
  <c r="E177" i="6"/>
  <c r="E181" i="6"/>
  <c r="E201" i="6"/>
  <c r="E205" i="6"/>
  <c r="F219" i="6"/>
  <c r="J232" i="6"/>
  <c r="E236" i="6"/>
  <c r="E244" i="6"/>
  <c r="E268" i="6"/>
  <c r="I277" i="6"/>
  <c r="G293" i="6"/>
  <c r="E300" i="6"/>
  <c r="E103" i="6"/>
  <c r="I256" i="6"/>
  <c r="E264" i="6"/>
  <c r="E192" i="6"/>
  <c r="F172" i="6"/>
  <c r="F169" i="6" s="1"/>
  <c r="E240" i="6"/>
  <c r="E280" i="6"/>
  <c r="E14" i="6"/>
  <c r="E279" i="6"/>
  <c r="E91" i="6"/>
  <c r="E161" i="6"/>
  <c r="E165" i="6"/>
  <c r="G149" i="6"/>
  <c r="H50" i="6"/>
  <c r="J83" i="6"/>
  <c r="E85" i="6"/>
  <c r="F150" i="6"/>
  <c r="G151" i="6"/>
  <c r="E217" i="6"/>
  <c r="G78" i="6"/>
  <c r="E52" i="6"/>
  <c r="E285" i="6"/>
  <c r="E229" i="6"/>
  <c r="E138" i="6"/>
  <c r="G169" i="6"/>
  <c r="E171" i="6"/>
  <c r="E223" i="6"/>
  <c r="E54" i="6"/>
  <c r="E134" i="6"/>
  <c r="E15" i="6"/>
  <c r="E74" i="6"/>
  <c r="F83" i="6"/>
  <c r="H256" i="6"/>
  <c r="J256" i="6"/>
  <c r="E87" i="6"/>
  <c r="F252" i="6"/>
  <c r="E252" i="6" s="1"/>
  <c r="G83" i="6"/>
  <c r="I83" i="6"/>
  <c r="E97" i="6"/>
  <c r="F95" i="6"/>
  <c r="E95" i="6" s="1"/>
  <c r="F113" i="6"/>
  <c r="E123" i="6"/>
  <c r="G115" i="6"/>
  <c r="F215" i="6"/>
  <c r="E215" i="6" s="1"/>
  <c r="E154" i="6"/>
  <c r="G216" i="6"/>
  <c r="G153" i="6"/>
  <c r="I153" i="6"/>
  <c r="F214" i="6"/>
  <c r="H214" i="6"/>
  <c r="H169" i="6"/>
  <c r="J214" i="6"/>
  <c r="J169" i="6"/>
  <c r="E176" i="6"/>
  <c r="I173" i="6"/>
  <c r="E173" i="6" s="1"/>
  <c r="I169" i="6"/>
  <c r="E200" i="6"/>
  <c r="I197" i="6"/>
  <c r="E197" i="6" s="1"/>
  <c r="E259" i="6"/>
  <c r="F256" i="6"/>
  <c r="F316" i="6"/>
  <c r="F298" i="6"/>
  <c r="E311" i="6"/>
  <c r="F308" i="6"/>
  <c r="E308" i="6" s="1"/>
  <c r="F23" i="6"/>
  <c r="H23" i="6"/>
  <c r="H22" i="6" s="1"/>
  <c r="J23" i="6"/>
  <c r="J22" i="6" s="1"/>
  <c r="E12" i="6"/>
  <c r="E20" i="6"/>
  <c r="H25" i="6"/>
  <c r="J25" i="6"/>
  <c r="F27" i="6"/>
  <c r="E27" i="6" s="1"/>
  <c r="G28" i="6"/>
  <c r="G29" i="6"/>
  <c r="E29" i="6" s="1"/>
  <c r="G50" i="6"/>
  <c r="I50" i="6"/>
  <c r="H83" i="6"/>
  <c r="E119" i="6"/>
  <c r="F117" i="6"/>
  <c r="G121" i="6"/>
  <c r="E121" i="6" s="1"/>
  <c r="F153" i="6"/>
  <c r="J153" i="6"/>
  <c r="E191" i="6"/>
  <c r="F189" i="6"/>
  <c r="E189" i="6" s="1"/>
  <c r="G228" i="6"/>
  <c r="G227" i="6" s="1"/>
  <c r="G219" i="6"/>
  <c r="I228" i="6"/>
  <c r="I227" i="6" s="1"/>
  <c r="I219" i="6"/>
  <c r="G273" i="6"/>
  <c r="G232" i="6"/>
  <c r="I273" i="6"/>
  <c r="I232" i="6"/>
  <c r="I298" i="6"/>
  <c r="H316" i="6"/>
  <c r="H313" i="6" s="1"/>
  <c r="H298" i="6"/>
  <c r="F317" i="6"/>
  <c r="E317" i="6" s="1"/>
  <c r="E302" i="6"/>
  <c r="E306" i="6"/>
  <c r="G301" i="6"/>
  <c r="E70" i="6"/>
  <c r="E84" i="6"/>
  <c r="E86" i="6"/>
  <c r="E132" i="6"/>
  <c r="H216" i="6"/>
  <c r="J216" i="6"/>
  <c r="E157" i="6"/>
  <c r="E193" i="6"/>
  <c r="G274" i="6"/>
  <c r="I274" i="6"/>
  <c r="F275" i="6"/>
  <c r="H275" i="6"/>
  <c r="J275" i="6"/>
  <c r="E248" i="6"/>
  <c r="E260" i="6"/>
  <c r="E283" i="6"/>
  <c r="E315" i="6"/>
  <c r="E303" i="6"/>
  <c r="E133" i="6"/>
  <c r="E51" i="6"/>
  <c r="E53" i="6"/>
  <c r="E116" i="6"/>
  <c r="G22" i="6"/>
  <c r="H45" i="6"/>
  <c r="J45" i="6"/>
  <c r="I22" i="6"/>
  <c r="F22" i="6"/>
  <c r="I45" i="6"/>
  <c r="H78" i="6"/>
  <c r="J78" i="6"/>
  <c r="F46" i="6"/>
  <c r="F47" i="6"/>
  <c r="E47" i="6" s="1"/>
  <c r="F48" i="6"/>
  <c r="F79" i="6"/>
  <c r="F80" i="6"/>
  <c r="E80" i="6" s="1"/>
  <c r="F81" i="6"/>
  <c r="E81" i="6" s="1"/>
  <c r="E314" i="6"/>
  <c r="E155" i="6"/>
  <c r="E156" i="6"/>
  <c r="F227" i="6"/>
  <c r="H227" i="6"/>
  <c r="J227" i="6"/>
  <c r="E230" i="6"/>
  <c r="E294" i="6"/>
  <c r="F293" i="6"/>
  <c r="E295" i="6"/>
  <c r="E296" i="6"/>
  <c r="E233" i="6"/>
  <c r="E234" i="6"/>
  <c r="E235" i="6"/>
  <c r="E220" i="6"/>
  <c r="E221" i="6"/>
  <c r="E222" i="6"/>
  <c r="I147" i="6" l="1"/>
  <c r="G147" i="6"/>
  <c r="E147" i="6"/>
  <c r="E107" i="6"/>
  <c r="H113" i="6"/>
  <c r="I322" i="6"/>
  <c r="E293" i="6"/>
  <c r="J298" i="6"/>
  <c r="E273" i="6"/>
  <c r="F274" i="6"/>
  <c r="F272" i="6" s="1"/>
  <c r="H213" i="6"/>
  <c r="E117" i="6"/>
  <c r="E214" i="6"/>
  <c r="J321" i="6"/>
  <c r="J213" i="6"/>
  <c r="E277" i="6"/>
  <c r="H322" i="6"/>
  <c r="F216" i="6"/>
  <c r="J113" i="6"/>
  <c r="E151" i="6"/>
  <c r="J272" i="6"/>
  <c r="H272" i="6"/>
  <c r="E8" i="6"/>
  <c r="E256" i="6"/>
  <c r="F313" i="6"/>
  <c r="E83" i="6"/>
  <c r="E50" i="6"/>
  <c r="G113" i="6"/>
  <c r="G150" i="6"/>
  <c r="E115" i="6"/>
  <c r="J320" i="6"/>
  <c r="H320" i="6"/>
  <c r="J322" i="6"/>
  <c r="E232" i="6"/>
  <c r="E219" i="6"/>
  <c r="F25" i="6"/>
  <c r="E23" i="6"/>
  <c r="F213" i="6"/>
  <c r="G316" i="6"/>
  <c r="G298" i="6"/>
  <c r="E298" i="6" s="1"/>
  <c r="G48" i="6"/>
  <c r="E48" i="6" s="1"/>
  <c r="G25" i="6"/>
  <c r="E172" i="6"/>
  <c r="I216" i="6"/>
  <c r="I213" i="6" s="1"/>
  <c r="E28" i="6"/>
  <c r="E275" i="6"/>
  <c r="E228" i="6"/>
  <c r="G213" i="6"/>
  <c r="I320" i="6"/>
  <c r="H321" i="6"/>
  <c r="E301" i="6"/>
  <c r="I272" i="6"/>
  <c r="G272" i="6"/>
  <c r="E153" i="6"/>
  <c r="E169" i="6"/>
  <c r="E227" i="6"/>
  <c r="E149" i="6"/>
  <c r="F322" i="6"/>
  <c r="F320" i="6"/>
  <c r="E46" i="6"/>
  <c r="F45" i="6"/>
  <c r="E22" i="6"/>
  <c r="E79" i="6"/>
  <c r="F78" i="6"/>
  <c r="E78" i="6" s="1"/>
  <c r="E319" i="6"/>
  <c r="F321" i="6" l="1"/>
  <c r="F318" i="6" s="1"/>
  <c r="E274" i="6"/>
  <c r="H318" i="6"/>
  <c r="H328" i="6" s="1"/>
  <c r="H330" i="6" s="1"/>
  <c r="E113" i="6"/>
  <c r="E272" i="6"/>
  <c r="E25" i="6"/>
  <c r="E213" i="6"/>
  <c r="E150" i="6"/>
  <c r="E320" i="6"/>
  <c r="J318" i="6"/>
  <c r="E216" i="6"/>
  <c r="G322" i="6"/>
  <c r="E322" i="6" s="1"/>
  <c r="G45" i="6"/>
  <c r="E45" i="6" s="1"/>
  <c r="G313" i="6"/>
  <c r="E313" i="6" s="1"/>
  <c r="G321" i="6"/>
  <c r="G332" i="6" s="1"/>
  <c r="E316" i="6"/>
  <c r="I321" i="6"/>
  <c r="I318" i="6" l="1"/>
  <c r="I328" i="6" s="1"/>
  <c r="I330" i="6" s="1"/>
  <c r="G318" i="6"/>
  <c r="E321" i="6"/>
  <c r="G328" i="6" l="1"/>
  <c r="G330" i="6" s="1"/>
  <c r="E318" i="6"/>
</calcChain>
</file>

<file path=xl/sharedStrings.xml><?xml version="1.0" encoding="utf-8"?>
<sst xmlns="http://schemas.openxmlformats.org/spreadsheetml/2006/main" count="2431" uniqueCount="439">
  <si>
    <t xml:space="preserve">ПЕРЕЧЕНЬ МЕРОПРИЯТИЙ МУНИЦИПАЛЬНОЙ ПРОГРАММЫ ОДИНЦОВСКОГО ГОРОДСКОГО ОКРУГА
МОСКОВСКОЙ ОБЛАСТИ 
«КУЛЬТУРА» </t>
  </si>
  <si>
    <t>№ П\П</t>
  </si>
  <si>
    <t>Мероприятие подпрограммы</t>
  </si>
  <si>
    <t>Срок исполнения мероприятия</t>
  </si>
  <si>
    <t>Источники финансирования</t>
  </si>
  <si>
    <t>Всего           (тыс. руб.)</t>
  </si>
  <si>
    <t>Объем финансирования по годам (тыс. руб.)</t>
  </si>
  <si>
    <t>Ответственный за выполнение мероприятия подпрограммы</t>
  </si>
  <si>
    <t>Результаты выполнения мероприятия подпрограммы</t>
  </si>
  <si>
    <t>2021 год</t>
  </si>
  <si>
    <t>2022 год</t>
  </si>
  <si>
    <t>2023 год</t>
  </si>
  <si>
    <t>2024 год</t>
  </si>
  <si>
    <t>Основное мероприятие 01 "Государственная охрана объектов культурного наследия (местного муниципального значения)"</t>
  </si>
  <si>
    <t>2020-2024 гг.</t>
  </si>
  <si>
    <t xml:space="preserve">Итого:         </t>
  </si>
  <si>
    <t>Комитет по культуре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</si>
  <si>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</si>
  <si>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</si>
  <si>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 Московской области</t>
  </si>
  <si>
    <t>Внебюджетные средства</t>
  </si>
  <si>
    <t>1.1.</t>
  </si>
  <si>
    <t>2020-2024 гг</t>
  </si>
  <si>
    <t>1.2.</t>
  </si>
  <si>
    <t>2.</t>
  </si>
  <si>
    <t>2.1.</t>
  </si>
  <si>
    <t>2.2.</t>
  </si>
  <si>
    <t>2.3.</t>
  </si>
  <si>
    <t xml:space="preserve">Итого по  подпрограмме </t>
  </si>
  <si>
    <t>Основное мероприятие  01  "Обеспечение выполнения функций муниципальных музеев"</t>
  </si>
  <si>
    <t xml:space="preserve"> Комитет по культуре, муниципальные музеи</t>
  </si>
  <si>
    <t>1.3.</t>
  </si>
  <si>
    <t>1.4.</t>
  </si>
  <si>
    <t>Основное мероприятие  01  "Организация библиотечного обслуживания населения муниципальными библиотеками Московской области"</t>
  </si>
  <si>
    <t xml:space="preserve"> Комитет по культуре, учреждения культуры</t>
  </si>
  <si>
    <t>1.5.</t>
  </si>
  <si>
    <t>1.6.</t>
  </si>
  <si>
    <t>1.7.</t>
  </si>
  <si>
    <t>3.</t>
  </si>
  <si>
    <t>Основное мероприятие 03  "Реализация отдельных функций органа местного самоуправления в сфере культуры"</t>
  </si>
  <si>
    <t>3.1.</t>
  </si>
  <si>
    <t>4.</t>
  </si>
  <si>
    <t>Основное мероприятие 05  "Обеспечение функций культурно-досуговых учреждений"</t>
  </si>
  <si>
    <t>4.1.</t>
  </si>
  <si>
    <t>4.2.</t>
  </si>
  <si>
    <t>4.3.</t>
  </si>
  <si>
    <t>2.1</t>
  </si>
  <si>
    <t>2.2</t>
  </si>
  <si>
    <t>2.4.</t>
  </si>
  <si>
    <t>2.5.</t>
  </si>
  <si>
    <t>Управление архива</t>
  </si>
  <si>
    <t>Основное мероприятие 01  "Создание условий для реализации полномочий органов местного самоуправления"</t>
  </si>
  <si>
    <t xml:space="preserve">Итого по программе </t>
  </si>
  <si>
    <t>Председатель Комитета по  культуре                                                                                                                                                                               И.Е. Ватрунина</t>
  </si>
  <si>
    <t xml:space="preserve">1. Подпрограмма «Сохранение,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Федерации»
</t>
  </si>
  <si>
    <t>Театр Бондаревой</t>
  </si>
  <si>
    <t>2020 год</t>
  </si>
  <si>
    <t xml:space="preserve"> Комитет по культуре,  учреждения ДМШ и ДШИ</t>
  </si>
  <si>
    <t>2.6.</t>
  </si>
  <si>
    <t>2.7.</t>
  </si>
  <si>
    <t>2. Подпрограмма «Развитие музейного дела в Московской области»</t>
  </si>
  <si>
    <t>3. Подпрограмма «Развитие библиотечного дела в Московской области»</t>
  </si>
  <si>
    <t xml:space="preserve">4. Подпрограмма «Развитие профессионального искусства, гастрольно-концертной и культурно-досуговой деятельности, кинематографии Московской области»
</t>
  </si>
  <si>
    <t>Основное мероприятие  01  "Обеспечение функций театрально-концертных учреждений, муниципальных учреждений культуры Московской области"</t>
  </si>
  <si>
    <t>2.3</t>
  </si>
  <si>
    <t>2.8.</t>
  </si>
  <si>
    <t>2.9.</t>
  </si>
  <si>
    <t>5.</t>
  </si>
  <si>
    <t>5.1.</t>
  </si>
  <si>
    <t>5.2.</t>
  </si>
  <si>
    <t xml:space="preserve">6. Подпрограмма «Развитие образования в сфере культуры Московской области»
</t>
  </si>
  <si>
    <t>1.</t>
  </si>
  <si>
    <t>1.1</t>
  </si>
  <si>
    <t xml:space="preserve"> Комитет по культуре, учреждения ДМШ и ДШИ</t>
  </si>
  <si>
    <t>Основное мероприятие 01                "Обеспечение функций муниципальных учреждений дополнительного образования сферы культуры"</t>
  </si>
  <si>
    <t xml:space="preserve">7. Подпрограмма «Развитие архивного дела в Московской области»
</t>
  </si>
  <si>
    <t xml:space="preserve">8. «Обеспечивающая подпрограмма»
</t>
  </si>
  <si>
    <t xml:space="preserve">9. Подпрограмма «Развитие парков культуры и отдыха»
</t>
  </si>
  <si>
    <t>Мероприятие 01.01                            Установка на объектах культурного наследия, находящихся в собственности муниципального образования информационных надписей</t>
  </si>
  <si>
    <t>Мероприятие 01.02                     Разработка проектов границ территорий и зон охраны объектов культурного наследия местного (муниципального) значения</t>
  </si>
  <si>
    <t>Мероприятие 02.01                           Разработка проектной документации по сохранению объектов культурного наследия, находящихся в собственности муниципальных образований</t>
  </si>
  <si>
    <t>Мероприятие 02.02                               Мероприятия по сохранению объектов культурного наследия, находящихся в собственности муниципальных образований Московской области</t>
  </si>
  <si>
    <t>Мероприятие 02.03                            Обеспечение условий доступности для инвалидов объектов культурного наследия, находящихся в собственности муниципальных образований</t>
  </si>
  <si>
    <t>Мероприятие 01.01                              Расходы на обеспечение деятельности (оказания услуг) муниципальных учреждений - музеи, галереи</t>
  </si>
  <si>
    <t>Мероприятие 01.02                         Укрепление материально-технической базы и проведение текущего ремонта учреждений музеев, галерей</t>
  </si>
  <si>
    <t>Мероприятие 01.03                 Проведение капитального ремонта, технического переоснащения и благоустройства территорий музеев, галерей</t>
  </si>
  <si>
    <t>Мероприятие 01.04                      Создание музеев</t>
  </si>
  <si>
    <t>Мероприятие 01.03                 Проведение капитального ремонта, технического переоснащения и благоустройства территорий библиотек</t>
  </si>
  <si>
    <t>Мероприятие 01.04                      Укрепление материально-технической базы и проведение текущего ремонта библиотек</t>
  </si>
  <si>
    <t>Мероприятие 01.05                        Комплектование книжных фондов муниципальных общедоступных  библиотек</t>
  </si>
  <si>
    <t>Мероприятие 01.06                     Комплектование книжных фондов муниципальных общедоступных библиотек за счёт средств местного бюджета</t>
  </si>
  <si>
    <t>Мероприятие 01.07                       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</si>
  <si>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Мероприятие 01.01           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</si>
  <si>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Мероприятие 01.02                     Поддержка творческой деятельности и техническое оснащение детских и кукольных театров</t>
  </si>
  <si>
    <t>Мероприятие 01.04                     Укрепление материально-технической базы и проведение текущего ремонта  - театрально-концертных организаций</t>
  </si>
  <si>
    <t>Мероприятие 01.05                       Мероприятия в сфере культуры</t>
  </si>
  <si>
    <t xml:space="preserve">Мероприятие 03.01                 Стипендии выдающимся деятелям культуры, искусства и молодым авторам </t>
  </si>
  <si>
    <t>Мероприятие 05.03                        Мероприятия в сфере культуры</t>
  </si>
  <si>
    <t>Основное мероприятие А2                      Федеральный проект "Творческие люди"</t>
  </si>
  <si>
    <t>Мероприятие А2.01                      Проведение культурно-массовых и творческих мероприятий в сфере культуры и искусства, в том числе фестивалей, конкурсов, выставок</t>
  </si>
  <si>
    <t>5. Подпрограмма «Укрепление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области»</t>
  </si>
  <si>
    <t>Мероприятие 02.01             Проведение капитального ремонта, технического переоснащения и благоустройства территорий театрально-концертных учреждений культуры</t>
  </si>
  <si>
    <t>Мероприятие 02.02                  Проведение капитального ремонта, технического переоснащения и благоустройства территорий культурно-досуговых учреждений культуры</t>
  </si>
  <si>
    <t>Мероприятие 02.03                  Проведение капитального ремонта, технического переоснащения и благоустройства территорий муниципальных организаций дополнительного образования сферы культуры</t>
  </si>
  <si>
    <t>Основное мероприятие А1      Федеральный проект "Культурная среда"</t>
  </si>
  <si>
    <t>Мероприятие А1 02                                               Оснащение муниципальных учреждений культуры кинооборудованием</t>
  </si>
  <si>
    <t>Мероприятие А1 03                           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</si>
  <si>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 xml:space="preserve">Мероприятие А1 04                                          Создание модельных муниципальных библиотек  </t>
  </si>
  <si>
    <t>Мероприятие А1 05                              Государственная поддержка отрасли культуры (в части создания и модернизации учреждений культурно-досугового типа в сельской местности)</t>
  </si>
  <si>
    <t>Мероприятие  А1 06                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 Московской области)</t>
  </si>
  <si>
    <t>Мероприятие А1 07                                         Приобретение музыкальных инструментов для муниципальных организаций дополнительного образования в сфере культуры Московской области</t>
  </si>
  <si>
    <t>Мероприятие А1 08                                         Государственная поддержка отрасли культуры (в части модернизации муниципальных детских школ искусств по видам искусств путем их реконструкции, капитального ремонта)</t>
  </si>
  <si>
    <t>Мероприятие 01.01                                               Расходы на обеспечение деятельности (оказание услуг) муниципальных учреждений дополнительного образования сферы культуры</t>
  </si>
  <si>
    <t>Мероприятие 01.01                              Расходы на страхование имущества, находящегося в муниципальной собственности</t>
  </si>
  <si>
    <t xml:space="preserve">Мероприятие 01.02                              Проведение реставрации и переплета метрических книг, находящихся на хранении в муниципальном архиве </t>
  </si>
  <si>
    <t>Мероприятие 01.03                              Хранение, комплектование, учет и использование документов Архивного фонда Московской области и других архивных документов</t>
  </si>
  <si>
    <t>Мероприятие 01.04                              Укрепление материально-технической базы и проведение капитального (текущего) ремонта муниципального архива</t>
  </si>
  <si>
    <t>Мероприятие 01.05               Расходы на обеспечение деятельности (оказание услуг) муниципальных архивов</t>
  </si>
  <si>
    <t>Основное мероприятие 02 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</si>
  <si>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Мероприятие 02.01                         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</si>
  <si>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Мероприятие 02.02                         Софинансирование расходов на повышение заработной платы работников муниципальных архивных учреждений, находящихся на территории Московской области</t>
  </si>
  <si>
    <t>Мероприятие 02.03                     Проведение капитального (текущего) ремонта и        технического переоснащения помещений, выделенных для хранения архивных документов, относящихся к собственности Московской области</t>
  </si>
  <si>
    <t>Мероприятие 01.02            Мероприятия в сфере культуры</t>
  </si>
  <si>
    <t>Мероприятие 01.03                           Проведение культурно-массовых мероприятий в сфере культуры и искусства Министерством культуры Московской области</t>
  </si>
  <si>
    <t>Мероприятие 01.01                         Расходы на обеспечение деятельности  (оказание услуг) муниципальных учреждений -  парк культуры и отдыха</t>
  </si>
  <si>
    <t>Мероприятие 01.02                          Создание условий для массового отдыха жителей городского округа</t>
  </si>
  <si>
    <t xml:space="preserve"> Перевод в электронный вид музейных фондов</t>
  </si>
  <si>
    <t>Основное мероприятие  01  "Хранение, комплектование, учет и использование архивных документов в муниципальных архивах"</t>
  </si>
  <si>
    <t>Количество мероприятий, проведенных в соответствии с муниципальным заданием учреждениями культуры - парками культуры и отдыха</t>
  </si>
  <si>
    <t>Мероприятие 01.01                         Обеспечение деятельности муниципальных органов - учреждения в сфере культуры</t>
  </si>
  <si>
    <t xml:space="preserve">Пояснительная записка </t>
  </si>
  <si>
    <t>Бюджетная роспись расходов на очередной финансовый год и плановый период</t>
  </si>
  <si>
    <t>Итого:</t>
  </si>
  <si>
    <t>Мероприятие 01.03                  Расходы на обеспечение    деятельности (оказание услуг) муниципальных учреждений - театрально-концертные организации</t>
  </si>
  <si>
    <t>Мероприятие 05.01                            Расходы на обеспечение   деятельности (оказание услуг) муниципальных учреждений - культурно-досуговые учреждения</t>
  </si>
  <si>
    <t>Мероприятие 05.02                  Укрепление материально-технической базы и проведение текущего ремонта культурно-досуговых учреждений</t>
  </si>
  <si>
    <t>Основное мероприятие  02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</si>
  <si>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Мероприятие А1 01                                              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</si>
  <si>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Основное мероприятие 02  "Сохранение, использование и популяризация объектов культурного наследия, находящихся в собственности муниципального образования"</t>
  </si>
  <si>
    <t>5.3.</t>
  </si>
  <si>
    <t xml:space="preserve">Мероприятие А2.04                     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  </t>
  </si>
  <si>
    <t>2.10.</t>
  </si>
  <si>
    <t xml:space="preserve">Мероприятие А1 09                   Проведение капитального ремонта и технического переоснащения муниципальных организаций дополнительного образования сферы культуры Московской области   </t>
  </si>
  <si>
    <t>Основное мероприятие 01  "Создание условий для массового отдыха жителей городского округа в парках культуры и отдыха"</t>
  </si>
  <si>
    <t>Бюджет: Одинцовский городской округ Московской области</t>
  </si>
  <si>
    <t>Финансовый орган, обслуживающий данный бюджет: ФКУ АДМИНИСТРАЦИИ ОДИНЦОВСКОГО ГОРОДСКОГО ОКРУГА</t>
  </si>
  <si>
    <t>Единица измерения: руб.</t>
  </si>
  <si>
    <t>Наименование</t>
  </si>
  <si>
    <t>Код главы</t>
  </si>
  <si>
    <t>РзПр</t>
  </si>
  <si>
    <t>ЦСР</t>
  </si>
  <si>
    <t>ВР</t>
  </si>
  <si>
    <t>Комитет по культуре Администрации Одинцовского городского округа Московской области</t>
  </si>
  <si>
    <t>050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</si>
  <si>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</si>
  <si>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</si>
  <si>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</si>
  <si>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</si>
  <si>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</si>
  <si>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</si>
  <si>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</si>
  <si>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</si>
  <si>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Образование</t>
  </si>
  <si>
    <t>0700</t>
  </si>
  <si>
    <t>Дополнительное образование детей</t>
  </si>
  <si>
    <t>0703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</si>
  <si>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</si>
  <si>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024A260490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</si>
  <si>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</si>
  <si>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</si>
  <si>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</si>
  <si>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</si>
  <si>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</si>
  <si>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025A155195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</si>
  <si>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</si>
  <si>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025A1S0480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</si>
  <si>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</si>
  <si>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</si>
  <si>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</si>
  <si>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</si>
  <si>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Профессиональная подготовка, переподготовка и повышение квалификации</t>
  </si>
  <si>
    <t>0705</t>
  </si>
  <si>
    <t>Обеспечение деятельности органов местного самоуправления</t>
  </si>
  <si>
    <t>0280100130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</si>
  <si>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</si>
  <si>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</si>
  <si>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</si>
  <si>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</si>
  <si>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</si>
  <si>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</si>
  <si>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Культура, кинематография</t>
  </si>
  <si>
    <t>0800</t>
  </si>
  <si>
    <t>Культура</t>
  </si>
  <si>
    <t>0801</t>
  </si>
  <si>
    <t>Расходы на обеспечение деятельности (оказание услуг) муниципальных учреждений - музеи, галереи</t>
  </si>
  <si>
    <t>0220106130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</si>
  <si>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</si>
  <si>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</si>
  <si>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</si>
  <si>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</si>
  <si>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</si>
  <si>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</si>
  <si>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</si>
  <si>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</si>
  <si>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</si>
  <si>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</si>
  <si>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Мероприятия в сфере культуры</t>
  </si>
  <si>
    <t>0280100500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</si>
  <si>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</si>
  <si>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</si>
  <si>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</si>
  <si>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</si>
  <si>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</si>
  <si>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</si>
  <si>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</si>
  <si>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</si>
  <si>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</si>
  <si>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</si>
  <si>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</si>
  <si>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</si>
  <si>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</si>
  <si>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</si>
  <si>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работ, услуг в сфере информационно-коммуникационных технологий</t>
  </si>
  <si>
    <t>242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</si>
  <si>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</si>
  <si>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</si>
  <si>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</si>
  <si>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</si>
  <si>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</si>
  <si>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</si>
  <si>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</si>
  <si>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</si>
  <si>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итого</t>
  </si>
  <si>
    <t>бюджет</t>
  </si>
  <si>
    <t xml:space="preserve">Мероприятие А1 10                             Приобретение оборудования для технического оснащения, благоустройство прилегающей территории зданий культурно-досуговых учреждений, капитально отремонтированных или находящихся в стадии проведения работ по капитальному ремонту </t>
  </si>
  <si>
    <t>Количество муниципальных учреждений культуры Московской области, по которым осуществлено развитие материально-технической базы (в части увеличения стоимости основных средств).</t>
  </si>
  <si>
    <t>-</t>
  </si>
  <si>
    <t>Количество объектов культурного наследия, находящихся в собственности муниципальных образований, по которым в текущем году разработана проектная документация</t>
  </si>
  <si>
    <t xml:space="preserve">                            </t>
  </si>
  <si>
    <t>Перевод в электронный вид музейных фондов</t>
  </si>
  <si>
    <t xml:space="preserve">Количество посещений библиотек (на 1 жителя в год) (комплектование книжных фондов муниципальных общедоступных библиотек) </t>
  </si>
  <si>
    <t>Обеспечение роста числа пользователей муниципальных библиотек Московской области</t>
  </si>
  <si>
    <t>Количество посещений детских и кукольных театров по отношению к уровню 2010 года</t>
  </si>
  <si>
    <t>Количество посещений организаций культуры (профессиональных театров) по отношению к уровню 2010 года</t>
  </si>
  <si>
    <t>Количество стипендий Главы муниципального образования  Московской области выдающимся деятелям культуры и искусства Московской области</t>
  </si>
  <si>
    <t xml:space="preserve">  Количество получателей адресной финансовой поддержки по итогам рейтингования обучающихся учреждений дополнительного образования сферы культуры Московской области</t>
  </si>
  <si>
    <t xml:space="preserve">Количество праздничных и культурно-массовых мероприятий, в т.ч. творческих фестивалей и конкурсов.               Количество поддержанных творческих инициатив и проектов (нарастающим итогом).  </t>
  </si>
  <si>
    <t xml:space="preserve"> Доля детей, привлекаемых к участию в творческих мероприятиях сферы культуры                              </t>
  </si>
  <si>
    <t>Обеспечена    деятельность (оказание услуг) муниципальных учреждений - театрально-концертные организации</t>
  </si>
  <si>
    <t xml:space="preserve">   Увеличение доли объектов культурного наследия,     находящихся в собственности муниципального образования, по которым проведены работы по сохранению, в общем количестве объектов культурного наследия, находящихся в собственности муниципальных образований, нуждающихся в указанных работах</t>
  </si>
  <si>
    <t>Увеличение доли объектов культурного наследия, находящихся в собственности муниципального образования на которые установлены информационные надписи</t>
  </si>
  <si>
    <t>Увеличение количества библиотек, внедривших стандарты деятельности библиотеки нового формата</t>
  </si>
  <si>
    <t>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</si>
  <si>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 xml:space="preserve">Увеличение числа посещений культурных мероприятий 
</t>
  </si>
  <si>
    <t xml:space="preserve">Количество созданных (реконструированных) и капитально отремонтированных объектов организаций культуры </t>
  </si>
  <si>
    <t xml:space="preserve">
</t>
  </si>
  <si>
    <t xml:space="preserve"> Количество организаций культуры, получивших современное оборудование
</t>
  </si>
  <si>
    <t xml:space="preserve"> Количество организаций культуры, получивших современное оборудование</t>
  </si>
  <si>
    <t xml:space="preserve">Количество помещений, выделенных для хранения архивных документов, относящихся к собственности Московской области, на которых проведены работы по капитальному (текущему) ремонту и техническому переоснащению. </t>
  </si>
  <si>
    <t xml:space="preserve"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архиве.      </t>
  </si>
  <si>
    <t xml:space="preserve">Доля архивных документов, переведенных в электронно-цифровую форму, от общего количества документов, находящихся на хранении в муниципальном архиве муниципального образования.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</si>
  <si>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</si>
  <si>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архиве.</t>
  </si>
  <si>
    <t>Доля детей в возрасте от 5 до 18 лет, охваченных дополнительным образованием сферы культуры.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детей в возрасте от 7 до 15 лет, обучающихся по предпрофессиональным программам в области искусств.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</si>
  <si>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</si>
  <si>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Доля субвенции бюджету муниципального образования Московской области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муниципальном архиве, освоенная бюджетом муниципального образования Московской области в общей сумме указанной субвенции.</t>
  </si>
  <si>
    <t>Сводная бюджетная роспись расходов на очередной финансовый год и плановый период</t>
  </si>
  <si>
    <t>Жилищно-коммунальное хозяйство</t>
  </si>
  <si>
    <t>0500</t>
  </si>
  <si>
    <t>Благоустройство</t>
  </si>
  <si>
    <t>0503</t>
  </si>
  <si>
    <t>Муниципальное бюджетное учреждение "Дирекция парков Одинцовского городского округа", приобретение и установка уличной библиотеки и малых архитектурных форм в городской парк культуры и отдыха "Парк героев 1812 года", расположенный по адресу: Московская область, Одинцовский район, г. Голицыно, прибрежная зона реки Вяземки, ул. Речная-Можайское шоссе</t>
  </si>
  <si>
    <t>13307S305М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</si>
  <si>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</si>
  <si>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</si>
  <si>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</si>
  <si>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</si>
  <si>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</si>
  <si>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</si>
  <si>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Благоустройство зон для досуга и отдыха населения в парках культуры и отдыха</t>
  </si>
  <si>
    <t>171F2S1850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</si>
  <si>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</si>
  <si>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</si>
  <si>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</si>
  <si>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</si>
  <si>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</si>
  <si>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</si>
  <si>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Муниципальное бюджетное учреждение "Центр развития детей "Истина" Одинцовского городского округа Московской области, приобретение ноутбука, оборудования для звукозаписывающей студии, музыкальных инструментов и светового сценического оборудования, Российская Федерация, Московская область, Одинцовский район, город Кубинка, улица Кубинка-10 город, строение 25, кабинет 1</t>
  </si>
  <si>
    <t>13307S305Н</t>
  </si>
  <si>
    <t>Муниципальное учреждение культуры клубного типа "Культурно-спортивный центр "Часцовский", приобретение стенового протектора для спортзала и спортивного оборудования, Российская Федерация, Московская область, Одинцовский район, поселок Часцы, строение 19</t>
  </si>
  <si>
    <t>13307S305Р</t>
  </si>
  <si>
    <t>с 01.01.2021 по 25.08.2021</t>
  </si>
  <si>
    <t>Единицы измерения: руб.</t>
  </si>
  <si>
    <t>БК</t>
  </si>
  <si>
    <t>Тип средств</t>
  </si>
  <si>
    <t>КОСГУ</t>
  </si>
  <si>
    <t>СубКОСГУ</t>
  </si>
  <si>
    <t>Мероприятие</t>
  </si>
  <si>
    <t>Код БА</t>
  </si>
  <si>
    <t>Код РО</t>
  </si>
  <si>
    <t>Сумма на 2021 год</t>
  </si>
  <si>
    <t>Сумма на 2022 год</t>
  </si>
  <si>
    <t>Сумма на 2023 год</t>
  </si>
  <si>
    <t>Итого по коду главы 050</t>
  </si>
  <si>
    <t>050 0801 0220106130 611</t>
  </si>
  <si>
    <t>900100</t>
  </si>
  <si>
    <t>022010100000000</t>
  </si>
  <si>
    <t>050 0801 0230106100 611</t>
  </si>
  <si>
    <t>023010200000000</t>
  </si>
  <si>
    <t>050 0801 0230100450 612</t>
  </si>
  <si>
    <t>023010700000000</t>
  </si>
  <si>
    <t>050 0801 0240106120 621</t>
  </si>
  <si>
    <t>024010300000000</t>
  </si>
  <si>
    <t>050 0801 0240506110 611</t>
  </si>
  <si>
    <t>024050100000000</t>
  </si>
  <si>
    <t>050 0801 0240506110 612</t>
  </si>
  <si>
    <t>050 0801 0240506110 621</t>
  </si>
  <si>
    <t>050 0703 0260106260 611</t>
  </si>
  <si>
    <t>026010100000000</t>
  </si>
  <si>
    <t>050 0703 0260106260 612</t>
  </si>
  <si>
    <t>050 0703 0260106260 621</t>
  </si>
  <si>
    <t>050 0703 0260106260 622</t>
  </si>
  <si>
    <t>050 0705 0280100130 244</t>
  </si>
  <si>
    <t>028010100000000</t>
  </si>
  <si>
    <t>050 0804 0280100130 121</t>
  </si>
  <si>
    <t>050 0804 0280100130 122</t>
  </si>
  <si>
    <t>050 0804 0280100130 129</t>
  </si>
  <si>
    <t>050 0804 0280100130 242</t>
  </si>
  <si>
    <t>050 0804 0280100130 244</t>
  </si>
  <si>
    <t>050 0804 0280100130 851</t>
  </si>
  <si>
    <t>050 0801 0280100500 244</t>
  </si>
  <si>
    <t>028010200000000</t>
  </si>
  <si>
    <t>050 0801 0290106170 611</t>
  </si>
  <si>
    <t>029010100000000</t>
  </si>
  <si>
    <t>050 0801 0290106170 621</t>
  </si>
  <si>
    <t>050 0503 13307S305М 612</t>
  </si>
  <si>
    <t>133070100000000</t>
  </si>
  <si>
    <t>050 0801 13307S305Н 612</t>
  </si>
  <si>
    <t>050 0801 13307S305Р 612</t>
  </si>
  <si>
    <t>050 0503 1720106240 611</t>
  </si>
  <si>
    <t>172010400000000</t>
  </si>
  <si>
    <t>050 0503 1720106240 612</t>
  </si>
  <si>
    <t>0300000</t>
  </si>
  <si>
    <t>024050200000000</t>
  </si>
  <si>
    <t>0400000</t>
  </si>
  <si>
    <t>050 0703 025A155195 612</t>
  </si>
  <si>
    <t>025A10600000000</t>
  </si>
  <si>
    <t>050 0703 025A1S0480 612</t>
  </si>
  <si>
    <t>025A10700000000</t>
  </si>
  <si>
    <t>050 0703 025A1S0480 622</t>
  </si>
  <si>
    <t>0500000</t>
  </si>
  <si>
    <t>050 0801 10303S0300 612</t>
  </si>
  <si>
    <t>0601011</t>
  </si>
  <si>
    <t>103030100000000</t>
  </si>
  <si>
    <t>050 0801 025A1S0080 612</t>
  </si>
  <si>
    <t>0601021</t>
  </si>
  <si>
    <t>025A10100000000</t>
  </si>
  <si>
    <t>0901000</t>
  </si>
  <si>
    <t>050 0804 0280100130 247</t>
  </si>
  <si>
    <t>0902000</t>
  </si>
  <si>
    <t>050 0503 171F255551 612</t>
  </si>
  <si>
    <t>1100010</t>
  </si>
  <si>
    <t>171F20300000000</t>
  </si>
  <si>
    <t>050 0503 171F255559 612</t>
  </si>
  <si>
    <t>171F20700000000</t>
  </si>
  <si>
    <t>1100020</t>
  </si>
  <si>
    <t>1100030</t>
  </si>
  <si>
    <t>050 0503 171F2S1850 612</t>
  </si>
  <si>
    <t>1100060</t>
  </si>
  <si>
    <t>171F22800000000</t>
  </si>
  <si>
    <t>050 0503 171F255557 612</t>
  </si>
  <si>
    <t>1100070</t>
  </si>
  <si>
    <t>171F22200000000</t>
  </si>
  <si>
    <t>1100080</t>
  </si>
  <si>
    <t>900202</t>
  </si>
  <si>
    <t>050 0801 024A255192 612</t>
  </si>
  <si>
    <t>900204</t>
  </si>
  <si>
    <t>024A20300000000</t>
  </si>
  <si>
    <t>900302</t>
  </si>
  <si>
    <t>050 0703 024A260490 622</t>
  </si>
  <si>
    <t>900304</t>
  </si>
  <si>
    <t>024A20400000000</t>
  </si>
  <si>
    <t>900900</t>
  </si>
  <si>
    <t>Отчет о финансировании мероприятий целевых программ</t>
  </si>
  <si>
    <t xml:space="preserve"> </t>
  </si>
  <si>
    <t>Финансовый орган</t>
  </si>
  <si>
    <t>ФИНАНСОВО-КАЗНАЧЕЙСКОЕ УПРАВЛЕНИЕ АДМИНИСТРАЦИИ ОДИНЦОВСКОГО ГОРОДСКОГО ОКРУГА МОСКОВСКОЙ ОБЛАСТИ</t>
  </si>
  <si>
    <t>Классификация</t>
  </si>
  <si>
    <t>Плановые назначения</t>
  </si>
  <si>
    <t>Фактически исполнено</t>
  </si>
  <si>
    <t>% исполнения_x000D_</t>
  </si>
  <si>
    <t>Код цел. программы._x000D_
Код мероприятия</t>
  </si>
  <si>
    <t>Раздел, подраздел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</si>
  <si>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</si>
  <si>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</si>
  <si>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</si>
  <si>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</si>
  <si>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местного бюджета</t>
  </si>
  <si>
    <t>средства бюджета поселения</t>
  </si>
  <si>
    <t>средства собственного бюджета</t>
  </si>
  <si>
    <t>02 - Муниципальная программа "Культура"</t>
  </si>
  <si>
    <t>2 - Подпрограмма "Развитие музейного дела в Московской области"</t>
  </si>
  <si>
    <t>01 - Основное мероприятие "Обеспечение выполнения функций муниципальных музеев"</t>
  </si>
  <si>
    <t>3 - Подпрограмма "Развитие библиотечного дела в Московской области"</t>
  </si>
  <si>
    <t>01 - Основное мероприятие "Организация библиотечного обслуживания населения муниципальными библиотеками Московской области"</t>
  </si>
  <si>
    <t>4 - 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</si>
  <si>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01 - Основное мероприятие "Обеспечение функций театрально-концертных учреждений, муниципальных учреждений культуры Московской области"</t>
  </si>
  <si>
    <t>05 - Основное мероприятие "Обеспечение функций культурно-досуговых учреждений"</t>
  </si>
  <si>
    <t>A2 - Федеральный проект "Творческие люди"</t>
  </si>
  <si>
    <t>5 - 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</si>
  <si>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A1 - Федеральный проект "Культурная среда"</t>
  </si>
  <si>
    <t>6 - Подпрограмма "Развитие образования в сфере культуры Московской области"</t>
  </si>
  <si>
    <t>01 - Основное мероприятие "Обеспечение функций муниципальных учреждений дополнительного образования сферы культуры"</t>
  </si>
  <si>
    <t>8 - Обеспечивающая подпрограмма</t>
  </si>
  <si>
    <t>01 - Основное мероприятие "Создание условий для реализации полномочий органов местного самоуправления"</t>
  </si>
  <si>
    <t>9 - Подпрограмма "Развитие парков культуры и отдыха"</t>
  </si>
  <si>
    <t>01 - Основное мероприятие "Создание условий для массового отдыха жителей городского округа в парках культуры и отдыха"</t>
  </si>
  <si>
    <t>13 -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</si>
  <si>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3 - Подпрограмма "Эффективное местное самоуправление Московской области"</t>
  </si>
  <si>
    <t>07 - Основное мероприятие "Реализация практик инициативного бюджетирования на территории муниципальных образований Московской области"</t>
  </si>
  <si>
    <t>17 - Муниципальная программа "Формирование современной комфортной городской среды"</t>
  </si>
  <si>
    <t>1 - Подпрограмма "Комфортная городская среда"</t>
  </si>
  <si>
    <t>F2 - Федеральный проект "Формирование комфортной городской среды"</t>
  </si>
  <si>
    <t>2 - Подпрограмма "Благоустройство территорий"</t>
  </si>
  <si>
    <t>01 - Основное мероприятие "Обеспечение комфортной среды проживания на территории муниципального образования"</t>
  </si>
  <si>
    <t>ремонтные работы</t>
  </si>
  <si>
    <t>Жаворонки, Огонёк, Назарьевский, Ершовское, Горковский</t>
  </si>
  <si>
    <t xml:space="preserve">ДК пос. Горки -10;  тек. Рем. ДК "Ершовское"        </t>
  </si>
  <si>
    <t>Молодёжный</t>
  </si>
  <si>
    <t xml:space="preserve">В 4 Подпрограмме «Развитие профессионального искусства, гастрольно-концертной и культурно-досуговой деятельности, кинематографии Московской области» увеличиваются средства бюджета Одинцовского городского округа Московской области в основном мероприятии 05  "Обеспечение функций культурно-досуговых учреждений":                                           </t>
  </si>
  <si>
    <t>Мероприятие 05.01 "Расходы на обеспечение   деятельности (оказание услуг) муниципальных учреждений - культурно-досуговые учреждения" - 489,01413 т.р. (расходы на заработную плату и начисления на заработную плату МБУККт "Юдинский муниципальный культурно-досуговый центр "Молодёжный");</t>
  </si>
  <si>
    <t>Мероприятие 05.02 "Расходы на обеспечение   деятельности (оказание услуг) муниципальных учреждений - культурно-досуговые учреждения" - 47219,01515 т.р. (44319,84515 т.р. - приобретение оборудования для оснащения нового Дома культуры пос. Горки -10; 2899,17 т.р.-  текущий ремонт кровли здания подразделения по оздоровительно-досуговой работе МБУ КСДЦ "Ершовское"  в селе Ершово)</t>
  </si>
  <si>
    <t>В 4 Подпрограмме «Развитие профессионального искусства, гастрольно-концертной и культурно-досуговой деятельности, кинематографии Московской области» увеличиваются бюджетные средства в основном мероприятии  А2 Федеральный проект "Творческие люди": Мероприятие А2.03 "Иные межбюджетные трансферты на государственную поддержку лучших сельских учреждений культуры и лучших работников сельских учреждений культуры" - 541,76 т.р. (средства федерального бюджета (ФБ) 400,0 т.р., средства бюджета Московской области (МО) - 141,76 т.р. Участники проекта - МБУККДТ "Театральный центр "Жаворонки" ФБ -100,0 т.р./МО -37,5т.р., МБУККТ Введенский МСДК "Огонёк" ФБ-100,0 т.р./МО - 37,5 т.р., МБУККТ КСК "Назарьевский" ФБ - 100,0 т.р./МО - 33,38 т.р., МБУ КСДЦ "Ершовское" в селе Каринское ФБ - 50,0 т.р./МО - 16,69 т.р., МБУККТ "Горковский МСДК" ФБ - 50,0 т.р./МО - 16,69 т.р. )</t>
  </si>
  <si>
    <r>
      <t xml:space="preserve">В 3 Подпрограмме «Развитие библиотечного дела в Московской области» увеличиваются средства бюджета Одинцовского городского округа Московской области в основном мероприятии  01  "Организация библиотечного обслуживания населения муниципальными библиотеками Московской области": </t>
    </r>
    <r>
      <rPr>
        <sz val="10"/>
        <color rgb="FFC00000"/>
        <rFont val="Arial Cyr"/>
        <charset val="204"/>
      </rPr>
      <t>Мероприятие 01.03  " Проведение капитального ремонта, технического переоснащения и благоустройства территорий библиотек "</t>
    </r>
    <r>
      <rPr>
        <sz val="10"/>
        <rFont val="Arial Cyr"/>
        <charset val="204"/>
      </rPr>
      <t xml:space="preserve"> -  3386,16073 т.р.  (ремонтные работы в библиотеках - Одинцовская библиотека семейного типа № 2, Звенигородские библиотеки № 1, № 2)</t>
    </r>
  </si>
  <si>
    <t xml:space="preserve">
Приложение 1 к постановлению 
Администрации Одинцовского городского округа 
от____________ № ________
«Приложение 1 к муниципальной программе
</t>
  </si>
  <si>
    <t>».</t>
  </si>
  <si>
    <t>Количество граждан, принимающих участие в добровольческой деятельности, получивших государственную (муниципальную)  поддержку в форме субсидий бюджетным учреждениям. Оказана государственная поддержка лучшим работникам сельских учреждений культуры/лучшим сельским учреждениям культуры. (внесено в соответсвии с соглашением от 12.08.2021г. №46755000-1-2021-011)</t>
  </si>
  <si>
    <r>
      <t>Мероприятие А2.03                      Иные межбюджетные трансферты на государственную поддержку лучших сельских учреждений культуры и лучших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работников сельских учреждений культуры</t>
    </r>
  </si>
  <si>
    <t>Мероприятие 01.02                                        Расходы на обеспечение    деятельности (оказание услуг) муниципальных учреждений - библиотеки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</si>
</sst>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indexed="8"/>
      <name val="Arial"/>
      <family val="2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F176"/>
      </patternFill>
    </fill>
    <fill>
      <patternFill patternType="solid">
        <fgColor rgb="FFB2DFDB"/>
      </patternFill>
    </fill>
    <fill>
      <patternFill patternType="solid">
        <fgColor rgb="FFE0F2F1"/>
      </patternFill>
    </fill>
    <fill>
      <patternFill patternType="solid">
        <fgColor rgb="FFFFEBEE"/>
      </patternFill>
    </fill>
    <fill>
      <patternFill patternType="solid">
        <fgColor rgb="FFC4B3E3"/>
      </patternFill>
    </fill>
    <fill>
      <patternFill patternType="solid">
        <fgColor rgb="FFD1C4E9"/>
      </patternFill>
    </fill>
    <fill>
      <patternFill patternType="solid">
        <fgColor rgb="FFE1D8F0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4" fillId="0" borderId="0"/>
    <xf numFmtId="0" fontId="15" fillId="0" borderId="0"/>
  </cellStyleXfs>
  <cellXfs count="31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6" fillId="0" borderId="0" xfId="1" applyFont="1" applyFill="1" applyAlignment="1">
      <alignment horizontal="left"/>
    </xf>
    <xf numFmtId="0" fontId="3" fillId="2" borderId="2" xfId="1" applyFont="1" applyFill="1" applyBorder="1" applyAlignment="1">
      <alignment vertical="top" wrapText="1"/>
    </xf>
    <xf numFmtId="164" fontId="7" fillId="2" borderId="2" xfId="1" applyNumberFormat="1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 wrapText="1"/>
    </xf>
    <xf numFmtId="164" fontId="2" fillId="0" borderId="0" xfId="1" applyNumberFormat="1" applyFont="1" applyFill="1"/>
    <xf numFmtId="0" fontId="2" fillId="0" borderId="0" xfId="1" applyFont="1" applyFill="1" applyAlignment="1">
      <alignment vertical="top"/>
    </xf>
    <xf numFmtId="0" fontId="14" fillId="0" borderId="0" xfId="15"/>
    <xf numFmtId="0" fontId="15" fillId="0" borderId="0" xfId="16"/>
    <xf numFmtId="0" fontId="3" fillId="0" borderId="0" xfId="15" applyFont="1"/>
    <xf numFmtId="165" fontId="2" fillId="3" borderId="0" xfId="1" applyNumberFormat="1" applyFont="1" applyFill="1"/>
    <xf numFmtId="164" fontId="2" fillId="3" borderId="0" xfId="1" applyNumberFormat="1" applyFont="1" applyFill="1"/>
    <xf numFmtId="0" fontId="2" fillId="3" borderId="0" xfId="1" applyFont="1" applyFill="1"/>
    <xf numFmtId="0" fontId="2" fillId="2" borderId="0" xfId="1" applyFont="1" applyFill="1"/>
    <xf numFmtId="2" fontId="6" fillId="0" borderId="0" xfId="1" applyNumberFormat="1" applyFont="1" applyFill="1" applyAlignment="1">
      <alignment horizontal="left"/>
    </xf>
    <xf numFmtId="0" fontId="3" fillId="0" borderId="0" xfId="15" applyFont="1" applyAlignment="1">
      <alignment horizontal="left" vertical="top"/>
    </xf>
    <xf numFmtId="164" fontId="14" fillId="0" borderId="0" xfId="15" applyNumberFormat="1"/>
    <xf numFmtId="0" fontId="14" fillId="0" borderId="0" xfId="15" applyAlignment="1">
      <alignment horizontal="left" vertical="top" wrapText="1"/>
    </xf>
    <xf numFmtId="0" fontId="16" fillId="0" borderId="0" xfId="1" applyFont="1" applyFill="1" applyAlignment="1">
      <alignment horizontal="left"/>
    </xf>
    <xf numFmtId="2" fontId="16" fillId="0" borderId="0" xfId="1" applyNumberFormat="1" applyFont="1" applyFill="1"/>
    <xf numFmtId="164" fontId="14" fillId="0" borderId="0" xfId="15" applyNumberFormat="1" applyAlignment="1">
      <alignment vertical="top"/>
    </xf>
    <xf numFmtId="0" fontId="14" fillId="0" borderId="0" xfId="15" applyAlignment="1">
      <alignment horizontal="right"/>
    </xf>
    <xf numFmtId="164" fontId="14" fillId="0" borderId="0" xfId="15" applyNumberFormat="1" applyAlignment="1">
      <alignment vertical="center"/>
    </xf>
    <xf numFmtId="0" fontId="14" fillId="0" borderId="0" xfId="15" applyAlignment="1">
      <alignment horizontal="center" vertical="center"/>
    </xf>
    <xf numFmtId="164" fontId="17" fillId="0" borderId="0" xfId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0" fontId="14" fillId="2" borderId="0" xfId="15" applyFill="1" applyAlignment="1">
      <alignment horizontal="center" vertical="center"/>
    </xf>
    <xf numFmtId="0" fontId="16" fillId="0" borderId="0" xfId="1" applyFont="1" applyFill="1"/>
    <xf numFmtId="14" fontId="18" fillId="0" borderId="0" xfId="15" applyNumberFormat="1" applyFont="1"/>
    <xf numFmtId="0" fontId="8" fillId="2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top" wrapText="1"/>
    </xf>
    <xf numFmtId="165" fontId="3" fillId="2" borderId="10" xfId="1" applyNumberFormat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left" vertical="top" wrapText="1"/>
    </xf>
    <xf numFmtId="164" fontId="7" fillId="2" borderId="10" xfId="1" applyNumberFormat="1" applyFont="1" applyFill="1" applyBorder="1" applyAlignment="1">
      <alignment vertical="top" wrapText="1"/>
    </xf>
    <xf numFmtId="164" fontId="3" fillId="2" borderId="10" xfId="1" applyNumberFormat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top" wrapText="1"/>
    </xf>
    <xf numFmtId="0" fontId="20" fillId="0" borderId="0" xfId="16" applyNumberFormat="1" applyFont="1" applyBorder="1" applyAlignment="1">
      <alignment horizontal="center"/>
    </xf>
    <xf numFmtId="0" fontId="22" fillId="4" borderId="6" xfId="16" applyNumberFormat="1" applyFont="1" applyFill="1" applyBorder="1" applyAlignment="1">
      <alignment horizontal="center" vertical="center" wrapText="1"/>
    </xf>
    <xf numFmtId="0" fontId="22" fillId="0" borderId="6" xfId="16" applyNumberFormat="1" applyFont="1" applyBorder="1" applyAlignment="1">
      <alignment horizontal="center" vertical="center" wrapText="1"/>
    </xf>
    <xf numFmtId="0" fontId="22" fillId="0" borderId="6" xfId="16" applyNumberFormat="1" applyFont="1" applyBorder="1" applyAlignment="1">
      <alignment horizontal="center" vertical="center"/>
    </xf>
    <xf numFmtId="0" fontId="21" fillId="5" borderId="21" xfId="16" applyNumberFormat="1" applyFont="1" applyFill="1" applyBorder="1" applyAlignment="1">
      <alignment horizontal="center" vertical="center"/>
    </xf>
    <xf numFmtId="166" fontId="21" fillId="5" borderId="21" xfId="16" applyNumberFormat="1" applyFont="1" applyFill="1" applyBorder="1" applyAlignment="1">
      <alignment horizontal="right" vertical="center"/>
    </xf>
    <xf numFmtId="166" fontId="21" fillId="5" borderId="22" xfId="16" applyNumberFormat="1" applyFont="1" applyFill="1" applyBorder="1" applyAlignment="1">
      <alignment horizontal="right" vertical="center"/>
    </xf>
    <xf numFmtId="0" fontId="20" fillId="5" borderId="15" xfId="16" applyNumberFormat="1" applyFont="1" applyFill="1" applyBorder="1" applyAlignment="1">
      <alignment horizontal="left" vertical="center" wrapText="1"/>
    </xf>
    <xf numFmtId="0" fontId="21" fillId="6" borderId="2" xfId="16" applyNumberFormat="1" applyFont="1" applyFill="1" applyBorder="1" applyAlignment="1">
      <alignment horizontal="center" vertical="center"/>
    </xf>
    <xf numFmtId="166" fontId="21" fillId="6" borderId="2" xfId="16" applyNumberFormat="1" applyFont="1" applyFill="1" applyBorder="1" applyAlignment="1">
      <alignment horizontal="right" vertical="center"/>
    </xf>
    <xf numFmtId="166" fontId="21" fillId="6" borderId="14" xfId="16" applyNumberFormat="1" applyFont="1" applyFill="1" applyBorder="1" applyAlignment="1">
      <alignment horizontal="right" vertical="center"/>
    </xf>
    <xf numFmtId="0" fontId="21" fillId="6" borderId="8" xfId="16" applyNumberFormat="1" applyFont="1" applyFill="1" applyBorder="1" applyAlignment="1">
      <alignment horizontal="left" vertical="center" wrapText="1"/>
    </xf>
    <xf numFmtId="0" fontId="21" fillId="7" borderId="2" xfId="16" applyNumberFormat="1" applyFont="1" applyFill="1" applyBorder="1" applyAlignment="1">
      <alignment horizontal="center" vertical="center"/>
    </xf>
    <xf numFmtId="166" fontId="21" fillId="7" borderId="2" xfId="16" applyNumberFormat="1" applyFont="1" applyFill="1" applyBorder="1" applyAlignment="1">
      <alignment horizontal="right" vertical="center"/>
    </xf>
    <xf numFmtId="166" fontId="21" fillId="7" borderId="14" xfId="16" applyNumberFormat="1" applyFont="1" applyFill="1" applyBorder="1" applyAlignment="1">
      <alignment horizontal="right" vertical="center"/>
    </xf>
    <xf numFmtId="0" fontId="21" fillId="7" borderId="8" xfId="16" applyNumberFormat="1" applyFont="1" applyFill="1" applyBorder="1" applyAlignment="1">
      <alignment horizontal="left" vertical="center" wrapText="1"/>
    </xf>
    <xf numFmtId="0" fontId="21" fillId="8" borderId="2" xfId="16" applyNumberFormat="1" applyFont="1" applyFill="1" applyBorder="1" applyAlignment="1">
      <alignment horizontal="center" vertical="center"/>
    </xf>
    <xf numFmtId="166" fontId="21" fillId="8" borderId="2" xfId="16" applyNumberFormat="1" applyFont="1" applyFill="1" applyBorder="1" applyAlignment="1">
      <alignment horizontal="right" vertical="center"/>
    </xf>
    <xf numFmtId="166" fontId="21" fillId="8" borderId="14" xfId="16" applyNumberFormat="1" applyFont="1" applyFill="1" applyBorder="1" applyAlignment="1">
      <alignment horizontal="right" vertical="center"/>
    </xf>
    <xf numFmtId="0" fontId="21" fillId="8" borderId="8" xfId="16" applyNumberFormat="1" applyFont="1" applyFill="1" applyBorder="1" applyAlignment="1">
      <alignment horizontal="left" vertical="center" wrapText="1"/>
    </xf>
    <xf numFmtId="0" fontId="21" fillId="9" borderId="2" xfId="16" applyNumberFormat="1" applyFont="1" applyFill="1" applyBorder="1" applyAlignment="1">
      <alignment horizontal="center" vertical="center"/>
    </xf>
    <xf numFmtId="166" fontId="21" fillId="9" borderId="2" xfId="16" applyNumberFormat="1" applyFont="1" applyFill="1" applyBorder="1" applyAlignment="1">
      <alignment horizontal="right" vertical="center"/>
    </xf>
    <xf numFmtId="166" fontId="21" fillId="9" borderId="14" xfId="16" applyNumberFormat="1" applyFont="1" applyFill="1" applyBorder="1" applyAlignment="1">
      <alignment horizontal="right" vertical="center"/>
    </xf>
    <xf numFmtId="0" fontId="21" fillId="10" borderId="2" xfId="16" applyNumberFormat="1" applyFont="1" applyFill="1" applyBorder="1" applyAlignment="1">
      <alignment horizontal="center" vertical="center"/>
    </xf>
    <xf numFmtId="166" fontId="21" fillId="10" borderId="2" xfId="16" applyNumberFormat="1" applyFont="1" applyFill="1" applyBorder="1" applyAlignment="1">
      <alignment horizontal="right" vertical="center"/>
    </xf>
    <xf numFmtId="166" fontId="21" fillId="10" borderId="14" xfId="16" applyNumberFormat="1" applyFont="1" applyFill="1" applyBorder="1" applyAlignment="1">
      <alignment horizontal="right" vertical="center"/>
    </xf>
    <xf numFmtId="0" fontId="21" fillId="11" borderId="2" xfId="16" applyNumberFormat="1" applyFont="1" applyFill="1" applyBorder="1" applyAlignment="1">
      <alignment horizontal="center" vertical="center"/>
    </xf>
    <xf numFmtId="166" fontId="21" fillId="11" borderId="2" xfId="16" applyNumberFormat="1" applyFont="1" applyFill="1" applyBorder="1" applyAlignment="1">
      <alignment horizontal="right" vertical="center"/>
    </xf>
    <xf numFmtId="166" fontId="21" fillId="11" borderId="14" xfId="16" applyNumberFormat="1" applyFont="1" applyFill="1" applyBorder="1" applyAlignment="1">
      <alignment horizontal="right" vertical="center"/>
    </xf>
    <xf numFmtId="166" fontId="22" fillId="0" borderId="9" xfId="16" applyNumberFormat="1" applyFont="1" applyBorder="1" applyAlignment="1">
      <alignment horizontal="right" vertical="center"/>
    </xf>
    <xf numFmtId="166" fontId="22" fillId="0" borderId="13" xfId="16" applyNumberFormat="1" applyFont="1" applyBorder="1" applyAlignment="1">
      <alignment horizontal="right" vertical="center"/>
    </xf>
    <xf numFmtId="0" fontId="20" fillId="0" borderId="0" xfId="16" applyFont="1" applyBorder="1" applyAlignment="1"/>
    <xf numFmtId="0" fontId="21" fillId="0" borderId="0" xfId="16" applyNumberFormat="1" applyFont="1" applyBorder="1" applyAlignment="1"/>
    <xf numFmtId="166" fontId="22" fillId="0" borderId="28" xfId="16" applyNumberFormat="1" applyFont="1" applyBorder="1" applyAlignment="1">
      <alignment horizontal="right" vertical="center"/>
    </xf>
    <xf numFmtId="49" fontId="21" fillId="0" borderId="30" xfId="16" applyNumberFormat="1" applyFont="1" applyBorder="1" applyAlignment="1">
      <alignment horizontal="center" vertical="center"/>
    </xf>
    <xf numFmtId="49" fontId="21" fillId="0" borderId="2" xfId="16" applyNumberFormat="1" applyFont="1" applyBorder="1" applyAlignment="1">
      <alignment horizontal="center" vertical="center"/>
    </xf>
    <xf numFmtId="166" fontId="21" fillId="0" borderId="2" xfId="16" applyNumberFormat="1" applyFont="1" applyBorder="1" applyAlignment="1">
      <alignment horizontal="right" vertical="center"/>
    </xf>
    <xf numFmtId="0" fontId="21" fillId="0" borderId="0" xfId="16" applyNumberFormat="1" applyFont="1" applyBorder="1" applyAlignment="1">
      <alignment horizontal="left" vertical="center" wrapText="1"/>
    </xf>
    <xf numFmtId="0" fontId="21" fillId="0" borderId="0" xfId="16" applyNumberFormat="1" applyFont="1" applyBorder="1" applyAlignment="1">
      <alignment vertical="center" wrapText="1"/>
    </xf>
    <xf numFmtId="0" fontId="21" fillId="0" borderId="0" xfId="16" applyNumberFormat="1" applyFont="1" applyBorder="1" applyAlignment="1">
      <alignment horizontal="center" vertical="center" wrapText="1"/>
    </xf>
    <xf numFmtId="0" fontId="21" fillId="0" borderId="34" xfId="16" applyNumberFormat="1" applyFont="1" applyBorder="1" applyAlignment="1">
      <alignment horizontal="center" vertical="center" wrapText="1"/>
    </xf>
    <xf numFmtId="0" fontId="21" fillId="0" borderId="38" xfId="16" applyNumberFormat="1" applyFont="1" applyBorder="1" applyAlignment="1">
      <alignment horizontal="center" vertical="center" wrapText="1"/>
    </xf>
    <xf numFmtId="166" fontId="22" fillId="0" borderId="41" xfId="16" applyNumberFormat="1" applyFont="1" applyBorder="1" applyAlignment="1">
      <alignment horizontal="right" vertical="center"/>
    </xf>
    <xf numFmtId="166" fontId="22" fillId="0" borderId="42" xfId="16" applyNumberFormat="1" applyFont="1" applyBorder="1" applyAlignment="1">
      <alignment horizontal="right" vertical="center"/>
    </xf>
    <xf numFmtId="166" fontId="22" fillId="0" borderId="43" xfId="16" applyNumberFormat="1" applyFont="1" applyBorder="1" applyAlignment="1">
      <alignment horizontal="right" vertical="center"/>
    </xf>
    <xf numFmtId="166" fontId="22" fillId="0" borderId="44" xfId="16" applyNumberFormat="1" applyFont="1" applyBorder="1" applyAlignment="1">
      <alignment horizontal="right" vertical="center"/>
    </xf>
    <xf numFmtId="4" fontId="22" fillId="0" borderId="44" xfId="16" applyNumberFormat="1" applyFont="1" applyBorder="1" applyAlignment="1">
      <alignment horizontal="right" vertical="center"/>
    </xf>
    <xf numFmtId="4" fontId="22" fillId="0" borderId="42" xfId="16" applyNumberFormat="1" applyFont="1" applyBorder="1" applyAlignment="1">
      <alignment horizontal="right" vertical="center"/>
    </xf>
    <xf numFmtId="4" fontId="22" fillId="0" borderId="45" xfId="16" applyNumberFormat="1" applyFont="1" applyBorder="1" applyAlignment="1">
      <alignment horizontal="right" vertical="center"/>
    </xf>
    <xf numFmtId="4" fontId="22" fillId="0" borderId="43" xfId="16" applyNumberFormat="1" applyFont="1" applyBorder="1" applyAlignment="1">
      <alignment horizontal="right" vertical="center"/>
    </xf>
    <xf numFmtId="166" fontId="22" fillId="0" borderId="48" xfId="16" applyNumberFormat="1" applyFont="1" applyBorder="1" applyAlignment="1">
      <alignment horizontal="right" vertical="center"/>
    </xf>
    <xf numFmtId="166" fontId="22" fillId="0" borderId="49" xfId="16" applyNumberFormat="1" applyFont="1" applyBorder="1" applyAlignment="1">
      <alignment horizontal="right" vertical="center"/>
    </xf>
    <xf numFmtId="166" fontId="22" fillId="0" borderId="50" xfId="16" applyNumberFormat="1" applyFont="1" applyBorder="1" applyAlignment="1">
      <alignment horizontal="right" vertical="center"/>
    </xf>
    <xf numFmtId="166" fontId="22" fillId="0" borderId="51" xfId="16" applyNumberFormat="1" applyFont="1" applyBorder="1" applyAlignment="1">
      <alignment horizontal="right" vertical="center"/>
    </xf>
    <xf numFmtId="4" fontId="22" fillId="0" borderId="51" xfId="16" applyNumberFormat="1" applyFont="1" applyBorder="1" applyAlignment="1">
      <alignment horizontal="right" vertical="center"/>
    </xf>
    <xf numFmtId="4" fontId="22" fillId="0" borderId="49" xfId="16" applyNumberFormat="1" applyFont="1" applyBorder="1" applyAlignment="1">
      <alignment horizontal="right" vertical="center"/>
    </xf>
    <xf numFmtId="4" fontId="22" fillId="0" borderId="52" xfId="16" applyNumberFormat="1" applyFont="1" applyBorder="1" applyAlignment="1">
      <alignment horizontal="right" vertical="center"/>
    </xf>
    <xf numFmtId="4" fontId="22" fillId="0" borderId="50" xfId="16" applyNumberFormat="1" applyFont="1" applyBorder="1" applyAlignment="1">
      <alignment horizontal="right" vertical="center"/>
    </xf>
    <xf numFmtId="0" fontId="21" fillId="0" borderId="48" xfId="16" applyNumberFormat="1" applyFont="1" applyBorder="1" applyAlignment="1">
      <alignment vertical="center" wrapText="1"/>
    </xf>
    <xf numFmtId="49" fontId="21" fillId="0" borderId="49" xfId="16" applyNumberFormat="1" applyFont="1" applyBorder="1" applyAlignment="1">
      <alignment horizontal="center" vertical="center" wrapText="1"/>
    </xf>
    <xf numFmtId="49" fontId="21" fillId="0" borderId="49" xfId="16" applyNumberFormat="1" applyFont="1" applyBorder="1" applyAlignment="1">
      <alignment horizontal="left" vertical="center" wrapText="1"/>
    </xf>
    <xf numFmtId="49" fontId="21" fillId="0" borderId="52" xfId="16" applyNumberFormat="1" applyFont="1" applyBorder="1" applyAlignment="1">
      <alignment horizontal="left" vertical="center" wrapText="1"/>
    </xf>
    <xf numFmtId="166" fontId="21" fillId="0" borderId="48" xfId="16" applyNumberFormat="1" applyFont="1" applyBorder="1" applyAlignment="1">
      <alignment horizontal="right" vertical="center"/>
    </xf>
    <xf numFmtId="166" fontId="21" fillId="0" borderId="49" xfId="16" applyNumberFormat="1" applyFont="1" applyBorder="1" applyAlignment="1">
      <alignment horizontal="right" vertical="center"/>
    </xf>
    <xf numFmtId="166" fontId="21" fillId="0" borderId="50" xfId="16" applyNumberFormat="1" applyFont="1" applyBorder="1" applyAlignment="1">
      <alignment horizontal="right" vertical="center"/>
    </xf>
    <xf numFmtId="166" fontId="21" fillId="0" borderId="51" xfId="16" applyNumberFormat="1" applyFont="1" applyBorder="1" applyAlignment="1">
      <alignment horizontal="right" vertical="center"/>
    </xf>
    <xf numFmtId="4" fontId="21" fillId="0" borderId="51" xfId="16" applyNumberFormat="1" applyFont="1" applyBorder="1" applyAlignment="1">
      <alignment horizontal="right" vertical="center"/>
    </xf>
    <xf numFmtId="4" fontId="21" fillId="0" borderId="49" xfId="16" applyNumberFormat="1" applyFont="1" applyBorder="1" applyAlignment="1">
      <alignment horizontal="right" vertical="center"/>
    </xf>
    <xf numFmtId="4" fontId="21" fillId="0" borderId="52" xfId="16" applyNumberFormat="1" applyFont="1" applyBorder="1" applyAlignment="1">
      <alignment horizontal="right" vertical="center"/>
    </xf>
    <xf numFmtId="4" fontId="21" fillId="0" borderId="50" xfId="16" applyNumberFormat="1" applyFont="1" applyBorder="1" applyAlignment="1">
      <alignment horizontal="right" vertical="center"/>
    </xf>
    <xf numFmtId="49" fontId="21" fillId="0" borderId="52" xfId="16" applyNumberFormat="1" applyFont="1" applyBorder="1" applyAlignment="1">
      <alignment horizontal="center" vertical="center" wrapText="1"/>
    </xf>
    <xf numFmtId="166" fontId="22" fillId="0" borderId="53" xfId="16" applyNumberFormat="1" applyFont="1" applyBorder="1" applyAlignment="1">
      <alignment horizontal="right" vertical="center"/>
    </xf>
    <xf numFmtId="166" fontId="22" fillId="0" borderId="54" xfId="16" applyNumberFormat="1" applyFont="1" applyBorder="1" applyAlignment="1">
      <alignment horizontal="right" vertical="center"/>
    </xf>
    <xf numFmtId="166" fontId="22" fillId="0" borderId="55" xfId="16" applyNumberFormat="1" applyFont="1" applyBorder="1" applyAlignment="1">
      <alignment horizontal="right" vertical="center"/>
    </xf>
    <xf numFmtId="4" fontId="22" fillId="0" borderId="55" xfId="16" applyNumberFormat="1" applyFont="1" applyBorder="1" applyAlignment="1">
      <alignment horizontal="right" vertical="center"/>
    </xf>
    <xf numFmtId="4" fontId="22" fillId="0" borderId="53" xfId="16" applyNumberFormat="1" applyFont="1" applyBorder="1" applyAlignment="1">
      <alignment horizontal="right" vertical="center"/>
    </xf>
    <xf numFmtId="4" fontId="22" fillId="0" borderId="56" xfId="16" applyNumberFormat="1" applyFont="1" applyBorder="1" applyAlignment="1">
      <alignment horizontal="right" vertical="center"/>
    </xf>
    <xf numFmtId="4" fontId="22" fillId="0" borderId="54" xfId="16" applyNumberFormat="1" applyFont="1" applyBorder="1" applyAlignment="1">
      <alignment horizontal="right" vertical="center"/>
    </xf>
    <xf numFmtId="166" fontId="22" fillId="0" borderId="57" xfId="16" applyNumberFormat="1" applyFont="1" applyBorder="1" applyAlignment="1">
      <alignment horizontal="right" vertical="center"/>
    </xf>
    <xf numFmtId="166" fontId="22" fillId="0" borderId="58" xfId="16" applyNumberFormat="1" applyFont="1" applyBorder="1" applyAlignment="1">
      <alignment horizontal="right" vertical="center"/>
    </xf>
    <xf numFmtId="166" fontId="22" fillId="0" borderId="59" xfId="16" applyNumberFormat="1" applyFont="1" applyBorder="1" applyAlignment="1">
      <alignment horizontal="right" vertical="center"/>
    </xf>
    <xf numFmtId="166" fontId="22" fillId="0" borderId="60" xfId="16" applyNumberFormat="1" applyFont="1" applyBorder="1" applyAlignment="1">
      <alignment horizontal="right" vertical="center"/>
    </xf>
    <xf numFmtId="4" fontId="22" fillId="0" borderId="60" xfId="16" applyNumberFormat="1" applyFont="1" applyBorder="1" applyAlignment="1">
      <alignment horizontal="right" vertical="center"/>
    </xf>
    <xf numFmtId="4" fontId="22" fillId="0" borderId="58" xfId="16" applyNumberFormat="1" applyFont="1" applyBorder="1" applyAlignment="1">
      <alignment horizontal="right" vertical="center"/>
    </xf>
    <xf numFmtId="4" fontId="22" fillId="0" borderId="61" xfId="16" applyNumberFormat="1" applyFont="1" applyBorder="1" applyAlignment="1">
      <alignment horizontal="right" vertical="center"/>
    </xf>
    <xf numFmtId="4" fontId="22" fillId="0" borderId="59" xfId="16" applyNumberFormat="1" applyFont="1" applyBorder="1" applyAlignment="1">
      <alignment horizontal="right" vertical="center"/>
    </xf>
    <xf numFmtId="0" fontId="17" fillId="0" borderId="0" xfId="1" applyFont="1" applyFill="1"/>
    <xf numFmtId="0" fontId="2" fillId="0" borderId="0" xfId="1" applyFont="1" applyFill="1" applyAlignment="1">
      <alignment wrapText="1"/>
    </xf>
    <xf numFmtId="0" fontId="17" fillId="0" borderId="0" xfId="1" applyFont="1" applyFill="1" applyAlignment="1">
      <alignment wrapText="1"/>
    </xf>
    <xf numFmtId="49" fontId="21" fillId="3" borderId="30" xfId="16" applyNumberFormat="1" applyFont="1" applyFill="1" applyBorder="1" applyAlignment="1">
      <alignment horizontal="center" vertical="center"/>
    </xf>
    <xf numFmtId="49" fontId="21" fillId="3" borderId="2" xfId="16" applyNumberFormat="1" applyFont="1" applyFill="1" applyBorder="1" applyAlignment="1">
      <alignment horizontal="center" vertical="center"/>
    </xf>
    <xf numFmtId="166" fontId="21" fillId="3" borderId="2" xfId="16" applyNumberFormat="1" applyFont="1" applyFill="1" applyBorder="1" applyAlignment="1">
      <alignment horizontal="right" vertical="center"/>
    </xf>
    <xf numFmtId="166" fontId="23" fillId="0" borderId="0" xfId="16" applyNumberFormat="1" applyFont="1"/>
    <xf numFmtId="164" fontId="2" fillId="0" borderId="0" xfId="1" applyNumberFormat="1" applyFont="1" applyFill="1" applyAlignment="1">
      <alignment horizontal="left"/>
    </xf>
    <xf numFmtId="164" fontId="14" fillId="0" borderId="0" xfId="15" applyNumberFormat="1" applyAlignment="1">
      <alignment horizontal="center" vertical="center"/>
    </xf>
    <xf numFmtId="164" fontId="6" fillId="0" borderId="0" xfId="1" applyNumberFormat="1" applyFont="1" applyFill="1" applyAlignment="1">
      <alignment horizontal="left" vertical="top"/>
    </xf>
    <xf numFmtId="0" fontId="26" fillId="0" borderId="0" xfId="1" applyFont="1" applyFill="1" applyAlignment="1">
      <alignment horizontal="center" vertical="top"/>
    </xf>
    <xf numFmtId="0" fontId="5" fillId="2" borderId="2" xfId="1" applyFont="1" applyFill="1" applyBorder="1" applyAlignment="1">
      <alignment vertical="top" wrapText="1"/>
    </xf>
    <xf numFmtId="164" fontId="5" fillId="2" borderId="2" xfId="1" applyNumberFormat="1" applyFont="1" applyFill="1" applyBorder="1" applyAlignment="1">
      <alignment vertical="top" wrapText="1"/>
    </xf>
    <xf numFmtId="0" fontId="25" fillId="2" borderId="2" xfId="1" applyFont="1" applyFill="1" applyBorder="1" applyAlignment="1">
      <alignment vertical="top" wrapText="1"/>
    </xf>
    <xf numFmtId="164" fontId="25" fillId="2" borderId="2" xfId="1" applyNumberFormat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left" vertical="top" wrapText="1"/>
    </xf>
    <xf numFmtId="0" fontId="25" fillId="2" borderId="2" xfId="1" applyFont="1" applyFill="1" applyBorder="1" applyAlignment="1">
      <alignment horizontal="left" vertical="top" wrapText="1"/>
    </xf>
    <xf numFmtId="164" fontId="25" fillId="0" borderId="2" xfId="1" applyNumberFormat="1" applyFont="1" applyFill="1" applyBorder="1" applyAlignment="1">
      <alignment vertical="top" wrapText="1"/>
    </xf>
    <xf numFmtId="0" fontId="25" fillId="2" borderId="7" xfId="1" applyFont="1" applyFill="1" applyBorder="1" applyAlignment="1">
      <alignment vertical="top" wrapText="1"/>
    </xf>
    <xf numFmtId="0" fontId="25" fillId="2" borderId="8" xfId="1" applyFont="1" applyFill="1" applyBorder="1" applyAlignment="1">
      <alignment vertical="top" wrapText="1"/>
    </xf>
    <xf numFmtId="0" fontId="25" fillId="2" borderId="10" xfId="1" applyFont="1" applyFill="1" applyBorder="1" applyAlignment="1">
      <alignment vertical="top" wrapText="1"/>
    </xf>
    <xf numFmtId="16" fontId="27" fillId="2" borderId="2" xfId="1" applyNumberFormat="1" applyFont="1" applyFill="1" applyBorder="1" applyAlignment="1">
      <alignment vertical="top" wrapText="1"/>
    </xf>
    <xf numFmtId="165" fontId="25" fillId="2" borderId="2" xfId="1" applyNumberFormat="1" applyFont="1" applyFill="1" applyBorder="1" applyAlignment="1">
      <alignment vertical="center" wrapText="1"/>
    </xf>
    <xf numFmtId="0" fontId="25" fillId="0" borderId="5" xfId="1" applyFont="1" applyFill="1" applyBorder="1" applyAlignment="1">
      <alignment vertical="center"/>
    </xf>
    <xf numFmtId="0" fontId="26" fillId="0" borderId="23" xfId="1" applyFont="1" applyFill="1" applyBorder="1"/>
    <xf numFmtId="0" fontId="26" fillId="0" borderId="2" xfId="1" applyFont="1" applyFill="1" applyBorder="1"/>
    <xf numFmtId="0" fontId="26" fillId="0" borderId="7" xfId="1" applyFont="1" applyFill="1" applyBorder="1"/>
    <xf numFmtId="0" fontId="26" fillId="0" borderId="8" xfId="1" applyFont="1" applyFill="1" applyBorder="1"/>
    <xf numFmtId="0" fontId="26" fillId="0" borderId="10" xfId="1" applyFont="1" applyFill="1" applyBorder="1"/>
    <xf numFmtId="49" fontId="25" fillId="2" borderId="10" xfId="1" applyNumberFormat="1" applyFont="1" applyFill="1" applyBorder="1" applyAlignment="1">
      <alignment vertical="top" wrapText="1"/>
    </xf>
    <xf numFmtId="0" fontId="25" fillId="2" borderId="10" xfId="1" applyFont="1" applyFill="1" applyBorder="1" applyAlignment="1">
      <alignment horizontal="left" vertical="top" wrapText="1"/>
    </xf>
    <xf numFmtId="164" fontId="5" fillId="2" borderId="10" xfId="1" applyNumberFormat="1" applyFont="1" applyFill="1" applyBorder="1" applyAlignment="1">
      <alignment vertical="top" wrapText="1"/>
    </xf>
    <xf numFmtId="164" fontId="25" fillId="2" borderId="10" xfId="1" applyNumberFormat="1" applyFont="1" applyFill="1" applyBorder="1" applyAlignment="1">
      <alignment vertical="top" wrapText="1"/>
    </xf>
    <xf numFmtId="165" fontId="25" fillId="2" borderId="10" xfId="1" applyNumberFormat="1" applyFont="1" applyFill="1" applyBorder="1" applyAlignment="1">
      <alignment vertical="center" wrapText="1"/>
    </xf>
    <xf numFmtId="165" fontId="25" fillId="2" borderId="10" xfId="1" applyNumberFormat="1" applyFont="1" applyFill="1" applyBorder="1" applyAlignment="1">
      <alignment vertical="top" wrapText="1"/>
    </xf>
    <xf numFmtId="49" fontId="5" fillId="2" borderId="10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top" wrapText="1"/>
    </xf>
    <xf numFmtId="0" fontId="5" fillId="2" borderId="10" xfId="1" applyFont="1" applyFill="1" applyBorder="1" applyAlignment="1">
      <alignment horizontal="left" vertical="top" wrapText="1"/>
    </xf>
    <xf numFmtId="0" fontId="25" fillId="2" borderId="8" xfId="1" applyFont="1" applyFill="1" applyBorder="1" applyAlignment="1">
      <alignment wrapText="1"/>
    </xf>
    <xf numFmtId="0" fontId="25" fillId="2" borderId="2" xfId="1" applyFont="1" applyFill="1" applyBorder="1" applyAlignment="1">
      <alignment horizontal="center" vertical="center" wrapText="1"/>
    </xf>
    <xf numFmtId="0" fontId="26" fillId="0" borderId="0" xfId="1" applyFont="1" applyFill="1"/>
    <xf numFmtId="0" fontId="25" fillId="2" borderId="2" xfId="1" applyFont="1" applyFill="1" applyBorder="1" applyAlignment="1">
      <alignment horizontal="left" vertical="top" wrapText="1"/>
    </xf>
    <xf numFmtId="165" fontId="25" fillId="2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16" fontId="27" fillId="2" borderId="2" xfId="1" applyNumberFormat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27" fillId="2" borderId="7" xfId="1" applyFont="1" applyFill="1" applyBorder="1" applyAlignment="1">
      <alignment horizontal="center" vertical="top" wrapText="1"/>
    </xf>
    <xf numFmtId="0" fontId="27" fillId="2" borderId="8" xfId="1" applyFont="1" applyFill="1" applyBorder="1" applyAlignment="1">
      <alignment horizontal="center" vertical="top" wrapText="1"/>
    </xf>
    <xf numFmtId="0" fontId="27" fillId="2" borderId="10" xfId="1" applyFont="1" applyFill="1" applyBorder="1" applyAlignment="1">
      <alignment horizontal="center" vertical="top" wrapText="1"/>
    </xf>
    <xf numFmtId="0" fontId="25" fillId="2" borderId="7" xfId="1" applyFont="1" applyFill="1" applyBorder="1" applyAlignment="1">
      <alignment horizontal="left" vertical="top" wrapText="1"/>
    </xf>
    <xf numFmtId="0" fontId="25" fillId="2" borderId="8" xfId="1" applyFont="1" applyFill="1" applyBorder="1" applyAlignment="1">
      <alignment horizontal="left" vertical="top" wrapText="1"/>
    </xf>
    <xf numFmtId="0" fontId="25" fillId="2" borderId="10" xfId="1" applyFont="1" applyFill="1" applyBorder="1" applyAlignment="1">
      <alignment horizontal="left" vertical="top" wrapText="1"/>
    </xf>
    <xf numFmtId="165" fontId="25" fillId="2" borderId="7" xfId="1" applyNumberFormat="1" applyFont="1" applyFill="1" applyBorder="1" applyAlignment="1">
      <alignment horizontal="left" vertical="center" wrapText="1"/>
    </xf>
    <xf numFmtId="165" fontId="25" fillId="2" borderId="8" xfId="1" applyNumberFormat="1" applyFont="1" applyFill="1" applyBorder="1" applyAlignment="1">
      <alignment horizontal="left" vertical="center" wrapText="1"/>
    </xf>
    <xf numFmtId="165" fontId="25" fillId="2" borderId="10" xfId="1" applyNumberFormat="1" applyFont="1" applyFill="1" applyBorder="1" applyAlignment="1">
      <alignment horizontal="left" vertical="center" wrapText="1"/>
    </xf>
    <xf numFmtId="49" fontId="25" fillId="2" borderId="7" xfId="1" applyNumberFormat="1" applyFont="1" applyFill="1" applyBorder="1" applyAlignment="1">
      <alignment horizontal="center" vertical="top" wrapText="1"/>
    </xf>
    <xf numFmtId="49" fontId="25" fillId="2" borderId="8" xfId="1" applyNumberFormat="1" applyFont="1" applyFill="1" applyBorder="1" applyAlignment="1">
      <alignment horizontal="center" vertical="top" wrapText="1"/>
    </xf>
    <xf numFmtId="49" fontId="25" fillId="2" borderId="10" xfId="1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165" fontId="25" fillId="2" borderId="7" xfId="1" applyNumberFormat="1" applyFont="1" applyFill="1" applyBorder="1" applyAlignment="1">
      <alignment horizontal="center" vertical="center" wrapText="1"/>
    </xf>
    <xf numFmtId="165" fontId="25" fillId="2" borderId="8" xfId="1" applyNumberFormat="1" applyFont="1" applyFill="1" applyBorder="1" applyAlignment="1">
      <alignment horizontal="center" vertical="center" wrapText="1"/>
    </xf>
    <xf numFmtId="165" fontId="25" fillId="2" borderId="10" xfId="1" applyNumberFormat="1" applyFont="1" applyFill="1" applyBorder="1" applyAlignment="1">
      <alignment horizontal="center" vertical="center" wrapText="1"/>
    </xf>
    <xf numFmtId="165" fontId="25" fillId="2" borderId="7" xfId="1" applyNumberFormat="1" applyFont="1" applyFill="1" applyBorder="1" applyAlignment="1">
      <alignment horizontal="left" vertical="top" wrapText="1"/>
    </xf>
    <xf numFmtId="165" fontId="25" fillId="2" borderId="8" xfId="1" applyNumberFormat="1" applyFont="1" applyFill="1" applyBorder="1" applyAlignment="1">
      <alignment horizontal="left" vertical="top" wrapText="1"/>
    </xf>
    <xf numFmtId="165" fontId="25" fillId="2" borderId="10" xfId="1" applyNumberFormat="1" applyFont="1" applyFill="1" applyBorder="1" applyAlignment="1">
      <alignment horizontal="left" vertical="top" wrapText="1"/>
    </xf>
    <xf numFmtId="49" fontId="25" fillId="2" borderId="2" xfId="1" applyNumberFormat="1" applyFont="1" applyFill="1" applyBorder="1" applyAlignment="1">
      <alignment horizontal="center" vertical="top" wrapText="1"/>
    </xf>
    <xf numFmtId="0" fontId="25" fillId="2" borderId="2" xfId="1" applyFont="1" applyFill="1" applyBorder="1" applyAlignment="1">
      <alignment horizontal="center" vertical="top" wrapText="1"/>
    </xf>
    <xf numFmtId="0" fontId="25" fillId="2" borderId="7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27" fillId="2" borderId="2" xfId="1" applyFont="1" applyFill="1" applyBorder="1" applyAlignment="1">
      <alignment horizontal="center" vertical="top" wrapText="1"/>
    </xf>
    <xf numFmtId="0" fontId="26" fillId="0" borderId="7" xfId="1" applyFont="1" applyFill="1" applyBorder="1" applyAlignment="1">
      <alignment horizontal="center"/>
    </xf>
    <xf numFmtId="0" fontId="26" fillId="0" borderId="10" xfId="1" applyFont="1" applyFill="1" applyBorder="1" applyAlignment="1">
      <alignment horizontal="center"/>
    </xf>
    <xf numFmtId="0" fontId="25" fillId="2" borderId="0" xfId="2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center"/>
    </xf>
    <xf numFmtId="0" fontId="26" fillId="0" borderId="8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left" vertical="top" wrapText="1"/>
    </xf>
    <xf numFmtId="0" fontId="25" fillId="0" borderId="8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8" fillId="2" borderId="2" xfId="1" applyFont="1" applyFill="1" applyBorder="1" applyAlignment="1">
      <alignment horizontal="center" vertical="top" wrapText="1"/>
    </xf>
    <xf numFmtId="165" fontId="25" fillId="2" borderId="2" xfId="1" applyNumberFormat="1" applyFont="1" applyFill="1" applyBorder="1" applyAlignment="1">
      <alignment horizontal="left" vertical="top" wrapText="1"/>
    </xf>
    <xf numFmtId="0" fontId="25" fillId="2" borderId="7" xfId="1" applyFont="1" applyFill="1" applyBorder="1" applyAlignment="1">
      <alignment horizontal="center" vertical="top" wrapText="1"/>
    </xf>
    <xf numFmtId="0" fontId="25" fillId="2" borderId="8" xfId="1" applyFont="1" applyFill="1" applyBorder="1" applyAlignment="1">
      <alignment horizontal="center" vertical="top" wrapText="1"/>
    </xf>
    <xf numFmtId="0" fontId="25" fillId="2" borderId="10" xfId="1" applyFont="1" applyFill="1" applyBorder="1" applyAlignment="1">
      <alignment horizontal="center" vertical="top" wrapText="1"/>
    </xf>
    <xf numFmtId="49" fontId="27" fillId="2" borderId="2" xfId="1" applyNumberFormat="1" applyFont="1" applyFill="1" applyBorder="1" applyAlignment="1">
      <alignment horizontal="center" vertical="top" wrapText="1"/>
    </xf>
    <xf numFmtId="49" fontId="9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165" fontId="25" fillId="2" borderId="2" xfId="1" applyNumberFormat="1" applyFont="1" applyFill="1" applyBorder="1" applyAlignment="1">
      <alignment horizontal="center" vertical="top" wrapText="1"/>
    </xf>
    <xf numFmtId="49" fontId="5" fillId="2" borderId="7" xfId="1" applyNumberFormat="1" applyFont="1" applyFill="1" applyBorder="1" applyAlignment="1">
      <alignment horizontal="center" vertical="top" wrapText="1"/>
    </xf>
    <xf numFmtId="49" fontId="5" fillId="2" borderId="8" xfId="1" applyNumberFormat="1" applyFont="1" applyFill="1" applyBorder="1" applyAlignment="1">
      <alignment horizontal="center" vertical="top" wrapText="1"/>
    </xf>
    <xf numFmtId="49" fontId="5" fillId="2" borderId="10" xfId="1" applyNumberFormat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25" fillId="2" borderId="7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5" fillId="2" borderId="1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top" wrapText="1"/>
    </xf>
    <xf numFmtId="0" fontId="11" fillId="0" borderId="0" xfId="3" applyFont="1" applyFill="1" applyBorder="1" applyAlignment="1"/>
    <xf numFmtId="0" fontId="12" fillId="0" borderId="0" xfId="3" applyFont="1" applyFill="1" applyBorder="1" applyAlignment="1"/>
    <xf numFmtId="0" fontId="14" fillId="0" borderId="0" xfId="15" applyAlignment="1">
      <alignment horizontal="right" vertical="center" wrapText="1"/>
    </xf>
    <xf numFmtId="0" fontId="14" fillId="0" borderId="0" xfId="15" applyAlignment="1">
      <alignment horizontal="left" vertical="top" wrapText="1"/>
    </xf>
    <xf numFmtId="0" fontId="4" fillId="0" borderId="0" xfId="15" applyFont="1" applyAlignment="1">
      <alignment horizontal="center" vertical="top"/>
    </xf>
    <xf numFmtId="0" fontId="7" fillId="0" borderId="0" xfId="15" applyFont="1" applyAlignment="1">
      <alignment horizontal="left" vertical="top"/>
    </xf>
    <xf numFmtId="0" fontId="14" fillId="2" borderId="0" xfId="15" applyFill="1" applyAlignment="1">
      <alignment horizontal="left" vertical="top" wrapText="1"/>
    </xf>
    <xf numFmtId="0" fontId="22" fillId="4" borderId="12" xfId="16" applyNumberFormat="1" applyFont="1" applyFill="1" applyBorder="1" applyAlignment="1">
      <alignment horizontal="left"/>
    </xf>
    <xf numFmtId="0" fontId="22" fillId="4" borderId="18" xfId="16" applyNumberFormat="1" applyFont="1" applyFill="1" applyBorder="1" applyAlignment="1">
      <alignment horizontal="left"/>
    </xf>
    <xf numFmtId="0" fontId="22" fillId="4" borderId="19" xfId="16" applyNumberFormat="1" applyFont="1" applyFill="1" applyBorder="1" applyAlignment="1">
      <alignment horizontal="left"/>
    </xf>
    <xf numFmtId="166" fontId="22" fillId="0" borderId="9" xfId="16" applyNumberFormat="1" applyFont="1" applyBorder="1" applyAlignment="1">
      <alignment horizontal="right" vertical="center"/>
    </xf>
    <xf numFmtId="0" fontId="21" fillId="9" borderId="3" xfId="16" applyNumberFormat="1" applyFont="1" applyFill="1" applyBorder="1" applyAlignment="1">
      <alignment horizontal="left" vertical="center" wrapText="1"/>
    </xf>
    <xf numFmtId="0" fontId="21" fillId="9" borderId="4" xfId="16" applyNumberFormat="1" applyFont="1" applyFill="1" applyBorder="1" applyAlignment="1">
      <alignment horizontal="left" vertical="center" wrapText="1"/>
    </xf>
    <xf numFmtId="0" fontId="21" fillId="9" borderId="5" xfId="16" applyNumberFormat="1" applyFont="1" applyFill="1" applyBorder="1" applyAlignment="1">
      <alignment horizontal="left" vertical="center" wrapText="1"/>
    </xf>
    <xf numFmtId="166" fontId="21" fillId="9" borderId="2" xfId="16" applyNumberFormat="1" applyFont="1" applyFill="1" applyBorder="1" applyAlignment="1">
      <alignment horizontal="right" vertical="center"/>
    </xf>
    <xf numFmtId="0" fontId="21" fillId="10" borderId="3" xfId="16" applyNumberFormat="1" applyFont="1" applyFill="1" applyBorder="1" applyAlignment="1">
      <alignment horizontal="left" vertical="center" wrapText="1"/>
    </xf>
    <xf numFmtId="0" fontId="21" fillId="10" borderId="4" xfId="16" applyNumberFormat="1" applyFont="1" applyFill="1" applyBorder="1" applyAlignment="1">
      <alignment horizontal="left" vertical="center" wrapText="1"/>
    </xf>
    <xf numFmtId="0" fontId="21" fillId="10" borderId="5" xfId="16" applyNumberFormat="1" applyFont="1" applyFill="1" applyBorder="1" applyAlignment="1">
      <alignment horizontal="left" vertical="center" wrapText="1"/>
    </xf>
    <xf numFmtId="166" fontId="21" fillId="10" borderId="2" xfId="16" applyNumberFormat="1" applyFont="1" applyFill="1" applyBorder="1" applyAlignment="1">
      <alignment horizontal="right" vertical="center"/>
    </xf>
    <xf numFmtId="0" fontId="21" fillId="11" borderId="16" xfId="16" applyNumberFormat="1" applyFont="1" applyFill="1" applyBorder="1" applyAlignment="1">
      <alignment horizontal="left" vertical="center" wrapText="1"/>
    </xf>
    <xf numFmtId="0" fontId="21" fillId="11" borderId="24" xfId="16" applyNumberFormat="1" applyFont="1" applyFill="1" applyBorder="1" applyAlignment="1">
      <alignment horizontal="left" vertical="center" wrapText="1"/>
    </xf>
    <xf numFmtId="0" fontId="21" fillId="11" borderId="17" xfId="16" applyNumberFormat="1" applyFont="1" applyFill="1" applyBorder="1" applyAlignment="1">
      <alignment horizontal="left" vertical="center" wrapText="1"/>
    </xf>
    <xf numFmtId="166" fontId="21" fillId="11" borderId="2" xfId="16" applyNumberFormat="1" applyFont="1" applyFill="1" applyBorder="1" applyAlignment="1">
      <alignment horizontal="right" vertical="center"/>
    </xf>
    <xf numFmtId="0" fontId="21" fillId="7" borderId="7" xfId="16" applyNumberFormat="1" applyFont="1" applyFill="1" applyBorder="1" applyAlignment="1">
      <alignment horizontal="left" vertical="center" wrapText="1"/>
    </xf>
    <xf numFmtId="166" fontId="21" fillId="7" borderId="2" xfId="16" applyNumberFormat="1" applyFont="1" applyFill="1" applyBorder="1" applyAlignment="1">
      <alignment horizontal="right" vertical="center"/>
    </xf>
    <xf numFmtId="0" fontId="21" fillId="8" borderId="7" xfId="16" applyNumberFormat="1" applyFont="1" applyFill="1" applyBorder="1" applyAlignment="1">
      <alignment horizontal="left" vertical="center" wrapText="1"/>
    </xf>
    <xf numFmtId="166" fontId="21" fillId="8" borderId="2" xfId="16" applyNumberFormat="1" applyFont="1" applyFill="1" applyBorder="1" applyAlignment="1">
      <alignment horizontal="right" vertical="center"/>
    </xf>
    <xf numFmtId="0" fontId="21" fillId="6" borderId="7" xfId="16" applyNumberFormat="1" applyFont="1" applyFill="1" applyBorder="1" applyAlignment="1">
      <alignment horizontal="left" vertical="center" wrapText="1"/>
    </xf>
    <xf numFmtId="166" fontId="21" fillId="6" borderId="2" xfId="16" applyNumberFormat="1" applyFont="1" applyFill="1" applyBorder="1" applyAlignment="1">
      <alignment horizontal="right" vertical="center"/>
    </xf>
    <xf numFmtId="0" fontId="22" fillId="4" borderId="6" xfId="16" applyNumberFormat="1" applyFont="1" applyFill="1" applyBorder="1" applyAlignment="1">
      <alignment horizontal="center" vertical="center"/>
    </xf>
    <xf numFmtId="0" fontId="22" fillId="0" borderId="6" xfId="16" applyNumberFormat="1" applyFont="1" applyBorder="1" applyAlignment="1">
      <alignment horizontal="center" vertical="center"/>
    </xf>
    <xf numFmtId="0" fontId="21" fillId="5" borderId="20" xfId="16" applyNumberFormat="1" applyFont="1" applyFill="1" applyBorder="1" applyAlignment="1">
      <alignment horizontal="left" vertical="center" wrapText="1"/>
    </xf>
    <xf numFmtId="166" fontId="21" fillId="5" borderId="21" xfId="16" applyNumberFormat="1" applyFont="1" applyFill="1" applyBorder="1" applyAlignment="1">
      <alignment horizontal="right" vertical="center"/>
    </xf>
    <xf numFmtId="0" fontId="19" fillId="0" borderId="0" xfId="16" applyNumberFormat="1" applyFont="1" applyBorder="1" applyAlignment="1">
      <alignment horizontal="center" wrapText="1"/>
    </xf>
    <xf numFmtId="0" fontId="21" fillId="0" borderId="0" xfId="16" applyNumberFormat="1" applyFont="1" applyBorder="1" applyAlignment="1">
      <alignment horizontal="left" vertical="center" wrapText="1"/>
    </xf>
    <xf numFmtId="0" fontId="21" fillId="0" borderId="11" xfId="16" applyNumberFormat="1" applyFont="1" applyBorder="1" applyAlignment="1">
      <alignment horizontal="left" vertical="top"/>
    </xf>
    <xf numFmtId="0" fontId="22" fillId="4" borderId="6" xfId="16" applyNumberFormat="1" applyFont="1" applyFill="1" applyBorder="1" applyAlignment="1">
      <alignment horizontal="center" vertical="center" wrapText="1"/>
    </xf>
    <xf numFmtId="0" fontId="22" fillId="0" borderId="6" xfId="16" applyNumberFormat="1" applyFont="1" applyBorder="1" applyAlignment="1">
      <alignment horizontal="center" vertical="center" wrapText="1"/>
    </xf>
    <xf numFmtId="166" fontId="23" fillId="0" borderId="0" xfId="16" applyNumberFormat="1" applyFont="1" applyAlignment="1">
      <alignment horizontal="center"/>
    </xf>
    <xf numFmtId="0" fontId="20" fillId="0" borderId="0" xfId="16" applyFont="1" applyBorder="1" applyAlignment="1"/>
    <xf numFmtId="49" fontId="21" fillId="3" borderId="2" xfId="16" applyNumberFormat="1" applyFont="1" applyFill="1" applyBorder="1" applyAlignment="1">
      <alignment horizontal="center" vertical="center"/>
    </xf>
    <xf numFmtId="166" fontId="21" fillId="3" borderId="2" xfId="16" applyNumberFormat="1" applyFont="1" applyFill="1" applyBorder="1" applyAlignment="1">
      <alignment horizontal="right" vertical="center"/>
    </xf>
    <xf numFmtId="166" fontId="21" fillId="3" borderId="31" xfId="16" applyNumberFormat="1" applyFont="1" applyFill="1" applyBorder="1" applyAlignment="1">
      <alignment horizontal="right" vertical="center"/>
    </xf>
    <xf numFmtId="0" fontId="22" fillId="0" borderId="32" xfId="16" applyNumberFormat="1" applyFont="1" applyBorder="1" applyAlignment="1">
      <alignment horizontal="left"/>
    </xf>
    <xf numFmtId="0" fontId="22" fillId="0" borderId="9" xfId="16" applyNumberFormat="1" applyFont="1" applyBorder="1" applyAlignment="1">
      <alignment horizontal="left"/>
    </xf>
    <xf numFmtId="166" fontId="22" fillId="0" borderId="33" xfId="16" applyNumberFormat="1" applyFont="1" applyBorder="1" applyAlignment="1">
      <alignment horizontal="right" vertical="center"/>
    </xf>
    <xf numFmtId="49" fontId="21" fillId="0" borderId="2" xfId="16" applyNumberFormat="1" applyFont="1" applyBorder="1" applyAlignment="1">
      <alignment horizontal="center" vertical="center"/>
    </xf>
    <xf numFmtId="166" fontId="21" fillId="0" borderId="2" xfId="16" applyNumberFormat="1" applyFont="1" applyBorder="1" applyAlignment="1">
      <alignment horizontal="right" vertical="center"/>
    </xf>
    <xf numFmtId="166" fontId="21" fillId="0" borderId="31" xfId="16" applyNumberFormat="1" applyFont="1" applyBorder="1" applyAlignment="1">
      <alignment horizontal="right" vertical="center"/>
    </xf>
    <xf numFmtId="0" fontId="19" fillId="0" borderId="0" xfId="16" applyNumberFormat="1" applyFont="1" applyBorder="1" applyAlignment="1">
      <alignment horizontal="center"/>
    </xf>
    <xf numFmtId="0" fontId="22" fillId="0" borderId="0" xfId="16" applyNumberFormat="1" applyFont="1" applyBorder="1" applyAlignment="1">
      <alignment horizontal="center"/>
    </xf>
    <xf numFmtId="0" fontId="21" fillId="0" borderId="0" xfId="16" applyNumberFormat="1" applyFont="1" applyBorder="1" applyAlignment="1">
      <alignment horizontal="left"/>
    </xf>
    <xf numFmtId="0" fontId="22" fillId="0" borderId="25" xfId="16" applyNumberFormat="1" applyFont="1" applyBorder="1" applyAlignment="1">
      <alignment horizontal="left" vertical="center" wrapText="1"/>
    </xf>
    <xf numFmtId="0" fontId="22" fillId="0" borderId="26" xfId="16" applyNumberFormat="1" applyFont="1" applyBorder="1" applyAlignment="1">
      <alignment horizontal="left" vertical="center" wrapText="1"/>
    </xf>
    <xf numFmtId="0" fontId="22" fillId="0" borderId="27" xfId="16" applyNumberFormat="1" applyFont="1" applyBorder="1" applyAlignment="1">
      <alignment horizontal="left" vertical="center" wrapText="1"/>
    </xf>
    <xf numFmtId="166" fontId="22" fillId="0" borderId="28" xfId="16" applyNumberFormat="1" applyFont="1" applyBorder="1" applyAlignment="1">
      <alignment horizontal="right" vertical="center"/>
    </xf>
    <xf numFmtId="166" fontId="22" fillId="0" borderId="29" xfId="16" applyNumberFormat="1" applyFont="1" applyBorder="1" applyAlignment="1">
      <alignment horizontal="right" vertical="center"/>
    </xf>
    <xf numFmtId="0" fontId="22" fillId="0" borderId="46" xfId="16" applyNumberFormat="1" applyFont="1" applyBorder="1" applyAlignment="1">
      <alignment horizontal="left" vertical="center" wrapText="1"/>
    </xf>
    <xf numFmtId="0" fontId="22" fillId="0" borderId="47" xfId="16" applyNumberFormat="1" applyFont="1" applyBorder="1" applyAlignment="1">
      <alignment horizontal="left" vertical="center" wrapText="1"/>
    </xf>
    <xf numFmtId="0" fontId="22" fillId="0" borderId="35" xfId="16" applyNumberFormat="1" applyFont="1" applyBorder="1" applyAlignment="1">
      <alignment horizontal="left" vertical="center"/>
    </xf>
    <xf numFmtId="0" fontId="22" fillId="0" borderId="36" xfId="16" applyNumberFormat="1" applyFont="1" applyBorder="1" applyAlignment="1">
      <alignment horizontal="left" vertical="center"/>
    </xf>
    <xf numFmtId="0" fontId="21" fillId="0" borderId="35" xfId="16" applyNumberFormat="1" applyFont="1" applyBorder="1" applyAlignment="1">
      <alignment horizontal="center" vertical="center" wrapText="1"/>
    </xf>
    <xf numFmtId="0" fontId="21" fillId="0" borderId="36" xfId="16" applyNumberFormat="1" applyFont="1" applyBorder="1" applyAlignment="1">
      <alignment horizontal="center" vertical="center" wrapText="1"/>
    </xf>
    <xf numFmtId="0" fontId="21" fillId="0" borderId="37" xfId="16" applyNumberFormat="1" applyFont="1" applyBorder="1" applyAlignment="1">
      <alignment horizontal="center" vertical="center" wrapText="1"/>
    </xf>
    <xf numFmtId="0" fontId="21" fillId="0" borderId="34" xfId="16" applyNumberFormat="1" applyFont="1" applyBorder="1" applyAlignment="1">
      <alignment horizontal="center" vertical="center" wrapText="1"/>
    </xf>
    <xf numFmtId="0" fontId="21" fillId="0" borderId="38" xfId="16" applyNumberFormat="1" applyFont="1" applyBorder="1" applyAlignment="1">
      <alignment horizontal="center" vertical="center" wrapText="1"/>
    </xf>
    <xf numFmtId="0" fontId="22" fillId="0" borderId="39" xfId="16" applyNumberFormat="1" applyFont="1" applyBorder="1" applyAlignment="1">
      <alignment horizontal="left" vertical="center" wrapText="1"/>
    </xf>
    <xf numFmtId="0" fontId="22" fillId="0" borderId="40" xfId="16" applyNumberFormat="1" applyFont="1" applyBorder="1" applyAlignment="1">
      <alignment horizontal="left" vertical="center" wrapText="1"/>
    </xf>
    <xf numFmtId="0" fontId="19" fillId="0" borderId="0" xfId="16" applyNumberFormat="1" applyFont="1" applyBorder="1" applyAlignment="1">
      <alignment horizontal="center" vertical="center" wrapText="1"/>
    </xf>
    <xf numFmtId="0" fontId="21" fillId="0" borderId="1" xfId="16" applyNumberFormat="1" applyFont="1" applyBorder="1" applyAlignment="1">
      <alignment horizontal="left" vertical="center" wrapText="1"/>
    </xf>
  </cellXfs>
  <cellStyles count="17">
    <cellStyle name="Обычный" xfId="0" builtinId="0"/>
    <cellStyle name="Обычный 2" xfId="1"/>
    <cellStyle name="Обычный 2 2" xfId="4"/>
    <cellStyle name="Обычный 3" xfId="3"/>
    <cellStyle name="Обычный 4" xfId="5"/>
    <cellStyle name="Обычный 5" xfId="6"/>
    <cellStyle name="Обычный 5 2" xfId="2"/>
    <cellStyle name="Обычный 5 2 2" xfId="7"/>
    <cellStyle name="Обычный 5 2 2 2" xfId="8"/>
    <cellStyle name="Обычный 5 2 2 2 2" xfId="9"/>
    <cellStyle name="Обычный 5 2 3" xfId="10"/>
    <cellStyle name="Обычный 5 2 3 2" xfId="11"/>
    <cellStyle name="Обычный 5 2 4" xfId="12"/>
    <cellStyle name="Обычный 6" xfId="13"/>
    <cellStyle name="Обычный 7" xfId="14"/>
    <cellStyle name="Обычный 8" xfId="15"/>
    <cellStyle name="Обычный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ktop\&#1055;&#1056;&#1054;&#1043;&#1056;&#1040;&#1052;&#1052;&#1067;\2020%20&#1075;\&#1088;&#1072;&#1073;.%20&#1087;&#1072;&#1087;&#1082;&#1072;\&#1085;&#1072;%2001.06.2020%20&#1052;&#1055;%20&#1082;&#1091;&#1083;&#1100;&#1090;&#1091;&#1088;&#1072;%20&#1087;&#1088;.1%202020-2024%20&#1086;&#1090;%2001.06.2020%20&#8470;%201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2 свод для печати"/>
      <sheetName val="МП 2 свод культура 20-24"/>
      <sheetName val="МП 2 ПП1 культ.наслед."/>
      <sheetName val="МП 2 ПП2 музей"/>
      <sheetName val="МП 2 ПП3 библ."/>
      <sheetName val="МП2 ПП4 проф.иск."/>
      <sheetName val="МП2 ПП5 укреп. МБТ "/>
      <sheetName val="МП2 ПП6 архив"/>
      <sheetName val="МП2 ПП7  Обеспечив."/>
      <sheetName val="МП2 ПП8  Парк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E16">
            <v>115006.20368999999</v>
          </cell>
        </row>
        <row r="22">
          <cell r="G22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32"/>
  <sheetViews>
    <sheetView tabSelected="1" topLeftCell="A33" zoomScale="80" zoomScaleNormal="80" zoomScaleSheetLayoutView="70" zoomScalePageLayoutView="40" workbookViewId="0">
      <selection activeCell="N85" sqref="N85"/>
    </sheetView>
  </sheetViews>
  <sheetFormatPr defaultColWidth="9.140625" defaultRowHeight="15" outlineLevelRow="2" x14ac:dyDescent="0.25"/>
  <cols>
    <col min="1" max="1" width="7.28515625" style="1" customWidth="1"/>
    <col min="2" max="2" width="36.28515625" style="1" customWidth="1"/>
    <col min="3" max="3" width="15" style="1" customWidth="1"/>
    <col min="4" max="4" width="32.140625" style="1" customWidth="1"/>
    <col min="5" max="5" width="15.7109375" style="1" customWidth="1"/>
    <col min="6" max="6" width="15.5703125" style="1" customWidth="1"/>
    <col min="7" max="7" width="16.42578125" style="1" customWidth="1"/>
    <col min="8" max="8" width="16.140625" style="1" customWidth="1"/>
    <col min="9" max="10" width="15.7109375" style="1" customWidth="1"/>
    <col min="11" max="11" width="21.42578125" style="1" customWidth="1"/>
    <col min="12" max="12" width="36.7109375" style="1" customWidth="1"/>
    <col min="13" max="13" width="16.28515625" style="1" customWidth="1"/>
    <col min="14" max="14" width="14.85546875" style="1" customWidth="1"/>
    <col min="15" max="15" width="13" style="1" customWidth="1"/>
    <col min="16" max="16384" width="9.140625" style="1"/>
  </cols>
  <sheetData>
    <row r="1" spans="1:18" ht="92.25" customHeight="1" x14ac:dyDescent="0.25">
      <c r="J1" s="207" t="s">
        <v>434</v>
      </c>
      <c r="K1" s="207"/>
      <c r="L1" s="207"/>
    </row>
    <row r="2" spans="1:18" ht="66" customHeight="1" x14ac:dyDescent="0.25">
      <c r="A2" s="208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"/>
      <c r="N2" s="2"/>
      <c r="O2" s="2"/>
      <c r="P2" s="2"/>
      <c r="Q2" s="2"/>
      <c r="R2" s="2"/>
    </row>
    <row r="3" spans="1:18" s="2" customFormat="1" ht="6" customHeight="1" x14ac:dyDescent="0.25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8" ht="38.450000000000003" customHeight="1" x14ac:dyDescent="0.25">
      <c r="A4" s="210" t="s">
        <v>1</v>
      </c>
      <c r="B4" s="210" t="s">
        <v>2</v>
      </c>
      <c r="C4" s="210" t="s">
        <v>3</v>
      </c>
      <c r="D4" s="210" t="s">
        <v>4</v>
      </c>
      <c r="E4" s="210" t="s">
        <v>5</v>
      </c>
      <c r="F4" s="211" t="s">
        <v>6</v>
      </c>
      <c r="G4" s="212"/>
      <c r="H4" s="212"/>
      <c r="I4" s="212"/>
      <c r="J4" s="213"/>
      <c r="K4" s="210" t="s">
        <v>7</v>
      </c>
      <c r="L4" s="210" t="s">
        <v>8</v>
      </c>
      <c r="M4" s="2"/>
      <c r="N4" s="2"/>
      <c r="O4" s="2"/>
      <c r="P4" s="2"/>
      <c r="Q4" s="2"/>
      <c r="R4" s="2"/>
    </row>
    <row r="5" spans="1:18" ht="38.450000000000003" customHeight="1" x14ac:dyDescent="0.25">
      <c r="A5" s="210"/>
      <c r="B5" s="210"/>
      <c r="C5" s="210"/>
      <c r="D5" s="210"/>
      <c r="E5" s="210"/>
      <c r="F5" s="32" t="s">
        <v>56</v>
      </c>
      <c r="G5" s="32" t="s">
        <v>9</v>
      </c>
      <c r="H5" s="32" t="s">
        <v>10</v>
      </c>
      <c r="I5" s="32" t="s">
        <v>11</v>
      </c>
      <c r="J5" s="32" t="s">
        <v>12</v>
      </c>
      <c r="K5" s="210"/>
      <c r="L5" s="210"/>
      <c r="M5" s="2"/>
      <c r="N5" s="2"/>
      <c r="O5" s="2"/>
      <c r="P5" s="2"/>
      <c r="Q5" s="2"/>
      <c r="R5" s="2"/>
    </row>
    <row r="6" spans="1:18" ht="18.600000000000001" customHeight="1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4">
        <v>12</v>
      </c>
      <c r="M6" s="2"/>
      <c r="N6" s="2"/>
      <c r="O6" s="2"/>
      <c r="P6" s="2"/>
      <c r="Q6" s="2"/>
      <c r="R6" s="2"/>
    </row>
    <row r="7" spans="1:18" ht="23.25" customHeight="1" x14ac:dyDescent="0.3">
      <c r="A7" s="175" t="s">
        <v>54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3"/>
      <c r="N7" s="2"/>
      <c r="O7" s="2"/>
      <c r="P7" s="2"/>
      <c r="Q7" s="2"/>
      <c r="R7" s="2"/>
    </row>
    <row r="8" spans="1:18" ht="30.75" customHeight="1" x14ac:dyDescent="0.3">
      <c r="A8" s="177">
        <v>1</v>
      </c>
      <c r="B8" s="178" t="s">
        <v>13</v>
      </c>
      <c r="C8" s="178" t="s">
        <v>14</v>
      </c>
      <c r="D8" s="138" t="s">
        <v>15</v>
      </c>
      <c r="E8" s="139">
        <f>SUM(F8:J8)</f>
        <v>0</v>
      </c>
      <c r="F8" s="139">
        <f>SUM(F9:F9)</f>
        <v>0</v>
      </c>
      <c r="G8" s="139">
        <f>SUM(G9:G9)</f>
        <v>0</v>
      </c>
      <c r="H8" s="139">
        <f>SUM(H9:H9)</f>
        <v>0</v>
      </c>
      <c r="I8" s="139">
        <f>SUM(I9:I9)</f>
        <v>0</v>
      </c>
      <c r="J8" s="139">
        <f>SUM(J9:J9)</f>
        <v>0</v>
      </c>
      <c r="K8" s="170" t="s">
        <v>16</v>
      </c>
      <c r="L8" s="205"/>
      <c r="M8" s="3"/>
      <c r="N8" s="2"/>
      <c r="O8" s="2"/>
      <c r="P8" s="2"/>
      <c r="Q8" s="2"/>
      <c r="R8" s="2"/>
    </row>
    <row r="9" spans="1:18" ht="44.25" customHeight="1" x14ac:dyDescent="0.3">
      <c r="A9" s="177"/>
      <c r="B9" s="178"/>
      <c r="C9" s="178"/>
      <c r="D9" s="138" t="s">
        <v>19</v>
      </c>
      <c r="E9" s="139">
        <f t="shared" ref="E9:E23" si="0">SUM(F9:J9)</f>
        <v>0</v>
      </c>
      <c r="F9" s="139">
        <f>F11+F13</f>
        <v>0</v>
      </c>
      <c r="G9" s="139">
        <f>G11+G13</f>
        <v>0</v>
      </c>
      <c r="H9" s="139">
        <f>H11+H13</f>
        <v>0</v>
      </c>
      <c r="I9" s="139">
        <f>I11+I13</f>
        <v>0</v>
      </c>
      <c r="J9" s="139">
        <f>J11+J13</f>
        <v>0</v>
      </c>
      <c r="K9" s="170"/>
      <c r="L9" s="206"/>
      <c r="M9" s="3"/>
      <c r="N9" s="2"/>
      <c r="O9" s="2"/>
      <c r="P9" s="2"/>
      <c r="Q9" s="2"/>
      <c r="R9" s="2"/>
    </row>
    <row r="10" spans="1:18" ht="30.75" customHeight="1" x14ac:dyDescent="0.3">
      <c r="A10" s="198" t="s">
        <v>21</v>
      </c>
      <c r="B10" s="169" t="s">
        <v>78</v>
      </c>
      <c r="C10" s="199" t="s">
        <v>22</v>
      </c>
      <c r="D10" s="138" t="s">
        <v>15</v>
      </c>
      <c r="E10" s="139">
        <f t="shared" si="0"/>
        <v>0</v>
      </c>
      <c r="F10" s="139">
        <f>SUM(F11:F11)</f>
        <v>0</v>
      </c>
      <c r="G10" s="139">
        <f>SUM(G11:G11)</f>
        <v>0</v>
      </c>
      <c r="H10" s="139">
        <f>SUM(H11:H11)</f>
        <v>0</v>
      </c>
      <c r="I10" s="139">
        <f>SUM(I11:I11)</f>
        <v>0</v>
      </c>
      <c r="J10" s="139">
        <f>SUM(J11:J11)</f>
        <v>0</v>
      </c>
      <c r="K10" s="170" t="s">
        <v>16</v>
      </c>
      <c r="L10" s="195" t="s">
        <v>250</v>
      </c>
      <c r="M10" s="3"/>
      <c r="N10" s="2"/>
      <c r="O10" s="2"/>
      <c r="P10" s="2"/>
      <c r="Q10" s="2"/>
      <c r="R10" s="2"/>
    </row>
    <row r="11" spans="1:18" ht="71.25" customHeight="1" x14ac:dyDescent="0.3">
      <c r="A11" s="198"/>
      <c r="B11" s="169"/>
      <c r="C11" s="199"/>
      <c r="D11" s="140" t="s">
        <v>19</v>
      </c>
      <c r="E11" s="139">
        <f t="shared" si="0"/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70"/>
      <c r="L11" s="197"/>
      <c r="M11" s="3"/>
      <c r="N11" s="2"/>
      <c r="O11" s="2"/>
      <c r="P11" s="2"/>
      <c r="Q11" s="2"/>
      <c r="R11" s="2"/>
    </row>
    <row r="12" spans="1:18" ht="30.75" customHeight="1" x14ac:dyDescent="0.3">
      <c r="A12" s="198" t="s">
        <v>23</v>
      </c>
      <c r="B12" s="169" t="s">
        <v>79</v>
      </c>
      <c r="C12" s="199" t="s">
        <v>22</v>
      </c>
      <c r="D12" s="138" t="s">
        <v>15</v>
      </c>
      <c r="E12" s="139">
        <f t="shared" si="0"/>
        <v>0</v>
      </c>
      <c r="F12" s="139">
        <f>SUM(F13:F13)</f>
        <v>0</v>
      </c>
      <c r="G12" s="139">
        <f>SUM(G13:G13)</f>
        <v>0</v>
      </c>
      <c r="H12" s="139">
        <f>SUM(H13:H13)</f>
        <v>0</v>
      </c>
      <c r="I12" s="139">
        <f>SUM(I13:I13)</f>
        <v>0</v>
      </c>
      <c r="J12" s="139">
        <f>SUM(J13:J13)</f>
        <v>0</v>
      </c>
      <c r="K12" s="170" t="s">
        <v>16</v>
      </c>
      <c r="L12" s="200" t="s">
        <v>236</v>
      </c>
      <c r="M12" s="3"/>
      <c r="N12" s="2"/>
      <c r="O12" s="2"/>
      <c r="P12" s="2"/>
      <c r="Q12" s="2"/>
      <c r="R12" s="2"/>
    </row>
    <row r="13" spans="1:18" ht="48.75" customHeight="1" x14ac:dyDescent="0.3">
      <c r="A13" s="198"/>
      <c r="B13" s="169"/>
      <c r="C13" s="199"/>
      <c r="D13" s="140" t="s">
        <v>19</v>
      </c>
      <c r="E13" s="139">
        <f t="shared" si="0"/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70"/>
      <c r="L13" s="201"/>
      <c r="M13" s="3"/>
      <c r="N13" s="2"/>
      <c r="O13" s="2"/>
      <c r="P13" s="2"/>
      <c r="Q13" s="2"/>
      <c r="R13" s="2"/>
    </row>
    <row r="14" spans="1:18" ht="30.75" customHeight="1" x14ac:dyDescent="0.3">
      <c r="A14" s="202" t="s">
        <v>24</v>
      </c>
      <c r="B14" s="203" t="s">
        <v>138</v>
      </c>
      <c r="C14" s="177" t="s">
        <v>14</v>
      </c>
      <c r="D14" s="138" t="s">
        <v>15</v>
      </c>
      <c r="E14" s="139">
        <f t="shared" si="0"/>
        <v>0</v>
      </c>
      <c r="F14" s="139">
        <f>SUM(F15:F15)</f>
        <v>0</v>
      </c>
      <c r="G14" s="139">
        <f>SUM(G15:G15)</f>
        <v>0</v>
      </c>
      <c r="H14" s="139">
        <f>SUM(H15:H15)</f>
        <v>0</v>
      </c>
      <c r="I14" s="139">
        <f>SUM(I15:I15)</f>
        <v>0</v>
      </c>
      <c r="J14" s="139">
        <f>SUM(J15:J15)</f>
        <v>0</v>
      </c>
      <c r="K14" s="170" t="s">
        <v>16</v>
      </c>
      <c r="L14" s="199" t="s">
        <v>238</v>
      </c>
      <c r="M14" s="3"/>
      <c r="N14" s="2"/>
      <c r="O14" s="2"/>
      <c r="P14" s="2"/>
      <c r="Q14" s="2"/>
      <c r="R14" s="2"/>
    </row>
    <row r="15" spans="1:18" ht="77.25" customHeight="1" x14ac:dyDescent="0.3">
      <c r="A15" s="202"/>
      <c r="B15" s="203"/>
      <c r="C15" s="177"/>
      <c r="D15" s="138" t="s">
        <v>19</v>
      </c>
      <c r="E15" s="139">
        <f t="shared" si="0"/>
        <v>0</v>
      </c>
      <c r="F15" s="139">
        <f>F17+F19+F21</f>
        <v>0</v>
      </c>
      <c r="G15" s="139">
        <f>G17+G19+G21</f>
        <v>0</v>
      </c>
      <c r="H15" s="139">
        <f>H17+H19+H21</f>
        <v>0</v>
      </c>
      <c r="I15" s="139">
        <f>I17+I19+I21</f>
        <v>0</v>
      </c>
      <c r="J15" s="139">
        <f>J17+J19+J21</f>
        <v>0</v>
      </c>
      <c r="K15" s="170"/>
      <c r="L15" s="199"/>
      <c r="M15" s="3"/>
      <c r="N15" s="2"/>
      <c r="O15" s="2"/>
      <c r="P15" s="2"/>
      <c r="Q15" s="2"/>
      <c r="R15" s="2"/>
    </row>
    <row r="16" spans="1:18" ht="30.75" customHeight="1" x14ac:dyDescent="0.3">
      <c r="A16" s="204" t="s">
        <v>25</v>
      </c>
      <c r="B16" s="169" t="s">
        <v>80</v>
      </c>
      <c r="C16" s="169" t="s">
        <v>22</v>
      </c>
      <c r="D16" s="138" t="s">
        <v>15</v>
      </c>
      <c r="E16" s="139">
        <f t="shared" si="0"/>
        <v>0</v>
      </c>
      <c r="F16" s="139">
        <f>SUM(F17:F17)</f>
        <v>0</v>
      </c>
      <c r="G16" s="139">
        <f>SUM(G17:G17)</f>
        <v>0</v>
      </c>
      <c r="H16" s="139">
        <f>SUM(H17:H17)</f>
        <v>0</v>
      </c>
      <c r="I16" s="139">
        <f>SUM(I17:I17)</f>
        <v>0</v>
      </c>
      <c r="J16" s="139">
        <f>SUM(J17:J17)</f>
        <v>0</v>
      </c>
      <c r="K16" s="170" t="s">
        <v>16</v>
      </c>
      <c r="L16" s="182" t="s">
        <v>237</v>
      </c>
      <c r="M16" s="3"/>
      <c r="N16" s="2"/>
      <c r="O16" s="2"/>
      <c r="P16" s="2"/>
      <c r="Q16" s="2"/>
      <c r="R16" s="2"/>
    </row>
    <row r="17" spans="1:18" ht="69" customHeight="1" x14ac:dyDescent="0.3">
      <c r="A17" s="204"/>
      <c r="B17" s="169"/>
      <c r="C17" s="169"/>
      <c r="D17" s="140" t="s">
        <v>19</v>
      </c>
      <c r="E17" s="139">
        <f t="shared" si="0"/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70"/>
      <c r="L17" s="184"/>
      <c r="M17" s="3"/>
      <c r="N17" s="2"/>
      <c r="O17" s="2"/>
      <c r="P17" s="2"/>
      <c r="Q17" s="2"/>
      <c r="R17" s="2"/>
    </row>
    <row r="18" spans="1:18" ht="15.75" x14ac:dyDescent="0.25">
      <c r="A18" s="198" t="s">
        <v>26</v>
      </c>
      <c r="B18" s="169" t="s">
        <v>81</v>
      </c>
      <c r="C18" s="169" t="s">
        <v>22</v>
      </c>
      <c r="D18" s="138" t="s">
        <v>15</v>
      </c>
      <c r="E18" s="139">
        <f t="shared" si="0"/>
        <v>0</v>
      </c>
      <c r="F18" s="139">
        <f>SUM(F19:F19)</f>
        <v>0</v>
      </c>
      <c r="G18" s="139">
        <f>SUM(G19:G19)</f>
        <v>0</v>
      </c>
      <c r="H18" s="139">
        <f>SUM(H19:H19)</f>
        <v>0</v>
      </c>
      <c r="I18" s="139">
        <f>SUM(I19:I19)</f>
        <v>0</v>
      </c>
      <c r="J18" s="139">
        <f>SUM(J19:J19)</f>
        <v>0</v>
      </c>
      <c r="K18" s="170" t="s">
        <v>16</v>
      </c>
      <c r="L18" s="182" t="s">
        <v>249</v>
      </c>
    </row>
    <row r="19" spans="1:18" ht="152.25" customHeight="1" x14ac:dyDescent="0.25">
      <c r="A19" s="198"/>
      <c r="B19" s="169"/>
      <c r="C19" s="169"/>
      <c r="D19" s="140" t="s">
        <v>19</v>
      </c>
      <c r="E19" s="139">
        <f t="shared" si="0"/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70"/>
      <c r="L19" s="184"/>
    </row>
    <row r="20" spans="1:18" ht="15" customHeight="1" x14ac:dyDescent="0.25">
      <c r="A20" s="198" t="s">
        <v>27</v>
      </c>
      <c r="B20" s="169" t="s">
        <v>82</v>
      </c>
      <c r="C20" s="169" t="s">
        <v>22</v>
      </c>
      <c r="D20" s="138" t="s">
        <v>15</v>
      </c>
      <c r="E20" s="139">
        <f t="shared" si="0"/>
        <v>0</v>
      </c>
      <c r="F20" s="139">
        <f>SUM(F21:F21)</f>
        <v>0</v>
      </c>
      <c r="G20" s="139">
        <f>SUM(G21:G21)</f>
        <v>0</v>
      </c>
      <c r="H20" s="139">
        <f>SUM(H21:H21)</f>
        <v>0</v>
      </c>
      <c r="I20" s="139">
        <f>SUM(I21:I21)</f>
        <v>0</v>
      </c>
      <c r="J20" s="139">
        <f>SUM(J21:J21)</f>
        <v>0</v>
      </c>
      <c r="K20" s="170" t="s">
        <v>16</v>
      </c>
      <c r="L20" s="200" t="s">
        <v>236</v>
      </c>
    </row>
    <row r="21" spans="1:18" ht="90" customHeight="1" x14ac:dyDescent="0.25">
      <c r="A21" s="198"/>
      <c r="B21" s="169"/>
      <c r="C21" s="169"/>
      <c r="D21" s="140" t="s">
        <v>19</v>
      </c>
      <c r="E21" s="139">
        <f t="shared" si="0"/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70"/>
      <c r="L21" s="201"/>
    </row>
    <row r="22" spans="1:18" ht="15" customHeight="1" x14ac:dyDescent="0.25">
      <c r="A22" s="174" t="s">
        <v>28</v>
      </c>
      <c r="B22" s="174"/>
      <c r="C22" s="174"/>
      <c r="D22" s="138" t="s">
        <v>15</v>
      </c>
      <c r="E22" s="139">
        <f t="shared" si="0"/>
        <v>0</v>
      </c>
      <c r="F22" s="139">
        <f>SUM(F23:F23)</f>
        <v>0</v>
      </c>
      <c r="G22" s="139">
        <f>SUM(G23:G23)</f>
        <v>0</v>
      </c>
      <c r="H22" s="139">
        <f>SUM(H23:H23)</f>
        <v>0</v>
      </c>
      <c r="I22" s="139">
        <f>SUM(I23:I23)</f>
        <v>0</v>
      </c>
      <c r="J22" s="139">
        <f>SUM(J23:J23)</f>
        <v>0</v>
      </c>
      <c r="K22" s="170"/>
      <c r="L22" s="171"/>
    </row>
    <row r="23" spans="1:18" ht="53.25" customHeight="1" x14ac:dyDescent="0.25">
      <c r="A23" s="174"/>
      <c r="B23" s="174"/>
      <c r="C23" s="174"/>
      <c r="D23" s="138" t="s">
        <v>19</v>
      </c>
      <c r="E23" s="139">
        <f t="shared" si="0"/>
        <v>0</v>
      </c>
      <c r="F23" s="139">
        <f>F9+F15</f>
        <v>0</v>
      </c>
      <c r="G23" s="139">
        <f>G9+G15</f>
        <v>0</v>
      </c>
      <c r="H23" s="139">
        <f>H9+H15</f>
        <v>0</v>
      </c>
      <c r="I23" s="139">
        <f>I9+I15</f>
        <v>0</v>
      </c>
      <c r="J23" s="139">
        <f>J9+J15</f>
        <v>0</v>
      </c>
      <c r="K23" s="170"/>
      <c r="L23" s="171"/>
    </row>
    <row r="24" spans="1:18" ht="27" customHeight="1" x14ac:dyDescent="0.25">
      <c r="A24" s="215" t="s">
        <v>60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</row>
    <row r="25" spans="1:18" ht="15" customHeight="1" x14ac:dyDescent="0.25">
      <c r="A25" s="177">
        <v>1</v>
      </c>
      <c r="B25" s="178" t="s">
        <v>29</v>
      </c>
      <c r="C25" s="178" t="s">
        <v>22</v>
      </c>
      <c r="D25" s="138" t="s">
        <v>15</v>
      </c>
      <c r="E25" s="139">
        <f>SUM(F25:J25)</f>
        <v>89121.26999999999</v>
      </c>
      <c r="F25" s="139">
        <f>SUM(F26:F28)</f>
        <v>15178.15</v>
      </c>
      <c r="G25" s="139">
        <f>SUM(G26:G28)</f>
        <v>18485.78</v>
      </c>
      <c r="H25" s="139">
        <f>SUM(H26:H28)</f>
        <v>18485.78</v>
      </c>
      <c r="I25" s="139">
        <f>SUM(I26:I28)</f>
        <v>18485.78</v>
      </c>
      <c r="J25" s="139">
        <f>SUM(J26:J28)</f>
        <v>18485.78</v>
      </c>
      <c r="K25" s="170" t="s">
        <v>30</v>
      </c>
      <c r="L25" s="205"/>
    </row>
    <row r="26" spans="1:18" ht="31.5" hidden="1" customHeight="1" outlineLevel="1" x14ac:dyDescent="0.25">
      <c r="A26" s="177"/>
      <c r="B26" s="178"/>
      <c r="C26" s="178"/>
      <c r="D26" s="138" t="s">
        <v>18</v>
      </c>
      <c r="E26" s="139">
        <f t="shared" ref="E26:E48" si="1">SUM(F26:J26)</f>
        <v>0</v>
      </c>
      <c r="F26" s="139">
        <f>F34+F38+F42</f>
        <v>0</v>
      </c>
      <c r="G26" s="139">
        <f>G34+G38+G42</f>
        <v>0</v>
      </c>
      <c r="H26" s="139">
        <f>H34+H38+H42</f>
        <v>0</v>
      </c>
      <c r="I26" s="139">
        <f>I34+I38+I42</f>
        <v>0</v>
      </c>
      <c r="J26" s="139">
        <f>J34+J38+J42</f>
        <v>0</v>
      </c>
      <c r="K26" s="170"/>
      <c r="L26" s="216"/>
    </row>
    <row r="27" spans="1:18" ht="48.75" customHeight="1" collapsed="1" x14ac:dyDescent="0.25">
      <c r="A27" s="177"/>
      <c r="B27" s="178"/>
      <c r="C27" s="178"/>
      <c r="D27" s="138" t="s">
        <v>19</v>
      </c>
      <c r="E27" s="139">
        <f t="shared" si="1"/>
        <v>86705.76999999999</v>
      </c>
      <c r="F27" s="139">
        <f t="shared" ref="F27:J28" si="2">F31+F35+F39+F43</f>
        <v>14995.85</v>
      </c>
      <c r="G27" s="139">
        <f t="shared" si="2"/>
        <v>17927.48</v>
      </c>
      <c r="H27" s="139">
        <f t="shared" si="2"/>
        <v>17927.48</v>
      </c>
      <c r="I27" s="139">
        <f t="shared" si="2"/>
        <v>17927.48</v>
      </c>
      <c r="J27" s="139">
        <f t="shared" si="2"/>
        <v>17927.48</v>
      </c>
      <c r="K27" s="170"/>
      <c r="L27" s="216"/>
    </row>
    <row r="28" spans="1:18" ht="15" customHeight="1" x14ac:dyDescent="0.25">
      <c r="A28" s="177"/>
      <c r="B28" s="178"/>
      <c r="C28" s="178"/>
      <c r="D28" s="143" t="s">
        <v>20</v>
      </c>
      <c r="E28" s="139">
        <f t="shared" si="1"/>
        <v>2415.5</v>
      </c>
      <c r="F28" s="139">
        <f t="shared" si="2"/>
        <v>182.3</v>
      </c>
      <c r="G28" s="139">
        <f t="shared" si="2"/>
        <v>558.29999999999995</v>
      </c>
      <c r="H28" s="139">
        <f t="shared" si="2"/>
        <v>558.29999999999995</v>
      </c>
      <c r="I28" s="139">
        <f t="shared" si="2"/>
        <v>558.29999999999995</v>
      </c>
      <c r="J28" s="139">
        <f t="shared" si="2"/>
        <v>558.29999999999995</v>
      </c>
      <c r="K28" s="170"/>
      <c r="L28" s="206"/>
    </row>
    <row r="29" spans="1:18" ht="15" customHeight="1" x14ac:dyDescent="0.25">
      <c r="A29" s="198" t="s">
        <v>21</v>
      </c>
      <c r="B29" s="169" t="s">
        <v>83</v>
      </c>
      <c r="C29" s="199" t="s">
        <v>22</v>
      </c>
      <c r="D29" s="138" t="s">
        <v>15</v>
      </c>
      <c r="E29" s="139">
        <f t="shared" si="1"/>
        <v>87820.569999999992</v>
      </c>
      <c r="F29" s="139">
        <f>SUM(F30:F32)</f>
        <v>13947.449999999999</v>
      </c>
      <c r="G29" s="139">
        <f t="shared" ref="G29:J29" si="3">SUM(G30:G32)</f>
        <v>18415.78</v>
      </c>
      <c r="H29" s="139">
        <f t="shared" si="3"/>
        <v>18485.78</v>
      </c>
      <c r="I29" s="139">
        <f t="shared" si="3"/>
        <v>18485.78</v>
      </c>
      <c r="J29" s="139">
        <f t="shared" si="3"/>
        <v>18485.78</v>
      </c>
      <c r="K29" s="170" t="s">
        <v>30</v>
      </c>
      <c r="L29" s="214" t="s">
        <v>126</v>
      </c>
    </row>
    <row r="30" spans="1:18" ht="30.75" customHeight="1" x14ac:dyDescent="0.25">
      <c r="A30" s="198"/>
      <c r="B30" s="169"/>
      <c r="C30" s="199"/>
      <c r="D30" s="140" t="s">
        <v>18</v>
      </c>
      <c r="E30" s="139">
        <f t="shared" si="1"/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70"/>
      <c r="L30" s="214"/>
    </row>
    <row r="31" spans="1:18" ht="51" customHeight="1" x14ac:dyDescent="0.25">
      <c r="A31" s="198"/>
      <c r="B31" s="169"/>
      <c r="C31" s="199"/>
      <c r="D31" s="140" t="s">
        <v>19</v>
      </c>
      <c r="E31" s="139">
        <f t="shared" si="1"/>
        <v>85475.069999999992</v>
      </c>
      <c r="F31" s="141">
        <v>13765.15</v>
      </c>
      <c r="G31" s="141">
        <v>17927.48</v>
      </c>
      <c r="H31" s="141">
        <v>17927.48</v>
      </c>
      <c r="I31" s="141">
        <v>17927.48</v>
      </c>
      <c r="J31" s="141">
        <v>17927.48</v>
      </c>
      <c r="K31" s="170"/>
      <c r="L31" s="214"/>
    </row>
    <row r="32" spans="1:18" ht="15" customHeight="1" x14ac:dyDescent="0.3">
      <c r="A32" s="198"/>
      <c r="B32" s="169"/>
      <c r="C32" s="199"/>
      <c r="D32" s="144" t="s">
        <v>20</v>
      </c>
      <c r="E32" s="139">
        <f t="shared" si="1"/>
        <v>2345.5</v>
      </c>
      <c r="F32" s="141">
        <v>182.3</v>
      </c>
      <c r="G32" s="141">
        <f>558.3-70</f>
        <v>488.29999999999995</v>
      </c>
      <c r="H32" s="141">
        <v>558.29999999999995</v>
      </c>
      <c r="I32" s="141">
        <v>558.29999999999995</v>
      </c>
      <c r="J32" s="141">
        <v>558.29999999999995</v>
      </c>
      <c r="K32" s="170"/>
      <c r="L32" s="214"/>
      <c r="M32" s="16"/>
      <c r="P32" s="15"/>
    </row>
    <row r="33" spans="1:15" ht="15" customHeight="1" x14ac:dyDescent="0.25">
      <c r="A33" s="198" t="s">
        <v>23</v>
      </c>
      <c r="B33" s="169" t="s">
        <v>84</v>
      </c>
      <c r="C33" s="169" t="s">
        <v>22</v>
      </c>
      <c r="D33" s="138" t="s">
        <v>15</v>
      </c>
      <c r="E33" s="139">
        <f t="shared" si="1"/>
        <v>1300.7</v>
      </c>
      <c r="F33" s="139">
        <f>SUM(F34:F36)</f>
        <v>1230.7</v>
      </c>
      <c r="G33" s="139">
        <f>SUM(G34:G36)</f>
        <v>70</v>
      </c>
      <c r="H33" s="139">
        <f>SUM(H34:H36)</f>
        <v>0</v>
      </c>
      <c r="I33" s="139">
        <f>SUM(I34:I36)</f>
        <v>0</v>
      </c>
      <c r="J33" s="139">
        <f>SUM(J34:J36)</f>
        <v>0</v>
      </c>
      <c r="K33" s="170" t="s">
        <v>30</v>
      </c>
      <c r="L33" s="217" t="s">
        <v>239</v>
      </c>
    </row>
    <row r="34" spans="1:15" ht="33" hidden="1" customHeight="1" outlineLevel="1" x14ac:dyDescent="0.25">
      <c r="A34" s="198"/>
      <c r="B34" s="169"/>
      <c r="C34" s="169"/>
      <c r="D34" s="140" t="s">
        <v>18</v>
      </c>
      <c r="E34" s="139">
        <f t="shared" si="1"/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70"/>
      <c r="L34" s="218"/>
    </row>
    <row r="35" spans="1:15" ht="56.45" customHeight="1" collapsed="1" x14ac:dyDescent="0.25">
      <c r="A35" s="198"/>
      <c r="B35" s="169"/>
      <c r="C35" s="169"/>
      <c r="D35" s="140" t="s">
        <v>19</v>
      </c>
      <c r="E35" s="139">
        <f t="shared" si="1"/>
        <v>1230.7</v>
      </c>
      <c r="F35" s="141">
        <f>734.7+496</f>
        <v>1230.7</v>
      </c>
      <c r="G35" s="141">
        <v>0</v>
      </c>
      <c r="H35" s="141">
        <v>0</v>
      </c>
      <c r="I35" s="141">
        <v>0</v>
      </c>
      <c r="J35" s="141">
        <v>0</v>
      </c>
      <c r="K35" s="170"/>
      <c r="L35" s="218"/>
      <c r="O35" s="12"/>
    </row>
    <row r="36" spans="1:15" ht="22.9" customHeight="1" outlineLevel="1" x14ac:dyDescent="0.3">
      <c r="A36" s="198"/>
      <c r="B36" s="169"/>
      <c r="C36" s="169"/>
      <c r="D36" s="144" t="s">
        <v>20</v>
      </c>
      <c r="E36" s="139">
        <f t="shared" si="1"/>
        <v>70</v>
      </c>
      <c r="F36" s="141">
        <v>0</v>
      </c>
      <c r="G36" s="141">
        <v>70</v>
      </c>
      <c r="H36" s="141">
        <v>0</v>
      </c>
      <c r="I36" s="141">
        <v>0</v>
      </c>
      <c r="J36" s="141">
        <v>0</v>
      </c>
      <c r="K36" s="170"/>
      <c r="L36" s="219"/>
      <c r="M36" s="16"/>
    </row>
    <row r="37" spans="1:15" ht="15" customHeight="1" x14ac:dyDescent="0.25">
      <c r="A37" s="198" t="s">
        <v>31</v>
      </c>
      <c r="B37" s="169" t="s">
        <v>85</v>
      </c>
      <c r="C37" s="169" t="s">
        <v>22</v>
      </c>
      <c r="D37" s="138" t="s">
        <v>15</v>
      </c>
      <c r="E37" s="139">
        <f t="shared" si="1"/>
        <v>0</v>
      </c>
      <c r="F37" s="139">
        <f>SUM(F38:F40)</f>
        <v>0</v>
      </c>
      <c r="G37" s="139">
        <f>SUM(G38:G40)</f>
        <v>0</v>
      </c>
      <c r="H37" s="139">
        <f>SUM(H38:H40)</f>
        <v>0</v>
      </c>
      <c r="I37" s="139">
        <f>SUM(I38:I40)</f>
        <v>0</v>
      </c>
      <c r="J37" s="139">
        <f>SUM(J38:J40)</f>
        <v>0</v>
      </c>
      <c r="K37" s="170" t="s">
        <v>30</v>
      </c>
      <c r="L37" s="171" t="s">
        <v>236</v>
      </c>
    </row>
    <row r="38" spans="1:15" ht="15" hidden="1" customHeight="1" outlineLevel="1" x14ac:dyDescent="0.25">
      <c r="A38" s="198"/>
      <c r="B38" s="169"/>
      <c r="C38" s="169"/>
      <c r="D38" s="140" t="s">
        <v>18</v>
      </c>
      <c r="E38" s="139">
        <f t="shared" si="1"/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70"/>
      <c r="L38" s="171"/>
    </row>
    <row r="39" spans="1:15" ht="63" customHeight="1" collapsed="1" x14ac:dyDescent="0.25">
      <c r="A39" s="198"/>
      <c r="B39" s="169"/>
      <c r="C39" s="169"/>
      <c r="D39" s="140" t="s">
        <v>19</v>
      </c>
      <c r="E39" s="139">
        <f t="shared" si="1"/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70"/>
      <c r="L39" s="171"/>
    </row>
    <row r="40" spans="1:15" ht="15" hidden="1" customHeight="1" outlineLevel="1" x14ac:dyDescent="0.25">
      <c r="A40" s="198"/>
      <c r="B40" s="169"/>
      <c r="C40" s="169"/>
      <c r="D40" s="144" t="s">
        <v>20</v>
      </c>
      <c r="E40" s="139">
        <f t="shared" si="1"/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70"/>
      <c r="L40" s="171"/>
    </row>
    <row r="41" spans="1:15" ht="15" customHeight="1" collapsed="1" x14ac:dyDescent="0.25">
      <c r="A41" s="172" t="s">
        <v>32</v>
      </c>
      <c r="B41" s="169" t="s">
        <v>86</v>
      </c>
      <c r="C41" s="169" t="s">
        <v>22</v>
      </c>
      <c r="D41" s="138" t="s">
        <v>15</v>
      </c>
      <c r="E41" s="139">
        <f t="shared" si="1"/>
        <v>0</v>
      </c>
      <c r="F41" s="139">
        <f>SUM(F42:F44)</f>
        <v>0</v>
      </c>
      <c r="G41" s="139">
        <f>SUM(G42:G44)</f>
        <v>0</v>
      </c>
      <c r="H41" s="139">
        <f>SUM(H42:H44)</f>
        <v>0</v>
      </c>
      <c r="I41" s="139">
        <f>SUM(I42:I44)</f>
        <v>0</v>
      </c>
      <c r="J41" s="139">
        <f>SUM(J42:J44)</f>
        <v>0</v>
      </c>
      <c r="K41" s="170" t="s">
        <v>30</v>
      </c>
      <c r="L41" s="171" t="s">
        <v>236</v>
      </c>
    </row>
    <row r="42" spans="1:15" ht="31.5" hidden="1" customHeight="1" outlineLevel="1" x14ac:dyDescent="0.25">
      <c r="A42" s="172"/>
      <c r="B42" s="169"/>
      <c r="C42" s="169"/>
      <c r="D42" s="140" t="s">
        <v>18</v>
      </c>
      <c r="E42" s="139">
        <f t="shared" si="1"/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70"/>
      <c r="L42" s="171"/>
    </row>
    <row r="43" spans="1:15" ht="58.15" customHeight="1" collapsed="1" x14ac:dyDescent="0.25">
      <c r="A43" s="172"/>
      <c r="B43" s="169"/>
      <c r="C43" s="169"/>
      <c r="D43" s="140" t="s">
        <v>19</v>
      </c>
      <c r="E43" s="139">
        <f t="shared" si="1"/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70"/>
      <c r="L43" s="171"/>
    </row>
    <row r="44" spans="1:15" ht="15" hidden="1" customHeight="1" outlineLevel="1" x14ac:dyDescent="0.25">
      <c r="A44" s="172"/>
      <c r="B44" s="169"/>
      <c r="C44" s="169"/>
      <c r="D44" s="144" t="s">
        <v>20</v>
      </c>
      <c r="E44" s="139">
        <f t="shared" si="1"/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70"/>
      <c r="L44" s="171"/>
    </row>
    <row r="45" spans="1:15" ht="15" customHeight="1" collapsed="1" x14ac:dyDescent="0.25">
      <c r="A45" s="174" t="s">
        <v>28</v>
      </c>
      <c r="B45" s="174"/>
      <c r="C45" s="174"/>
      <c r="D45" s="138" t="s">
        <v>15</v>
      </c>
      <c r="E45" s="139">
        <f t="shared" si="1"/>
        <v>89121.26999999999</v>
      </c>
      <c r="F45" s="139">
        <f>SUM(F46:F48)</f>
        <v>15178.15</v>
      </c>
      <c r="G45" s="139">
        <f>SUM(G46:G48)</f>
        <v>18485.78</v>
      </c>
      <c r="H45" s="139">
        <f>SUM(H46:H48)</f>
        <v>18485.78</v>
      </c>
      <c r="I45" s="139">
        <f>SUM(I46:I48)</f>
        <v>18485.78</v>
      </c>
      <c r="J45" s="139">
        <f>SUM(J46:J48)</f>
        <v>18485.78</v>
      </c>
      <c r="K45" s="170"/>
      <c r="L45" s="171"/>
    </row>
    <row r="46" spans="1:15" ht="36.75" hidden="1" customHeight="1" outlineLevel="1" x14ac:dyDescent="0.25">
      <c r="A46" s="174"/>
      <c r="B46" s="174"/>
      <c r="C46" s="174"/>
      <c r="D46" s="138" t="s">
        <v>18</v>
      </c>
      <c r="E46" s="139">
        <f t="shared" si="1"/>
        <v>0</v>
      </c>
      <c r="F46" s="139">
        <f>F26</f>
        <v>0</v>
      </c>
      <c r="G46" s="139">
        <f t="shared" ref="G46:J48" si="4">G26</f>
        <v>0</v>
      </c>
      <c r="H46" s="139">
        <f t="shared" si="4"/>
        <v>0</v>
      </c>
      <c r="I46" s="139">
        <f t="shared" si="4"/>
        <v>0</v>
      </c>
      <c r="J46" s="139">
        <f t="shared" si="4"/>
        <v>0</v>
      </c>
      <c r="K46" s="170"/>
      <c r="L46" s="171"/>
    </row>
    <row r="47" spans="1:15" ht="48.75" customHeight="1" collapsed="1" x14ac:dyDescent="0.25">
      <c r="A47" s="174"/>
      <c r="B47" s="174"/>
      <c r="C47" s="174"/>
      <c r="D47" s="138" t="s">
        <v>19</v>
      </c>
      <c r="E47" s="139">
        <f t="shared" si="1"/>
        <v>86705.76999999999</v>
      </c>
      <c r="F47" s="139">
        <f t="shared" ref="F47:F48" si="5">F27</f>
        <v>14995.85</v>
      </c>
      <c r="G47" s="139">
        <f t="shared" si="4"/>
        <v>17927.48</v>
      </c>
      <c r="H47" s="139">
        <f t="shared" si="4"/>
        <v>17927.48</v>
      </c>
      <c r="I47" s="139">
        <f t="shared" si="4"/>
        <v>17927.48</v>
      </c>
      <c r="J47" s="139">
        <f t="shared" si="4"/>
        <v>17927.48</v>
      </c>
      <c r="K47" s="170"/>
      <c r="L47" s="171"/>
    </row>
    <row r="48" spans="1:15" ht="28.9" customHeight="1" x14ac:dyDescent="0.25">
      <c r="A48" s="174"/>
      <c r="B48" s="174"/>
      <c r="C48" s="174"/>
      <c r="D48" s="143" t="s">
        <v>20</v>
      </c>
      <c r="E48" s="139">
        <f t="shared" si="1"/>
        <v>2415.5</v>
      </c>
      <c r="F48" s="139">
        <f t="shared" si="5"/>
        <v>182.3</v>
      </c>
      <c r="G48" s="139">
        <f t="shared" si="4"/>
        <v>558.29999999999995</v>
      </c>
      <c r="H48" s="139">
        <f t="shared" si="4"/>
        <v>558.29999999999995</v>
      </c>
      <c r="I48" s="139">
        <f t="shared" si="4"/>
        <v>558.29999999999995</v>
      </c>
      <c r="J48" s="139">
        <f t="shared" si="4"/>
        <v>558.29999999999995</v>
      </c>
      <c r="K48" s="170"/>
      <c r="L48" s="171"/>
    </row>
    <row r="49" spans="1:14" ht="24.75" customHeight="1" x14ac:dyDescent="0.3">
      <c r="A49" s="215" t="s">
        <v>61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3"/>
    </row>
    <row r="50" spans="1:14" ht="18.75" x14ac:dyDescent="0.3">
      <c r="A50" s="177">
        <v>1</v>
      </c>
      <c r="B50" s="178" t="s">
        <v>33</v>
      </c>
      <c r="C50" s="178" t="s">
        <v>22</v>
      </c>
      <c r="D50" s="138" t="s">
        <v>15</v>
      </c>
      <c r="E50" s="139">
        <f>SUM(F50:J50)</f>
        <v>402737.04488000006</v>
      </c>
      <c r="F50" s="139">
        <f>SUM(F51:F53)</f>
        <v>79819.981100000005</v>
      </c>
      <c r="G50" s="139">
        <f>SUM(G51:G53)</f>
        <v>81905.745779999997</v>
      </c>
      <c r="H50" s="139">
        <f>SUM(H51:H53)</f>
        <v>80337.106</v>
      </c>
      <c r="I50" s="139">
        <f>SUM(I51:I53)</f>
        <v>80337.106</v>
      </c>
      <c r="J50" s="139">
        <f>SUM(J51:J53)</f>
        <v>80337.106</v>
      </c>
      <c r="K50" s="170" t="s">
        <v>34</v>
      </c>
      <c r="L50" s="171"/>
      <c r="M50" s="3"/>
    </row>
    <row r="51" spans="1:14" ht="28.5" hidden="1" customHeight="1" outlineLevel="1" x14ac:dyDescent="0.3">
      <c r="A51" s="177"/>
      <c r="B51" s="178"/>
      <c r="C51" s="178"/>
      <c r="D51" s="138" t="s">
        <v>18</v>
      </c>
      <c r="E51" s="139">
        <f t="shared" ref="E51:E81" si="6">SUM(F51:J51)</f>
        <v>0</v>
      </c>
      <c r="F51" s="139">
        <f>F55+F59+F63+F67+F71+F75</f>
        <v>0</v>
      </c>
      <c r="G51" s="139">
        <f t="shared" ref="G51:J53" si="7">G55+G59+G63+G67+G71+G75</f>
        <v>0</v>
      </c>
      <c r="H51" s="139">
        <f t="shared" si="7"/>
        <v>0</v>
      </c>
      <c r="I51" s="139">
        <f t="shared" si="7"/>
        <v>0</v>
      </c>
      <c r="J51" s="139">
        <f t="shared" si="7"/>
        <v>0</v>
      </c>
      <c r="K51" s="170"/>
      <c r="L51" s="171"/>
      <c r="M51" s="3"/>
    </row>
    <row r="52" spans="1:14" ht="49.9" customHeight="1" collapsed="1" x14ac:dyDescent="0.3">
      <c r="A52" s="177"/>
      <c r="B52" s="178"/>
      <c r="C52" s="178"/>
      <c r="D52" s="138" t="s">
        <v>19</v>
      </c>
      <c r="E52" s="139">
        <f t="shared" si="6"/>
        <v>397238.56073000003</v>
      </c>
      <c r="F52" s="139">
        <f t="shared" ref="F52:F53" si="8">F56+F60+F64+F68+F72+F76</f>
        <v>78749.356</v>
      </c>
      <c r="G52" s="139">
        <f t="shared" si="7"/>
        <v>80743.446729999996</v>
      </c>
      <c r="H52" s="139">
        <f t="shared" si="7"/>
        <v>79248.585999999996</v>
      </c>
      <c r="I52" s="139">
        <f t="shared" si="7"/>
        <v>79248.585999999996</v>
      </c>
      <c r="J52" s="139">
        <f t="shared" si="7"/>
        <v>79248.585999999996</v>
      </c>
      <c r="K52" s="170"/>
      <c r="L52" s="171"/>
      <c r="M52" s="3"/>
    </row>
    <row r="53" spans="1:14" ht="33" customHeight="1" x14ac:dyDescent="0.3">
      <c r="A53" s="177"/>
      <c r="B53" s="178"/>
      <c r="C53" s="178"/>
      <c r="D53" s="143" t="s">
        <v>20</v>
      </c>
      <c r="E53" s="139">
        <f t="shared" si="6"/>
        <v>5498.4841500000002</v>
      </c>
      <c r="F53" s="139">
        <f t="shared" si="8"/>
        <v>1070.6251</v>
      </c>
      <c r="G53" s="139">
        <f t="shared" si="7"/>
        <v>1162.2990499999999</v>
      </c>
      <c r="H53" s="139">
        <f t="shared" si="7"/>
        <v>1088.52</v>
      </c>
      <c r="I53" s="139">
        <f t="shared" si="7"/>
        <v>1088.52</v>
      </c>
      <c r="J53" s="139">
        <f t="shared" si="7"/>
        <v>1088.52</v>
      </c>
      <c r="K53" s="170"/>
      <c r="L53" s="171"/>
      <c r="M53" s="3"/>
    </row>
    <row r="54" spans="1:14" ht="18.75" x14ac:dyDescent="0.3">
      <c r="A54" s="172" t="s">
        <v>23</v>
      </c>
      <c r="B54" s="169" t="s">
        <v>438</v>
      </c>
      <c r="C54" s="169" t="s">
        <v>22</v>
      </c>
      <c r="D54" s="138" t="s">
        <v>15</v>
      </c>
      <c r="E54" s="139">
        <f t="shared" si="6"/>
        <v>381968.88415000006</v>
      </c>
      <c r="F54" s="139">
        <f>SUM(F55:F57)</f>
        <v>78437.981100000005</v>
      </c>
      <c r="G54" s="139">
        <f>SUM(G55:G57)</f>
        <v>74519.585049999994</v>
      </c>
      <c r="H54" s="139">
        <f>SUM(H55:H57)</f>
        <v>76337.106</v>
      </c>
      <c r="I54" s="139">
        <f>SUM(I55:I57)</f>
        <v>76337.106</v>
      </c>
      <c r="J54" s="139">
        <f>SUM(J55:J57)</f>
        <v>76337.106</v>
      </c>
      <c r="K54" s="170" t="s">
        <v>34</v>
      </c>
      <c r="L54" s="217" t="s">
        <v>241</v>
      </c>
      <c r="M54" s="3"/>
    </row>
    <row r="55" spans="1:14" ht="30" hidden="1" customHeight="1" outlineLevel="1" x14ac:dyDescent="0.3">
      <c r="A55" s="172"/>
      <c r="B55" s="169"/>
      <c r="C55" s="169"/>
      <c r="D55" s="140" t="s">
        <v>18</v>
      </c>
      <c r="E55" s="139">
        <f t="shared" si="6"/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70"/>
      <c r="L55" s="218"/>
      <c r="M55" s="3"/>
    </row>
    <row r="56" spans="1:14" ht="47.25" collapsed="1" x14ac:dyDescent="0.3">
      <c r="A56" s="172"/>
      <c r="B56" s="169"/>
      <c r="C56" s="169"/>
      <c r="D56" s="140" t="s">
        <v>19</v>
      </c>
      <c r="E56" s="139">
        <f t="shared" si="6"/>
        <v>376470.4</v>
      </c>
      <c r="F56" s="141">
        <v>77367.356</v>
      </c>
      <c r="G56" s="141">
        <f>75248.586-1891.3</f>
        <v>73357.285999999993</v>
      </c>
      <c r="H56" s="141">
        <v>75248.585999999996</v>
      </c>
      <c r="I56" s="141">
        <v>75248.585999999996</v>
      </c>
      <c r="J56" s="141">
        <v>75248.585999999996</v>
      </c>
      <c r="K56" s="170"/>
      <c r="L56" s="218"/>
      <c r="M56" s="27"/>
    </row>
    <row r="57" spans="1:14" ht="18.75" x14ac:dyDescent="0.3">
      <c r="A57" s="172"/>
      <c r="B57" s="169"/>
      <c r="C57" s="169"/>
      <c r="D57" s="144" t="s">
        <v>20</v>
      </c>
      <c r="E57" s="139">
        <f t="shared" si="6"/>
        <v>5498.4841500000002</v>
      </c>
      <c r="F57" s="141">
        <v>1070.6251</v>
      </c>
      <c r="G57" s="145">
        <f>1088.52+64.28+9.49905</f>
        <v>1162.2990499999999</v>
      </c>
      <c r="H57" s="141">
        <v>1088.52</v>
      </c>
      <c r="I57" s="141">
        <v>1088.52</v>
      </c>
      <c r="J57" s="141">
        <v>1088.52</v>
      </c>
      <c r="K57" s="170"/>
      <c r="L57" s="219"/>
      <c r="M57" s="27"/>
    </row>
    <row r="58" spans="1:14" ht="18.75" x14ac:dyDescent="0.3">
      <c r="A58" s="172" t="s">
        <v>31</v>
      </c>
      <c r="B58" s="169" t="s">
        <v>87</v>
      </c>
      <c r="C58" s="169" t="s">
        <v>22</v>
      </c>
      <c r="D58" s="138" t="s">
        <v>15</v>
      </c>
      <c r="E58" s="139">
        <f t="shared" si="6"/>
        <v>3386.1607300000001</v>
      </c>
      <c r="F58" s="139">
        <f>SUM(F59:F61)</f>
        <v>0</v>
      </c>
      <c r="G58" s="139">
        <f>SUM(G59:G61)</f>
        <v>3386.1607300000001</v>
      </c>
      <c r="H58" s="139">
        <f>SUM(H59:H61)</f>
        <v>0</v>
      </c>
      <c r="I58" s="139">
        <f>SUM(I59:I61)</f>
        <v>0</v>
      </c>
      <c r="J58" s="139">
        <f>SUM(J59:J61)</f>
        <v>0</v>
      </c>
      <c r="K58" s="170" t="s">
        <v>34</v>
      </c>
      <c r="L58" s="171" t="s">
        <v>236</v>
      </c>
      <c r="M58" s="3"/>
    </row>
    <row r="59" spans="1:14" ht="31.5" hidden="1" outlineLevel="1" x14ac:dyDescent="0.3">
      <c r="A59" s="172"/>
      <c r="B59" s="169"/>
      <c r="C59" s="169"/>
      <c r="D59" s="140" t="s">
        <v>18</v>
      </c>
      <c r="E59" s="139">
        <f t="shared" si="6"/>
        <v>0</v>
      </c>
      <c r="F59" s="141">
        <v>0</v>
      </c>
      <c r="G59" s="141">
        <v>0</v>
      </c>
      <c r="H59" s="141">
        <v>0</v>
      </c>
      <c r="I59" s="141">
        <v>0</v>
      </c>
      <c r="J59" s="141">
        <v>0</v>
      </c>
      <c r="K59" s="170"/>
      <c r="L59" s="171"/>
      <c r="M59" s="3"/>
    </row>
    <row r="60" spans="1:14" ht="46.9" customHeight="1" collapsed="1" x14ac:dyDescent="0.25">
      <c r="A60" s="172"/>
      <c r="B60" s="169"/>
      <c r="C60" s="169"/>
      <c r="D60" s="140" t="s">
        <v>19</v>
      </c>
      <c r="E60" s="139">
        <f t="shared" si="6"/>
        <v>3386.1607300000001</v>
      </c>
      <c r="F60" s="141">
        <v>0</v>
      </c>
      <c r="G60" s="141">
        <v>3386.1607300000001</v>
      </c>
      <c r="H60" s="141">
        <v>0</v>
      </c>
      <c r="I60" s="141">
        <v>0</v>
      </c>
      <c r="J60" s="141">
        <v>0</v>
      </c>
      <c r="K60" s="170"/>
      <c r="L60" s="171"/>
      <c r="M60" s="136">
        <v>3386.1607300000001</v>
      </c>
      <c r="N60" s="8" t="s">
        <v>425</v>
      </c>
    </row>
    <row r="61" spans="1:14" ht="18.75" hidden="1" outlineLevel="1" x14ac:dyDescent="0.3">
      <c r="A61" s="172"/>
      <c r="B61" s="169"/>
      <c r="C61" s="169"/>
      <c r="D61" s="144" t="s">
        <v>20</v>
      </c>
      <c r="E61" s="139">
        <f t="shared" si="6"/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70"/>
      <c r="L61" s="171"/>
      <c r="M61" s="3"/>
    </row>
    <row r="62" spans="1:14" ht="18.75" collapsed="1" x14ac:dyDescent="0.3">
      <c r="A62" s="172" t="s">
        <v>32</v>
      </c>
      <c r="B62" s="169" t="s">
        <v>88</v>
      </c>
      <c r="C62" s="169" t="s">
        <v>22</v>
      </c>
      <c r="D62" s="138" t="s">
        <v>15</v>
      </c>
      <c r="E62" s="139">
        <f t="shared" si="6"/>
        <v>382</v>
      </c>
      <c r="F62" s="139">
        <f>SUM(F63:F65)</f>
        <v>382</v>
      </c>
      <c r="G62" s="139">
        <f>SUM(G63:G65)</f>
        <v>0</v>
      </c>
      <c r="H62" s="139">
        <f>SUM(H63:H65)</f>
        <v>0</v>
      </c>
      <c r="I62" s="139">
        <f>SUM(I63:I65)</f>
        <v>0</v>
      </c>
      <c r="J62" s="139">
        <f>SUM(J63:J65)</f>
        <v>0</v>
      </c>
      <c r="K62" s="170" t="s">
        <v>34</v>
      </c>
      <c r="L62" s="182" t="s">
        <v>251</v>
      </c>
      <c r="M62" s="3"/>
    </row>
    <row r="63" spans="1:14" ht="27.6" hidden="1" customHeight="1" outlineLevel="1" x14ac:dyDescent="0.3">
      <c r="A63" s="172"/>
      <c r="B63" s="169"/>
      <c r="C63" s="169"/>
      <c r="D63" s="140" t="s">
        <v>18</v>
      </c>
      <c r="E63" s="139">
        <f t="shared" si="6"/>
        <v>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70"/>
      <c r="L63" s="183"/>
      <c r="M63" s="3"/>
    </row>
    <row r="64" spans="1:14" ht="47.25" collapsed="1" x14ac:dyDescent="0.3">
      <c r="A64" s="172"/>
      <c r="B64" s="169"/>
      <c r="C64" s="169"/>
      <c r="D64" s="140" t="s">
        <v>19</v>
      </c>
      <c r="E64" s="139">
        <f t="shared" si="6"/>
        <v>382</v>
      </c>
      <c r="F64" s="141">
        <v>382</v>
      </c>
      <c r="G64" s="141">
        <v>0</v>
      </c>
      <c r="H64" s="141">
        <v>0</v>
      </c>
      <c r="I64" s="141">
        <v>0</v>
      </c>
      <c r="J64" s="141">
        <v>0</v>
      </c>
      <c r="K64" s="170"/>
      <c r="L64" s="183"/>
      <c r="M64" s="3"/>
    </row>
    <row r="65" spans="1:13" ht="18" hidden="1" customHeight="1" outlineLevel="1" x14ac:dyDescent="0.3">
      <c r="A65" s="172"/>
      <c r="B65" s="169"/>
      <c r="C65" s="169"/>
      <c r="D65" s="144" t="s">
        <v>20</v>
      </c>
      <c r="E65" s="139">
        <f t="shared" si="6"/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70"/>
      <c r="L65" s="184"/>
      <c r="M65" s="3"/>
    </row>
    <row r="66" spans="1:13" ht="18.75" collapsed="1" x14ac:dyDescent="0.3">
      <c r="A66" s="172" t="s">
        <v>35</v>
      </c>
      <c r="B66" s="169" t="s">
        <v>89</v>
      </c>
      <c r="C66" s="169" t="s">
        <v>22</v>
      </c>
      <c r="D66" s="138" t="s">
        <v>15</v>
      </c>
      <c r="E66" s="139">
        <f t="shared" si="6"/>
        <v>0</v>
      </c>
      <c r="F66" s="139">
        <f>SUM(F67:F69)</f>
        <v>0</v>
      </c>
      <c r="G66" s="139">
        <f>SUM(G67:G69)</f>
        <v>0</v>
      </c>
      <c r="H66" s="139">
        <f>SUM(H67:H69)</f>
        <v>0</v>
      </c>
      <c r="I66" s="139">
        <f>SUM(I67:I69)</f>
        <v>0</v>
      </c>
      <c r="J66" s="139">
        <f>SUM(J67:J69)</f>
        <v>0</v>
      </c>
      <c r="K66" s="170" t="s">
        <v>34</v>
      </c>
      <c r="L66" s="171" t="s">
        <v>236</v>
      </c>
      <c r="M66" s="3"/>
    </row>
    <row r="67" spans="1:13" ht="31.5" hidden="1" outlineLevel="1" x14ac:dyDescent="0.3">
      <c r="A67" s="172"/>
      <c r="B67" s="169"/>
      <c r="C67" s="169"/>
      <c r="D67" s="140" t="s">
        <v>18</v>
      </c>
      <c r="E67" s="139">
        <f t="shared" si="6"/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70"/>
      <c r="L67" s="171"/>
      <c r="M67" s="3"/>
    </row>
    <row r="68" spans="1:13" ht="44.45" customHeight="1" collapsed="1" x14ac:dyDescent="0.3">
      <c r="A68" s="172"/>
      <c r="B68" s="169"/>
      <c r="C68" s="169"/>
      <c r="D68" s="140" t="s">
        <v>19</v>
      </c>
      <c r="E68" s="139">
        <f t="shared" si="6"/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70"/>
      <c r="L68" s="171"/>
      <c r="M68" s="3"/>
    </row>
    <row r="69" spans="1:13" ht="18.75" hidden="1" outlineLevel="1" x14ac:dyDescent="0.3">
      <c r="A69" s="172"/>
      <c r="B69" s="169"/>
      <c r="C69" s="169"/>
      <c r="D69" s="144" t="s">
        <v>20</v>
      </c>
      <c r="E69" s="139">
        <f t="shared" si="6"/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70"/>
      <c r="L69" s="171"/>
      <c r="M69" s="3"/>
    </row>
    <row r="70" spans="1:13" ht="18.75" collapsed="1" x14ac:dyDescent="0.3">
      <c r="A70" s="172" t="s">
        <v>36</v>
      </c>
      <c r="B70" s="169" t="s">
        <v>90</v>
      </c>
      <c r="C70" s="169" t="s">
        <v>22</v>
      </c>
      <c r="D70" s="138" t="s">
        <v>15</v>
      </c>
      <c r="E70" s="139">
        <f t="shared" si="6"/>
        <v>0</v>
      </c>
      <c r="F70" s="139">
        <f>SUM(F71:F73)</f>
        <v>0</v>
      </c>
      <c r="G70" s="139">
        <f>SUM(G71:G73)</f>
        <v>0</v>
      </c>
      <c r="H70" s="139">
        <f>SUM(H71:H73)</f>
        <v>0</v>
      </c>
      <c r="I70" s="139">
        <f>SUM(I71:I73)</f>
        <v>0</v>
      </c>
      <c r="J70" s="139">
        <f>SUM(J71:J73)</f>
        <v>0</v>
      </c>
      <c r="K70" s="170" t="s">
        <v>34</v>
      </c>
      <c r="L70" s="171" t="s">
        <v>236</v>
      </c>
      <c r="M70" s="3"/>
    </row>
    <row r="71" spans="1:13" ht="31.5" hidden="1" outlineLevel="1" x14ac:dyDescent="0.3">
      <c r="A71" s="172"/>
      <c r="B71" s="169"/>
      <c r="C71" s="169"/>
      <c r="D71" s="140" t="s">
        <v>18</v>
      </c>
      <c r="E71" s="139">
        <f t="shared" si="6"/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70"/>
      <c r="L71" s="171"/>
      <c r="M71" s="3"/>
    </row>
    <row r="72" spans="1:13" ht="57.75" customHeight="1" collapsed="1" x14ac:dyDescent="0.3">
      <c r="A72" s="172"/>
      <c r="B72" s="169"/>
      <c r="C72" s="169"/>
      <c r="D72" s="140" t="s">
        <v>19</v>
      </c>
      <c r="E72" s="139">
        <f t="shared" si="6"/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70"/>
      <c r="L72" s="171"/>
      <c r="M72" s="3"/>
    </row>
    <row r="73" spans="1:13" ht="18.75" hidden="1" outlineLevel="1" x14ac:dyDescent="0.3">
      <c r="A73" s="172"/>
      <c r="B73" s="169"/>
      <c r="C73" s="169"/>
      <c r="D73" s="144" t="s">
        <v>20</v>
      </c>
      <c r="E73" s="139">
        <f t="shared" si="6"/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70"/>
      <c r="L73" s="171"/>
      <c r="M73" s="3"/>
    </row>
    <row r="74" spans="1:13" ht="18.75" collapsed="1" x14ac:dyDescent="0.3">
      <c r="A74" s="172" t="s">
        <v>37</v>
      </c>
      <c r="B74" s="169" t="s">
        <v>91</v>
      </c>
      <c r="C74" s="169" t="s">
        <v>22</v>
      </c>
      <c r="D74" s="138" t="s">
        <v>15</v>
      </c>
      <c r="E74" s="139">
        <f t="shared" si="6"/>
        <v>17000</v>
      </c>
      <c r="F74" s="139">
        <f>SUM(F75:F77)</f>
        <v>1000</v>
      </c>
      <c r="G74" s="139">
        <f>SUM(G75:G77)</f>
        <v>4000</v>
      </c>
      <c r="H74" s="139">
        <f>SUM(H75:H77)</f>
        <v>4000</v>
      </c>
      <c r="I74" s="139">
        <f>SUM(I75:I77)</f>
        <v>4000</v>
      </c>
      <c r="J74" s="139">
        <f>SUM(J75:J77)</f>
        <v>4000</v>
      </c>
      <c r="K74" s="170" t="s">
        <v>34</v>
      </c>
      <c r="L74" s="182" t="s">
        <v>240</v>
      </c>
      <c r="M74" s="3"/>
    </row>
    <row r="75" spans="1:13" ht="30" hidden="1" customHeight="1" outlineLevel="1" x14ac:dyDescent="0.3">
      <c r="A75" s="172"/>
      <c r="B75" s="169"/>
      <c r="C75" s="169"/>
      <c r="D75" s="140" t="s">
        <v>18</v>
      </c>
      <c r="E75" s="139">
        <f t="shared" si="6"/>
        <v>0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70"/>
      <c r="L75" s="183"/>
      <c r="M75" s="3"/>
    </row>
    <row r="76" spans="1:13" ht="81" customHeight="1" collapsed="1" x14ac:dyDescent="0.3">
      <c r="A76" s="172"/>
      <c r="B76" s="169"/>
      <c r="C76" s="169"/>
      <c r="D76" s="140" t="s">
        <v>19</v>
      </c>
      <c r="E76" s="139">
        <f t="shared" si="6"/>
        <v>17000</v>
      </c>
      <c r="F76" s="141">
        <v>1000</v>
      </c>
      <c r="G76" s="141">
        <v>4000</v>
      </c>
      <c r="H76" s="141">
        <v>4000</v>
      </c>
      <c r="I76" s="141">
        <v>4000</v>
      </c>
      <c r="J76" s="141">
        <v>4000</v>
      </c>
      <c r="K76" s="170"/>
      <c r="L76" s="183"/>
      <c r="M76" s="3"/>
    </row>
    <row r="77" spans="1:13" ht="18.75" hidden="1" customHeight="1" outlineLevel="1" x14ac:dyDescent="0.3">
      <c r="A77" s="172"/>
      <c r="B77" s="169"/>
      <c r="C77" s="169"/>
      <c r="D77" s="144" t="s">
        <v>20</v>
      </c>
      <c r="E77" s="139">
        <f t="shared" si="6"/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70"/>
      <c r="L77" s="184"/>
      <c r="M77" s="3"/>
    </row>
    <row r="78" spans="1:13" ht="18.75" collapsed="1" x14ac:dyDescent="0.3">
      <c r="A78" s="174" t="s">
        <v>28</v>
      </c>
      <c r="B78" s="174"/>
      <c r="C78" s="174"/>
      <c r="D78" s="138" t="s">
        <v>15</v>
      </c>
      <c r="E78" s="139">
        <f t="shared" si="6"/>
        <v>402737.04488000006</v>
      </c>
      <c r="F78" s="139">
        <f>SUM(F79:F81)</f>
        <v>79819.981100000005</v>
      </c>
      <c r="G78" s="139">
        <f>SUM(G79:G81)</f>
        <v>81905.745779999997</v>
      </c>
      <c r="H78" s="139">
        <f>SUM(H79:H81)</f>
        <v>80337.106</v>
      </c>
      <c r="I78" s="139">
        <f>SUM(I79:I81)</f>
        <v>80337.106</v>
      </c>
      <c r="J78" s="139">
        <f>SUM(J79:J81)</f>
        <v>80337.106</v>
      </c>
      <c r="K78" s="170"/>
      <c r="L78" s="171"/>
      <c r="M78" s="3"/>
    </row>
    <row r="79" spans="1:13" ht="31.5" hidden="1" outlineLevel="1" x14ac:dyDescent="0.3">
      <c r="A79" s="174"/>
      <c r="B79" s="174"/>
      <c r="C79" s="174"/>
      <c r="D79" s="138" t="s">
        <v>18</v>
      </c>
      <c r="E79" s="139">
        <f t="shared" si="6"/>
        <v>0</v>
      </c>
      <c r="F79" s="139">
        <f t="shared" ref="F79:J81" si="9">F51</f>
        <v>0</v>
      </c>
      <c r="G79" s="139">
        <f t="shared" si="9"/>
        <v>0</v>
      </c>
      <c r="H79" s="139">
        <f t="shared" si="9"/>
        <v>0</v>
      </c>
      <c r="I79" s="139">
        <f t="shared" si="9"/>
        <v>0</v>
      </c>
      <c r="J79" s="139">
        <f t="shared" si="9"/>
        <v>0</v>
      </c>
      <c r="K79" s="170"/>
      <c r="L79" s="171"/>
      <c r="M79" s="3"/>
    </row>
    <row r="80" spans="1:13" ht="51.75" customHeight="1" collapsed="1" x14ac:dyDescent="0.3">
      <c r="A80" s="174"/>
      <c r="B80" s="174"/>
      <c r="C80" s="174"/>
      <c r="D80" s="138" t="s">
        <v>19</v>
      </c>
      <c r="E80" s="139">
        <f t="shared" si="6"/>
        <v>397238.56073000003</v>
      </c>
      <c r="F80" s="139">
        <f t="shared" si="9"/>
        <v>78749.356</v>
      </c>
      <c r="G80" s="139">
        <f t="shared" si="9"/>
        <v>80743.446729999996</v>
      </c>
      <c r="H80" s="139">
        <f t="shared" si="9"/>
        <v>79248.585999999996</v>
      </c>
      <c r="I80" s="139">
        <f t="shared" si="9"/>
        <v>79248.585999999996</v>
      </c>
      <c r="J80" s="139">
        <f t="shared" si="9"/>
        <v>79248.585999999996</v>
      </c>
      <c r="K80" s="170"/>
      <c r="L80" s="171"/>
      <c r="M80" s="3"/>
    </row>
    <row r="81" spans="1:13" ht="18.75" x14ac:dyDescent="0.3">
      <c r="A81" s="174"/>
      <c r="B81" s="174"/>
      <c r="C81" s="174"/>
      <c r="D81" s="143" t="s">
        <v>20</v>
      </c>
      <c r="E81" s="139">
        <f t="shared" si="6"/>
        <v>5498.4841500000002</v>
      </c>
      <c r="F81" s="139">
        <f t="shared" si="9"/>
        <v>1070.6251</v>
      </c>
      <c r="G81" s="139">
        <f t="shared" si="9"/>
        <v>1162.2990499999999</v>
      </c>
      <c r="H81" s="139">
        <f t="shared" si="9"/>
        <v>1088.52</v>
      </c>
      <c r="I81" s="139">
        <f t="shared" si="9"/>
        <v>1088.52</v>
      </c>
      <c r="J81" s="139">
        <f t="shared" si="9"/>
        <v>1088.52</v>
      </c>
      <c r="K81" s="170"/>
      <c r="L81" s="171"/>
      <c r="M81" s="3"/>
    </row>
    <row r="82" spans="1:13" ht="25.5" customHeight="1" x14ac:dyDescent="0.3">
      <c r="A82" s="175" t="s">
        <v>62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3"/>
    </row>
    <row r="83" spans="1:13" ht="15.75" x14ac:dyDescent="0.25">
      <c r="A83" s="177">
        <v>1</v>
      </c>
      <c r="B83" s="178" t="s">
        <v>63</v>
      </c>
      <c r="C83" s="178" t="s">
        <v>22</v>
      </c>
      <c r="D83" s="138" t="s">
        <v>15</v>
      </c>
      <c r="E83" s="139">
        <f>SUM(F83:J83)</f>
        <v>102500.50536000001</v>
      </c>
      <c r="F83" s="139">
        <f>SUM(F84:F86)</f>
        <v>19998.391360000001</v>
      </c>
      <c r="G83" s="139">
        <f>SUM(G84:G86)</f>
        <v>20226.940999999999</v>
      </c>
      <c r="H83" s="139">
        <f>SUM(H84:H86)</f>
        <v>20758.391</v>
      </c>
      <c r="I83" s="139">
        <f>SUM(I84:I86)</f>
        <v>20758.391</v>
      </c>
      <c r="J83" s="139">
        <f>SUM(J84:J86)</f>
        <v>20758.391</v>
      </c>
      <c r="K83" s="170" t="s">
        <v>34</v>
      </c>
      <c r="L83" s="171"/>
    </row>
    <row r="84" spans="1:13" ht="28.5" hidden="1" customHeight="1" outlineLevel="1" x14ac:dyDescent="0.25">
      <c r="A84" s="177"/>
      <c r="B84" s="178"/>
      <c r="C84" s="178"/>
      <c r="D84" s="138" t="s">
        <v>18</v>
      </c>
      <c r="E84" s="139">
        <f t="shared" ref="E84:E128" si="10">SUM(F84:J84)</f>
        <v>0</v>
      </c>
      <c r="F84" s="139">
        <f t="shared" ref="F84:J86" si="11">F96+F104+F100+F88+F92</f>
        <v>0</v>
      </c>
      <c r="G84" s="139">
        <f t="shared" si="11"/>
        <v>0</v>
      </c>
      <c r="H84" s="139">
        <f t="shared" si="11"/>
        <v>0</v>
      </c>
      <c r="I84" s="139">
        <f t="shared" si="11"/>
        <v>0</v>
      </c>
      <c r="J84" s="139">
        <f t="shared" si="11"/>
        <v>0</v>
      </c>
      <c r="K84" s="170"/>
      <c r="L84" s="171"/>
    </row>
    <row r="85" spans="1:13" ht="45.75" customHeight="1" collapsed="1" x14ac:dyDescent="0.25">
      <c r="A85" s="177"/>
      <c r="B85" s="178"/>
      <c r="C85" s="178"/>
      <c r="D85" s="138" t="s">
        <v>19</v>
      </c>
      <c r="E85" s="139">
        <f t="shared" si="10"/>
        <v>99671.955360000007</v>
      </c>
      <c r="F85" s="139">
        <f t="shared" si="11"/>
        <v>19998.391360000001</v>
      </c>
      <c r="G85" s="139">
        <f t="shared" si="11"/>
        <v>19918.391</v>
      </c>
      <c r="H85" s="139">
        <f t="shared" si="11"/>
        <v>19918.391</v>
      </c>
      <c r="I85" s="139">
        <f t="shared" si="11"/>
        <v>19918.391</v>
      </c>
      <c r="J85" s="139">
        <f t="shared" si="11"/>
        <v>19918.391</v>
      </c>
      <c r="K85" s="170"/>
      <c r="L85" s="171"/>
    </row>
    <row r="86" spans="1:13" ht="32.450000000000003" customHeight="1" x14ac:dyDescent="0.25">
      <c r="A86" s="177"/>
      <c r="B86" s="178"/>
      <c r="C86" s="178"/>
      <c r="D86" s="143" t="s">
        <v>20</v>
      </c>
      <c r="E86" s="139">
        <f t="shared" si="10"/>
        <v>2828.55</v>
      </c>
      <c r="F86" s="139">
        <f t="shared" si="11"/>
        <v>0</v>
      </c>
      <c r="G86" s="139">
        <f t="shared" si="11"/>
        <v>308.54999999999995</v>
      </c>
      <c r="H86" s="139">
        <f t="shared" si="11"/>
        <v>840</v>
      </c>
      <c r="I86" s="139">
        <f t="shared" si="11"/>
        <v>840</v>
      </c>
      <c r="J86" s="139">
        <f t="shared" si="11"/>
        <v>840</v>
      </c>
      <c r="K86" s="170"/>
      <c r="L86" s="171"/>
    </row>
    <row r="87" spans="1:13" ht="131.25" customHeight="1" x14ac:dyDescent="0.25">
      <c r="A87" s="149" t="s">
        <v>21</v>
      </c>
      <c r="B87" s="140" t="s">
        <v>92</v>
      </c>
      <c r="C87" s="140" t="s">
        <v>22</v>
      </c>
      <c r="D87" s="142" t="s">
        <v>15</v>
      </c>
      <c r="E87" s="139">
        <f t="shared" ref="E87:E94" si="12">SUM(F87:J87)</f>
        <v>0</v>
      </c>
      <c r="F87" s="139">
        <f>SUM(F88:F90)</f>
        <v>0</v>
      </c>
      <c r="G87" s="139">
        <f>SUM(G88:G90)</f>
        <v>0</v>
      </c>
      <c r="H87" s="139">
        <f>SUM(H88:H90)</f>
        <v>0</v>
      </c>
      <c r="I87" s="139">
        <f>SUM(I88:I90)</f>
        <v>0</v>
      </c>
      <c r="J87" s="139">
        <f>SUM(J88:J90)</f>
        <v>0</v>
      </c>
      <c r="K87" s="170" t="s">
        <v>34</v>
      </c>
      <c r="L87" s="214" t="s">
        <v>243</v>
      </c>
    </row>
    <row r="88" spans="1:13" ht="30" hidden="1" customHeight="1" outlineLevel="1" x14ac:dyDescent="0.25">
      <c r="A88" s="149"/>
      <c r="B88" s="140"/>
      <c r="C88" s="140"/>
      <c r="D88" s="140" t="s">
        <v>18</v>
      </c>
      <c r="E88" s="139">
        <f t="shared" si="12"/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70"/>
      <c r="L88" s="214"/>
    </row>
    <row r="89" spans="1:13" ht="81.75" hidden="1" customHeight="1" collapsed="1" x14ac:dyDescent="0.25">
      <c r="A89" s="149"/>
      <c r="B89" s="140"/>
      <c r="C89" s="140"/>
      <c r="D89" s="140" t="s">
        <v>19</v>
      </c>
      <c r="E89" s="139">
        <f t="shared" si="12"/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70"/>
      <c r="L89" s="214"/>
    </row>
    <row r="90" spans="1:13" ht="28.15" hidden="1" customHeight="1" outlineLevel="1" x14ac:dyDescent="0.25">
      <c r="A90" s="149"/>
      <c r="B90" s="140"/>
      <c r="C90" s="140"/>
      <c r="D90" s="144" t="s">
        <v>20</v>
      </c>
      <c r="E90" s="139">
        <f t="shared" si="12"/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50"/>
      <c r="L90" s="151"/>
    </row>
    <row r="91" spans="1:13" ht="15.75" collapsed="1" x14ac:dyDescent="0.25">
      <c r="A91" s="172" t="s">
        <v>23</v>
      </c>
      <c r="B91" s="169" t="s">
        <v>93</v>
      </c>
      <c r="C91" s="169" t="s">
        <v>22</v>
      </c>
      <c r="D91" s="138" t="s">
        <v>15</v>
      </c>
      <c r="E91" s="139">
        <f t="shared" si="12"/>
        <v>0</v>
      </c>
      <c r="F91" s="139">
        <f>SUM(F92:F94)</f>
        <v>0</v>
      </c>
      <c r="G91" s="139">
        <f>SUM(G92:G94)</f>
        <v>0</v>
      </c>
      <c r="H91" s="139">
        <f>SUM(H92:H94)</f>
        <v>0</v>
      </c>
      <c r="I91" s="139">
        <f>SUM(I92:I94)</f>
        <v>0</v>
      </c>
      <c r="J91" s="139">
        <f>SUM(J92:J94)</f>
        <v>0</v>
      </c>
      <c r="K91" s="170" t="s">
        <v>34</v>
      </c>
      <c r="L91" s="169" t="s">
        <v>242</v>
      </c>
    </row>
    <row r="92" spans="1:13" ht="31.5" hidden="1" outlineLevel="1" x14ac:dyDescent="0.25">
      <c r="A92" s="172"/>
      <c r="B92" s="169"/>
      <c r="C92" s="169"/>
      <c r="D92" s="140" t="s">
        <v>18</v>
      </c>
      <c r="E92" s="139">
        <f t="shared" si="12"/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70"/>
      <c r="L92" s="169"/>
    </row>
    <row r="93" spans="1:13" ht="66" customHeight="1" collapsed="1" x14ac:dyDescent="0.25">
      <c r="A93" s="172"/>
      <c r="B93" s="169"/>
      <c r="C93" s="169"/>
      <c r="D93" s="140" t="s">
        <v>19</v>
      </c>
      <c r="E93" s="139">
        <f t="shared" si="12"/>
        <v>0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70"/>
      <c r="L93" s="169"/>
    </row>
    <row r="94" spans="1:13" ht="15.75" hidden="1" outlineLevel="1" x14ac:dyDescent="0.25">
      <c r="A94" s="172"/>
      <c r="B94" s="169"/>
      <c r="C94" s="169"/>
      <c r="D94" s="144" t="s">
        <v>20</v>
      </c>
      <c r="E94" s="139">
        <f t="shared" si="12"/>
        <v>0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70"/>
      <c r="L94" s="169"/>
    </row>
    <row r="95" spans="1:13" ht="15.75" collapsed="1" x14ac:dyDescent="0.25">
      <c r="A95" s="172" t="s">
        <v>31</v>
      </c>
      <c r="B95" s="169" t="s">
        <v>133</v>
      </c>
      <c r="C95" s="169" t="s">
        <v>22</v>
      </c>
      <c r="D95" s="138" t="s">
        <v>15</v>
      </c>
      <c r="E95" s="139">
        <f t="shared" si="10"/>
        <v>102500.50536000001</v>
      </c>
      <c r="F95" s="139">
        <f>SUM(F96:F98)</f>
        <v>19998.391360000001</v>
      </c>
      <c r="G95" s="139">
        <f>SUM(G96:G98)</f>
        <v>20226.940999999999</v>
      </c>
      <c r="H95" s="139">
        <f>SUM(H96:H98)</f>
        <v>20758.391</v>
      </c>
      <c r="I95" s="139">
        <f>SUM(I96:I98)</f>
        <v>20758.391</v>
      </c>
      <c r="J95" s="139">
        <f>SUM(J96:J98)</f>
        <v>20758.391</v>
      </c>
      <c r="K95" s="170" t="s">
        <v>34</v>
      </c>
      <c r="L95" s="169" t="s">
        <v>248</v>
      </c>
    </row>
    <row r="96" spans="1:13" ht="31.5" hidden="1" outlineLevel="1" x14ac:dyDescent="0.25">
      <c r="A96" s="172"/>
      <c r="B96" s="169"/>
      <c r="C96" s="169"/>
      <c r="D96" s="140" t="s">
        <v>18</v>
      </c>
      <c r="E96" s="139">
        <f t="shared" si="10"/>
        <v>0</v>
      </c>
      <c r="F96" s="141">
        <v>0</v>
      </c>
      <c r="G96" s="141">
        <v>0</v>
      </c>
      <c r="H96" s="141">
        <v>0</v>
      </c>
      <c r="I96" s="141">
        <v>0</v>
      </c>
      <c r="J96" s="141">
        <v>0</v>
      </c>
      <c r="K96" s="170"/>
      <c r="L96" s="169"/>
    </row>
    <row r="97" spans="1:13" ht="48" customHeight="1" collapsed="1" x14ac:dyDescent="0.25">
      <c r="A97" s="172"/>
      <c r="B97" s="169"/>
      <c r="C97" s="169"/>
      <c r="D97" s="140" t="s">
        <v>19</v>
      </c>
      <c r="E97" s="139">
        <f t="shared" si="10"/>
        <v>99671.955360000007</v>
      </c>
      <c r="F97" s="141">
        <f>19998.39136</f>
        <v>19998.391360000001</v>
      </c>
      <c r="G97" s="141">
        <v>19918.391</v>
      </c>
      <c r="H97" s="141">
        <v>19918.391</v>
      </c>
      <c r="I97" s="141">
        <v>19918.391</v>
      </c>
      <c r="J97" s="141">
        <v>19918.391</v>
      </c>
      <c r="K97" s="170"/>
      <c r="L97" s="169"/>
      <c r="M97" s="8" t="s">
        <v>55</v>
      </c>
    </row>
    <row r="98" spans="1:13" ht="39.75" customHeight="1" x14ac:dyDescent="0.3">
      <c r="A98" s="172"/>
      <c r="B98" s="169"/>
      <c r="C98" s="169"/>
      <c r="D98" s="144" t="s">
        <v>20</v>
      </c>
      <c r="E98" s="139">
        <f t="shared" si="10"/>
        <v>2828.55</v>
      </c>
      <c r="F98" s="141">
        <v>0</v>
      </c>
      <c r="G98" s="145">
        <f>840-531.45</f>
        <v>308.54999999999995</v>
      </c>
      <c r="H98" s="141">
        <v>840</v>
      </c>
      <c r="I98" s="141">
        <v>840</v>
      </c>
      <c r="J98" s="141">
        <v>840</v>
      </c>
      <c r="K98" s="170"/>
      <c r="L98" s="169"/>
      <c r="M98" s="26"/>
    </row>
    <row r="99" spans="1:13" ht="15.75" x14ac:dyDescent="0.25">
      <c r="A99" s="172" t="s">
        <v>32</v>
      </c>
      <c r="B99" s="169" t="s">
        <v>94</v>
      </c>
      <c r="C99" s="169" t="s">
        <v>22</v>
      </c>
      <c r="D99" s="138" t="s">
        <v>15</v>
      </c>
      <c r="E99" s="139">
        <f t="shared" si="10"/>
        <v>0</v>
      </c>
      <c r="F99" s="139">
        <f>SUM(F100:F102)</f>
        <v>0</v>
      </c>
      <c r="G99" s="139">
        <f>SUM(G100:G102)</f>
        <v>0</v>
      </c>
      <c r="H99" s="139">
        <f>SUM(H100:H102)</f>
        <v>0</v>
      </c>
      <c r="I99" s="139">
        <f>SUM(I100:I102)</f>
        <v>0</v>
      </c>
      <c r="J99" s="139">
        <f>SUM(J100:J102)</f>
        <v>0</v>
      </c>
      <c r="K99" s="170" t="s">
        <v>34</v>
      </c>
      <c r="L99" s="171" t="s">
        <v>236</v>
      </c>
    </row>
    <row r="100" spans="1:13" ht="31.5" hidden="1" outlineLevel="1" x14ac:dyDescent="0.25">
      <c r="A100" s="172"/>
      <c r="B100" s="169"/>
      <c r="C100" s="169"/>
      <c r="D100" s="140" t="s">
        <v>18</v>
      </c>
      <c r="E100" s="139">
        <f t="shared" si="10"/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70"/>
      <c r="L100" s="171"/>
    </row>
    <row r="101" spans="1:13" ht="65.25" customHeight="1" collapsed="1" x14ac:dyDescent="0.25">
      <c r="A101" s="172"/>
      <c r="B101" s="169"/>
      <c r="C101" s="169"/>
      <c r="D101" s="140" t="s">
        <v>19</v>
      </c>
      <c r="E101" s="139">
        <f t="shared" si="10"/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70"/>
      <c r="L101" s="171"/>
    </row>
    <row r="102" spans="1:13" ht="15.75" hidden="1" outlineLevel="1" x14ac:dyDescent="0.25">
      <c r="A102" s="172"/>
      <c r="B102" s="169"/>
      <c r="C102" s="169"/>
      <c r="D102" s="144" t="s">
        <v>20</v>
      </c>
      <c r="E102" s="139">
        <f t="shared" si="10"/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70"/>
      <c r="L102" s="171"/>
    </row>
    <row r="103" spans="1:13" ht="15.75" collapsed="1" x14ac:dyDescent="0.25">
      <c r="A103" s="172" t="s">
        <v>35</v>
      </c>
      <c r="B103" s="169" t="s">
        <v>95</v>
      </c>
      <c r="C103" s="169" t="s">
        <v>22</v>
      </c>
      <c r="D103" s="138" t="s">
        <v>15</v>
      </c>
      <c r="E103" s="139">
        <f t="shared" si="10"/>
        <v>0</v>
      </c>
      <c r="F103" s="139">
        <f>SUM(F104:F106)</f>
        <v>0</v>
      </c>
      <c r="G103" s="139">
        <f>SUM(G104:G106)</f>
        <v>0</v>
      </c>
      <c r="H103" s="139">
        <f>SUM(H104:H106)</f>
        <v>0</v>
      </c>
      <c r="I103" s="139">
        <f>SUM(I104:I106)</f>
        <v>0</v>
      </c>
      <c r="J103" s="139">
        <f>SUM(J104:J106)</f>
        <v>0</v>
      </c>
      <c r="K103" s="170" t="s">
        <v>34</v>
      </c>
      <c r="L103" s="182" t="s">
        <v>247</v>
      </c>
    </row>
    <row r="104" spans="1:13" ht="27.6" hidden="1" customHeight="1" outlineLevel="1" x14ac:dyDescent="0.25">
      <c r="A104" s="172"/>
      <c r="B104" s="169"/>
      <c r="C104" s="169"/>
      <c r="D104" s="140" t="s">
        <v>18</v>
      </c>
      <c r="E104" s="139">
        <f t="shared" si="10"/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70"/>
      <c r="L104" s="183"/>
    </row>
    <row r="105" spans="1:13" ht="47.25" collapsed="1" x14ac:dyDescent="0.25">
      <c r="A105" s="172"/>
      <c r="B105" s="169"/>
      <c r="C105" s="169"/>
      <c r="D105" s="140" t="s">
        <v>19</v>
      </c>
      <c r="E105" s="139">
        <f t="shared" si="10"/>
        <v>0</v>
      </c>
      <c r="F105" s="141">
        <v>0</v>
      </c>
      <c r="G105" s="141">
        <v>0</v>
      </c>
      <c r="H105" s="141">
        <v>0</v>
      </c>
      <c r="I105" s="141">
        <v>0</v>
      </c>
      <c r="J105" s="141">
        <v>0</v>
      </c>
      <c r="K105" s="170"/>
      <c r="L105" s="183"/>
    </row>
    <row r="106" spans="1:13" ht="14.45" hidden="1" customHeight="1" outlineLevel="1" x14ac:dyDescent="0.25">
      <c r="A106" s="172"/>
      <c r="B106" s="169"/>
      <c r="C106" s="169"/>
      <c r="D106" s="144" t="s">
        <v>20</v>
      </c>
      <c r="E106" s="139">
        <f t="shared" si="10"/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70"/>
      <c r="L106" s="184"/>
    </row>
    <row r="107" spans="1:13" ht="0.75" customHeight="1" collapsed="1" x14ac:dyDescent="0.25">
      <c r="A107" s="202" t="s">
        <v>38</v>
      </c>
      <c r="B107" s="203" t="s">
        <v>39</v>
      </c>
      <c r="C107" s="178" t="s">
        <v>22</v>
      </c>
      <c r="D107" s="138" t="s">
        <v>15</v>
      </c>
      <c r="E107" s="139">
        <f t="shared" si="10"/>
        <v>0</v>
      </c>
      <c r="F107" s="139">
        <f>SUM(F108:F109)</f>
        <v>0</v>
      </c>
      <c r="G107" s="139">
        <f>SUM(G108:G109)</f>
        <v>0</v>
      </c>
      <c r="H107" s="139">
        <f>SUM(H108:H109)</f>
        <v>0</v>
      </c>
      <c r="I107" s="139">
        <f>SUM(I108:I109)</f>
        <v>0</v>
      </c>
      <c r="J107" s="139">
        <f>SUM(J108:J109)</f>
        <v>0</v>
      </c>
      <c r="K107" s="170" t="s">
        <v>34</v>
      </c>
      <c r="L107" s="152"/>
    </row>
    <row r="108" spans="1:13" ht="28.5" hidden="1" customHeight="1" outlineLevel="1" x14ac:dyDescent="0.25">
      <c r="A108" s="202"/>
      <c r="B108" s="203"/>
      <c r="C108" s="178"/>
      <c r="D108" s="138" t="s">
        <v>18</v>
      </c>
      <c r="E108" s="139">
        <f t="shared" si="10"/>
        <v>0</v>
      </c>
      <c r="F108" s="139">
        <f t="shared" ref="F108:I109" si="13">F111</f>
        <v>0</v>
      </c>
      <c r="G108" s="139">
        <f t="shared" si="13"/>
        <v>0</v>
      </c>
      <c r="H108" s="139">
        <f t="shared" si="13"/>
        <v>0</v>
      </c>
      <c r="I108" s="139">
        <f t="shared" si="13"/>
        <v>0</v>
      </c>
      <c r="J108" s="139">
        <f>J111</f>
        <v>0</v>
      </c>
      <c r="K108" s="170"/>
      <c r="L108" s="152"/>
    </row>
    <row r="109" spans="1:13" ht="82.5" customHeight="1" collapsed="1" x14ac:dyDescent="0.25">
      <c r="A109" s="202"/>
      <c r="B109" s="203"/>
      <c r="C109" s="178"/>
      <c r="D109" s="138" t="s">
        <v>19</v>
      </c>
      <c r="E109" s="139">
        <f t="shared" si="10"/>
        <v>0</v>
      </c>
      <c r="F109" s="139">
        <f t="shared" si="13"/>
        <v>0</v>
      </c>
      <c r="G109" s="139">
        <f t="shared" si="13"/>
        <v>0</v>
      </c>
      <c r="H109" s="139">
        <f t="shared" si="13"/>
        <v>0</v>
      </c>
      <c r="I109" s="139">
        <f t="shared" si="13"/>
        <v>0</v>
      </c>
      <c r="J109" s="139">
        <f>J112</f>
        <v>0</v>
      </c>
      <c r="K109" s="170"/>
      <c r="L109" s="153"/>
    </row>
    <row r="110" spans="1:13" ht="15.75" x14ac:dyDescent="0.25">
      <c r="A110" s="204" t="s">
        <v>40</v>
      </c>
      <c r="B110" s="169" t="s">
        <v>96</v>
      </c>
      <c r="C110" s="169" t="s">
        <v>22</v>
      </c>
      <c r="D110" s="138" t="s">
        <v>15</v>
      </c>
      <c r="E110" s="139">
        <f t="shared" si="10"/>
        <v>0</v>
      </c>
      <c r="F110" s="139">
        <f>SUM(F111:F112)</f>
        <v>0</v>
      </c>
      <c r="G110" s="139">
        <f>SUM(G111:G112)</f>
        <v>0</v>
      </c>
      <c r="H110" s="139">
        <f>SUM(H111:H112)</f>
        <v>0</v>
      </c>
      <c r="I110" s="139">
        <f>SUM(I111:I112)</f>
        <v>0</v>
      </c>
      <c r="J110" s="139">
        <f>SUM(J111:J112)</f>
        <v>0</v>
      </c>
      <c r="K110" s="170" t="s">
        <v>34</v>
      </c>
      <c r="L110" s="182" t="s">
        <v>244</v>
      </c>
    </row>
    <row r="111" spans="1:13" ht="30" hidden="1" customHeight="1" outlineLevel="1" x14ac:dyDescent="0.25">
      <c r="A111" s="204"/>
      <c r="B111" s="169"/>
      <c r="C111" s="169"/>
      <c r="D111" s="140" t="s">
        <v>18</v>
      </c>
      <c r="E111" s="139">
        <f t="shared" si="10"/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70"/>
      <c r="L111" s="183"/>
    </row>
    <row r="112" spans="1:13" ht="63.6" customHeight="1" collapsed="1" x14ac:dyDescent="0.25">
      <c r="A112" s="204"/>
      <c r="B112" s="169"/>
      <c r="C112" s="169"/>
      <c r="D112" s="140" t="s">
        <v>19</v>
      </c>
      <c r="E112" s="139">
        <f t="shared" si="10"/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70"/>
      <c r="L112" s="184"/>
    </row>
    <row r="113" spans="1:15" ht="15" customHeight="1" x14ac:dyDescent="0.25">
      <c r="A113" s="202" t="s">
        <v>41</v>
      </c>
      <c r="B113" s="203" t="s">
        <v>42</v>
      </c>
      <c r="C113" s="178" t="s">
        <v>22</v>
      </c>
      <c r="D113" s="138" t="s">
        <v>15</v>
      </c>
      <c r="E113" s="139">
        <f t="shared" si="10"/>
        <v>4222159.7298499998</v>
      </c>
      <c r="F113" s="139">
        <f>SUM(F114:F116)</f>
        <v>838883.37118999986</v>
      </c>
      <c r="G113" s="139">
        <f>SUM(G114:G116)</f>
        <v>914117.11265999998</v>
      </c>
      <c r="H113" s="139">
        <f>SUM(H114:H116)</f>
        <v>823053.08200000005</v>
      </c>
      <c r="I113" s="139">
        <f>SUM(I114:I116)</f>
        <v>823053.08200000005</v>
      </c>
      <c r="J113" s="139">
        <f>SUM(J114:J116)</f>
        <v>823053.08200000005</v>
      </c>
      <c r="K113" s="170" t="s">
        <v>34</v>
      </c>
      <c r="L113" s="154"/>
    </row>
    <row r="114" spans="1:15" ht="28.5" hidden="1" customHeight="1" outlineLevel="1" x14ac:dyDescent="0.25">
      <c r="A114" s="202"/>
      <c r="B114" s="203"/>
      <c r="C114" s="178"/>
      <c r="D114" s="138" t="s">
        <v>18</v>
      </c>
      <c r="E114" s="139">
        <f t="shared" si="10"/>
        <v>0</v>
      </c>
      <c r="F114" s="139">
        <f t="shared" ref="F114:J116" si="14">F118+F122+F126</f>
        <v>0</v>
      </c>
      <c r="G114" s="139">
        <f t="shared" si="14"/>
        <v>0</v>
      </c>
      <c r="H114" s="139">
        <f t="shared" si="14"/>
        <v>0</v>
      </c>
      <c r="I114" s="139">
        <f t="shared" si="14"/>
        <v>0</v>
      </c>
      <c r="J114" s="139">
        <f t="shared" si="14"/>
        <v>0</v>
      </c>
      <c r="K114" s="170"/>
      <c r="L114" s="155"/>
    </row>
    <row r="115" spans="1:15" ht="51.75" customHeight="1" collapsed="1" x14ac:dyDescent="0.25">
      <c r="A115" s="202"/>
      <c r="B115" s="203"/>
      <c r="C115" s="178"/>
      <c r="D115" s="138" t="s">
        <v>19</v>
      </c>
      <c r="E115" s="139">
        <f t="shared" si="10"/>
        <v>4033553.7958399998</v>
      </c>
      <c r="F115" s="139">
        <f t="shared" si="14"/>
        <v>797006.6441899999</v>
      </c>
      <c r="G115" s="139">
        <f t="shared" si="14"/>
        <v>860692.51665000001</v>
      </c>
      <c r="H115" s="139">
        <f t="shared" si="14"/>
        <v>791951.54500000004</v>
      </c>
      <c r="I115" s="139">
        <f t="shared" si="14"/>
        <v>791951.54500000004</v>
      </c>
      <c r="J115" s="139">
        <f t="shared" si="14"/>
        <v>791951.54500000004</v>
      </c>
      <c r="K115" s="170"/>
      <c r="L115" s="155"/>
    </row>
    <row r="116" spans="1:15" ht="24" customHeight="1" x14ac:dyDescent="0.25">
      <c r="A116" s="202"/>
      <c r="B116" s="203"/>
      <c r="C116" s="178"/>
      <c r="D116" s="143" t="s">
        <v>20</v>
      </c>
      <c r="E116" s="139">
        <f t="shared" si="10"/>
        <v>188605.93401</v>
      </c>
      <c r="F116" s="139">
        <f t="shared" si="14"/>
        <v>41876.726999999999</v>
      </c>
      <c r="G116" s="139">
        <f t="shared" si="14"/>
        <v>53424.596010000001</v>
      </c>
      <c r="H116" s="139">
        <f t="shared" si="14"/>
        <v>31101.537</v>
      </c>
      <c r="I116" s="139">
        <f t="shared" si="14"/>
        <v>31101.537</v>
      </c>
      <c r="J116" s="139">
        <f t="shared" si="14"/>
        <v>31101.537</v>
      </c>
      <c r="K116" s="170"/>
      <c r="L116" s="156"/>
    </row>
    <row r="117" spans="1:15" ht="15.75" x14ac:dyDescent="0.25">
      <c r="A117" s="204" t="s">
        <v>43</v>
      </c>
      <c r="B117" s="169" t="s">
        <v>134</v>
      </c>
      <c r="C117" s="169" t="s">
        <v>22</v>
      </c>
      <c r="D117" s="138" t="s">
        <v>15</v>
      </c>
      <c r="E117" s="139">
        <f t="shared" si="10"/>
        <v>4145858.9710399997</v>
      </c>
      <c r="F117" s="139">
        <f>SUM(F118:F120)</f>
        <v>836109.36305999989</v>
      </c>
      <c r="G117" s="139">
        <f>SUM(G118:G120)</f>
        <v>842990.36198000005</v>
      </c>
      <c r="H117" s="139">
        <f>SUM(H118:H120)</f>
        <v>822253.08200000005</v>
      </c>
      <c r="I117" s="139">
        <f>SUM(I118:I120)</f>
        <v>822253.08200000005</v>
      </c>
      <c r="J117" s="139">
        <f>SUM(J118:J120)</f>
        <v>822253.08200000005</v>
      </c>
      <c r="K117" s="170" t="s">
        <v>34</v>
      </c>
      <c r="L117" s="182" t="s">
        <v>252</v>
      </c>
    </row>
    <row r="118" spans="1:15" ht="30" hidden="1" customHeight="1" outlineLevel="1" x14ac:dyDescent="0.25">
      <c r="A118" s="204"/>
      <c r="B118" s="169"/>
      <c r="C118" s="169"/>
      <c r="D118" s="140" t="s">
        <v>18</v>
      </c>
      <c r="E118" s="139">
        <f t="shared" si="10"/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70"/>
      <c r="L118" s="183"/>
    </row>
    <row r="119" spans="1:15" ht="47.25" customHeight="1" collapsed="1" x14ac:dyDescent="0.3">
      <c r="A119" s="204"/>
      <c r="B119" s="169"/>
      <c r="C119" s="169"/>
      <c r="D119" s="140" t="s">
        <v>19</v>
      </c>
      <c r="E119" s="139">
        <f t="shared" si="10"/>
        <v>3966189.7806899999</v>
      </c>
      <c r="F119" s="141">
        <f>795089.20419+1917.44</f>
        <v>797006.6441899999</v>
      </c>
      <c r="G119" s="141">
        <f>686170.973+104980.572+1891.3-486.3+783.11237+1899.83+489.01413</f>
        <v>795728.50150000001</v>
      </c>
      <c r="H119" s="141">
        <f t="shared" ref="H119:J119" si="15">686170.973+104980.572</f>
        <v>791151.54500000004</v>
      </c>
      <c r="I119" s="141">
        <f t="shared" si="15"/>
        <v>791151.54500000004</v>
      </c>
      <c r="J119" s="141">
        <f t="shared" si="15"/>
        <v>791151.54500000004</v>
      </c>
      <c r="K119" s="170"/>
      <c r="L119" s="183"/>
      <c r="M119" s="26">
        <v>489.01413000000002</v>
      </c>
      <c r="N119" s="134" t="s">
        <v>428</v>
      </c>
      <c r="O119" s="13"/>
    </row>
    <row r="120" spans="1:15" ht="96.75" customHeight="1" x14ac:dyDescent="0.3">
      <c r="A120" s="204"/>
      <c r="B120" s="169"/>
      <c r="C120" s="169"/>
      <c r="D120" s="144" t="s">
        <v>20</v>
      </c>
      <c r="E120" s="139">
        <f t="shared" si="10"/>
        <v>179669.19035000002</v>
      </c>
      <c r="F120" s="141">
        <v>39102.718869999997</v>
      </c>
      <c r="G120" s="145">
        <f>31941.537-840+11142.183+5018.14048</f>
        <v>47261.860480000003</v>
      </c>
      <c r="H120" s="141">
        <f>31941.537-840</f>
        <v>31101.537</v>
      </c>
      <c r="I120" s="141">
        <f>31941.537-840</f>
        <v>31101.537</v>
      </c>
      <c r="J120" s="141">
        <f>31941.537-840</f>
        <v>31101.537</v>
      </c>
      <c r="K120" s="170"/>
      <c r="L120" s="184"/>
      <c r="M120" s="3"/>
    </row>
    <row r="121" spans="1:15" ht="14.45" customHeight="1" x14ac:dyDescent="0.3">
      <c r="A121" s="204" t="s">
        <v>44</v>
      </c>
      <c r="B121" s="182" t="s">
        <v>135</v>
      </c>
      <c r="C121" s="169" t="s">
        <v>22</v>
      </c>
      <c r="D121" s="138" t="s">
        <v>15</v>
      </c>
      <c r="E121" s="139">
        <f t="shared" si="10"/>
        <v>76300.758809999999</v>
      </c>
      <c r="F121" s="139">
        <f>SUM(F122:F124)</f>
        <v>2774.0081300000002</v>
      </c>
      <c r="G121" s="139">
        <f>SUM(G122:G124)</f>
        <v>71126.750679999997</v>
      </c>
      <c r="H121" s="139">
        <f>SUM(H122:H124)</f>
        <v>800</v>
      </c>
      <c r="I121" s="139">
        <f>SUM(I122:I124)</f>
        <v>800</v>
      </c>
      <c r="J121" s="139">
        <f>SUM(J122:J124)</f>
        <v>800</v>
      </c>
      <c r="K121" s="170" t="s">
        <v>34</v>
      </c>
      <c r="L121" s="182" t="s">
        <v>253</v>
      </c>
      <c r="M121" s="127">
        <v>44319.845150000001</v>
      </c>
    </row>
    <row r="122" spans="1:15" ht="30" hidden="1" customHeight="1" outlineLevel="1" x14ac:dyDescent="0.25">
      <c r="A122" s="204"/>
      <c r="B122" s="183"/>
      <c r="C122" s="169"/>
      <c r="D122" s="140" t="s">
        <v>18</v>
      </c>
      <c r="E122" s="139">
        <f t="shared" si="10"/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70"/>
      <c r="L122" s="183"/>
    </row>
    <row r="123" spans="1:15" ht="48" customHeight="1" collapsed="1" x14ac:dyDescent="0.3">
      <c r="A123" s="204"/>
      <c r="B123" s="183"/>
      <c r="C123" s="169"/>
      <c r="D123" s="140" t="s">
        <v>19</v>
      </c>
      <c r="E123" s="139">
        <f t="shared" si="10"/>
        <v>67364.015149999992</v>
      </c>
      <c r="F123" s="141">
        <v>0</v>
      </c>
      <c r="G123" s="141">
        <f>800+16945+44319.84515+2899.17</f>
        <v>64964.015149999999</v>
      </c>
      <c r="H123" s="141">
        <v>800</v>
      </c>
      <c r="I123" s="141">
        <v>800</v>
      </c>
      <c r="J123" s="141">
        <v>800</v>
      </c>
      <c r="K123" s="170"/>
      <c r="L123" s="183"/>
      <c r="M123" s="129">
        <v>2899.17</v>
      </c>
      <c r="N123" s="128" t="s">
        <v>427</v>
      </c>
    </row>
    <row r="124" spans="1:15" ht="18.75" x14ac:dyDescent="0.3">
      <c r="A124" s="204"/>
      <c r="B124" s="184"/>
      <c r="C124" s="169"/>
      <c r="D124" s="144" t="s">
        <v>20</v>
      </c>
      <c r="E124" s="139">
        <f t="shared" si="10"/>
        <v>8936.7436600000001</v>
      </c>
      <c r="F124" s="141">
        <v>2774.0081300000002</v>
      </c>
      <c r="G124" s="145">
        <f>5198.28+964.45553</f>
        <v>6162.7355299999999</v>
      </c>
      <c r="H124" s="141">
        <v>0</v>
      </c>
      <c r="I124" s="141">
        <v>0</v>
      </c>
      <c r="J124" s="141">
        <v>0</v>
      </c>
      <c r="K124" s="170"/>
      <c r="L124" s="183"/>
      <c r="M124" s="27"/>
    </row>
    <row r="125" spans="1:15" ht="14.25" hidden="1" customHeight="1" x14ac:dyDescent="0.25">
      <c r="A125" s="179" t="s">
        <v>45</v>
      </c>
      <c r="B125" s="182" t="s">
        <v>97</v>
      </c>
      <c r="C125" s="146" t="s">
        <v>22</v>
      </c>
      <c r="D125" s="138" t="s">
        <v>15</v>
      </c>
      <c r="E125" s="139">
        <f t="shared" si="10"/>
        <v>0</v>
      </c>
      <c r="F125" s="139">
        <f>SUM(F126:F128)</f>
        <v>0</v>
      </c>
      <c r="G125" s="139">
        <f>SUM(G126:G128)</f>
        <v>0</v>
      </c>
      <c r="H125" s="139">
        <f>SUM(H126:H128)</f>
        <v>0</v>
      </c>
      <c r="I125" s="139">
        <f>SUM(I126:I128)</f>
        <v>0</v>
      </c>
      <c r="J125" s="139">
        <f>SUM(J126:J128)</f>
        <v>0</v>
      </c>
      <c r="K125" s="185" t="s">
        <v>34</v>
      </c>
      <c r="L125" s="183"/>
    </row>
    <row r="126" spans="1:15" ht="30" hidden="1" customHeight="1" outlineLevel="1" x14ac:dyDescent="0.25">
      <c r="A126" s="180"/>
      <c r="B126" s="183"/>
      <c r="C126" s="147"/>
      <c r="D126" s="140" t="s">
        <v>18</v>
      </c>
      <c r="E126" s="139">
        <f t="shared" si="10"/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86"/>
      <c r="L126" s="183"/>
    </row>
    <row r="127" spans="1:15" ht="47.25" collapsed="1" x14ac:dyDescent="0.25">
      <c r="A127" s="181"/>
      <c r="B127" s="184"/>
      <c r="C127" s="148"/>
      <c r="D127" s="140" t="s">
        <v>19</v>
      </c>
      <c r="E127" s="139">
        <f t="shared" si="10"/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87"/>
      <c r="L127" s="184"/>
    </row>
    <row r="128" spans="1:15" ht="10.5" hidden="1" customHeight="1" outlineLevel="1" x14ac:dyDescent="0.3">
      <c r="A128" s="40"/>
      <c r="B128" s="35"/>
      <c r="C128" s="35"/>
      <c r="D128" s="37" t="s">
        <v>20</v>
      </c>
      <c r="E128" s="38">
        <f t="shared" si="10"/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36"/>
      <c r="L128" s="31"/>
    </row>
    <row r="129" spans="1:14" ht="15.75" collapsed="1" x14ac:dyDescent="0.25">
      <c r="A129" s="220" t="s">
        <v>67</v>
      </c>
      <c r="B129" s="178" t="s">
        <v>98</v>
      </c>
      <c r="C129" s="178" t="s">
        <v>22</v>
      </c>
      <c r="D129" s="138" t="s">
        <v>15</v>
      </c>
      <c r="E129" s="139">
        <f>SUM(F129:J129)</f>
        <v>1241.76</v>
      </c>
      <c r="F129" s="139">
        <f>SUM(F130:F133)</f>
        <v>0</v>
      </c>
      <c r="G129" s="139">
        <f t="shared" ref="G129:J129" si="16">SUM(G130:G133)</f>
        <v>1241.76</v>
      </c>
      <c r="H129" s="139">
        <f t="shared" si="16"/>
        <v>0</v>
      </c>
      <c r="I129" s="139">
        <f t="shared" si="16"/>
        <v>0</v>
      </c>
      <c r="J129" s="139">
        <f t="shared" si="16"/>
        <v>0</v>
      </c>
      <c r="K129" s="170" t="s">
        <v>34</v>
      </c>
      <c r="L129" s="171" t="s">
        <v>238</v>
      </c>
    </row>
    <row r="130" spans="1:14" ht="31.5" x14ac:dyDescent="0.25">
      <c r="A130" s="220"/>
      <c r="B130" s="178"/>
      <c r="C130" s="178"/>
      <c r="D130" s="138" t="s">
        <v>17</v>
      </c>
      <c r="E130" s="139">
        <f>SUM(F130:J130)</f>
        <v>400</v>
      </c>
      <c r="F130" s="139">
        <f>F139</f>
        <v>0</v>
      </c>
      <c r="G130" s="139">
        <f t="shared" ref="G130:J130" si="17">G139</f>
        <v>400</v>
      </c>
      <c r="H130" s="139">
        <f t="shared" si="17"/>
        <v>0</v>
      </c>
      <c r="I130" s="139">
        <f t="shared" si="17"/>
        <v>0</v>
      </c>
      <c r="J130" s="139">
        <f t="shared" si="17"/>
        <v>0</v>
      </c>
      <c r="K130" s="170"/>
      <c r="L130" s="171"/>
    </row>
    <row r="131" spans="1:14" ht="31.5" x14ac:dyDescent="0.25">
      <c r="A131" s="220"/>
      <c r="B131" s="178"/>
      <c r="C131" s="178"/>
      <c r="D131" s="138" t="s">
        <v>18</v>
      </c>
      <c r="E131" s="139">
        <f>SUM(F131:J131)</f>
        <v>841.76</v>
      </c>
      <c r="F131" s="139">
        <f>F135+F140+F144</f>
        <v>0</v>
      </c>
      <c r="G131" s="139">
        <f t="shared" ref="G131:J131" si="18">G135+G140+G144</f>
        <v>841.76</v>
      </c>
      <c r="H131" s="139">
        <f t="shared" si="18"/>
        <v>0</v>
      </c>
      <c r="I131" s="139">
        <f t="shared" si="18"/>
        <v>0</v>
      </c>
      <c r="J131" s="139">
        <f t="shared" si="18"/>
        <v>0</v>
      </c>
      <c r="K131" s="170"/>
      <c r="L131" s="171"/>
    </row>
    <row r="132" spans="1:14" ht="52.15" customHeight="1" x14ac:dyDescent="0.25">
      <c r="A132" s="220"/>
      <c r="B132" s="178"/>
      <c r="C132" s="178"/>
      <c r="D132" s="138" t="s">
        <v>19</v>
      </c>
      <c r="E132" s="139">
        <f t="shared" ref="E132:E142" si="19">SUM(F132:J132)</f>
        <v>0</v>
      </c>
      <c r="F132" s="139">
        <f>F136+F141+F145</f>
        <v>0</v>
      </c>
      <c r="G132" s="139">
        <f t="shared" ref="G132:J133" si="20">G136+G141+G145</f>
        <v>0</v>
      </c>
      <c r="H132" s="139">
        <f t="shared" si="20"/>
        <v>0</v>
      </c>
      <c r="I132" s="139">
        <f t="shared" si="20"/>
        <v>0</v>
      </c>
      <c r="J132" s="139">
        <f t="shared" si="20"/>
        <v>0</v>
      </c>
      <c r="K132" s="170"/>
      <c r="L132" s="171"/>
    </row>
    <row r="133" spans="1:14" ht="15.75" hidden="1" outlineLevel="1" x14ac:dyDescent="0.25">
      <c r="A133" s="220"/>
      <c r="B133" s="178"/>
      <c r="C133" s="178"/>
      <c r="D133" s="143" t="s">
        <v>20</v>
      </c>
      <c r="E133" s="139">
        <f t="shared" si="19"/>
        <v>0</v>
      </c>
      <c r="F133" s="139">
        <f>F137+F142+F146</f>
        <v>0</v>
      </c>
      <c r="G133" s="139">
        <f t="shared" si="20"/>
        <v>0</v>
      </c>
      <c r="H133" s="139">
        <f t="shared" si="20"/>
        <v>0</v>
      </c>
      <c r="I133" s="139">
        <f t="shared" si="20"/>
        <v>0</v>
      </c>
      <c r="J133" s="139">
        <f t="shared" si="20"/>
        <v>0</v>
      </c>
      <c r="K133" s="170"/>
      <c r="L133" s="171"/>
    </row>
    <row r="134" spans="1:14" ht="15.75" collapsed="1" x14ac:dyDescent="0.25">
      <c r="A134" s="204" t="s">
        <v>68</v>
      </c>
      <c r="B134" s="169" t="s">
        <v>99</v>
      </c>
      <c r="C134" s="169" t="s">
        <v>22</v>
      </c>
      <c r="D134" s="138" t="s">
        <v>15</v>
      </c>
      <c r="E134" s="139">
        <f t="shared" si="19"/>
        <v>0</v>
      </c>
      <c r="F134" s="139">
        <f>SUM(F135:F137)</f>
        <v>0</v>
      </c>
      <c r="G134" s="139">
        <f>SUM(G135:G137)</f>
        <v>0</v>
      </c>
      <c r="H134" s="139">
        <f>SUM(H135:H137)</f>
        <v>0</v>
      </c>
      <c r="I134" s="139">
        <f>SUM(I135:I137)</f>
        <v>0</v>
      </c>
      <c r="J134" s="139">
        <f>SUM(J135:J137)</f>
        <v>0</v>
      </c>
      <c r="K134" s="170" t="s">
        <v>34</v>
      </c>
      <c r="L134" s="169" t="s">
        <v>246</v>
      </c>
    </row>
    <row r="135" spans="1:14" ht="28.5" hidden="1" customHeight="1" outlineLevel="1" x14ac:dyDescent="0.25">
      <c r="A135" s="204"/>
      <c r="B135" s="169"/>
      <c r="C135" s="169"/>
      <c r="D135" s="140" t="s">
        <v>18</v>
      </c>
      <c r="E135" s="139">
        <f t="shared" si="19"/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70"/>
      <c r="L135" s="169"/>
    </row>
    <row r="136" spans="1:14" ht="96.75" customHeight="1" collapsed="1" x14ac:dyDescent="0.25">
      <c r="A136" s="204"/>
      <c r="B136" s="169"/>
      <c r="C136" s="169"/>
      <c r="D136" s="140" t="s">
        <v>19</v>
      </c>
      <c r="E136" s="139">
        <f t="shared" si="19"/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70"/>
      <c r="L136" s="169"/>
    </row>
    <row r="137" spans="1:14" ht="25.15" hidden="1" customHeight="1" outlineLevel="1" x14ac:dyDescent="0.25">
      <c r="A137" s="204"/>
      <c r="B137" s="169"/>
      <c r="C137" s="169"/>
      <c r="D137" s="144" t="s">
        <v>20</v>
      </c>
      <c r="E137" s="139">
        <f t="shared" si="19"/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70"/>
      <c r="L137" s="169"/>
    </row>
    <row r="138" spans="1:14" ht="15" customHeight="1" collapsed="1" x14ac:dyDescent="0.25">
      <c r="A138" s="204" t="s">
        <v>69</v>
      </c>
      <c r="B138" s="214" t="s">
        <v>437</v>
      </c>
      <c r="C138" s="169" t="s">
        <v>22</v>
      </c>
      <c r="D138" s="138" t="s">
        <v>15</v>
      </c>
      <c r="E138" s="139">
        <f t="shared" si="19"/>
        <v>541.76</v>
      </c>
      <c r="F138" s="139">
        <f>SUM(F139:F142)</f>
        <v>0</v>
      </c>
      <c r="G138" s="139">
        <f t="shared" ref="G138:J138" si="21">SUM(G139:G142)</f>
        <v>541.76</v>
      </c>
      <c r="H138" s="139">
        <f t="shared" si="21"/>
        <v>0</v>
      </c>
      <c r="I138" s="139">
        <f t="shared" si="21"/>
        <v>0</v>
      </c>
      <c r="J138" s="139">
        <f t="shared" si="21"/>
        <v>0</v>
      </c>
      <c r="K138" s="170" t="s">
        <v>34</v>
      </c>
      <c r="L138" s="169" t="s">
        <v>436</v>
      </c>
    </row>
    <row r="139" spans="1:14" ht="28.5" customHeight="1" x14ac:dyDescent="0.3">
      <c r="A139" s="204"/>
      <c r="B139" s="214"/>
      <c r="C139" s="169"/>
      <c r="D139" s="140" t="s">
        <v>17</v>
      </c>
      <c r="E139" s="139">
        <f t="shared" ref="E139" si="22">SUM(F139:J139)</f>
        <v>400</v>
      </c>
      <c r="F139" s="141">
        <v>0</v>
      </c>
      <c r="G139" s="141">
        <v>400</v>
      </c>
      <c r="H139" s="141">
        <v>0</v>
      </c>
      <c r="I139" s="141">
        <v>0</v>
      </c>
      <c r="J139" s="141">
        <v>0</v>
      </c>
      <c r="K139" s="170"/>
      <c r="L139" s="169"/>
      <c r="M139" s="127">
        <v>541.76</v>
      </c>
      <c r="N139" s="191" t="s">
        <v>426</v>
      </c>
    </row>
    <row r="140" spans="1:14" ht="31.5" customHeight="1" x14ac:dyDescent="0.3">
      <c r="A140" s="204"/>
      <c r="B140" s="214"/>
      <c r="C140" s="169"/>
      <c r="D140" s="140" t="s">
        <v>18</v>
      </c>
      <c r="E140" s="139">
        <f t="shared" si="19"/>
        <v>141.76</v>
      </c>
      <c r="F140" s="141">
        <v>0</v>
      </c>
      <c r="G140" s="141">
        <v>141.76</v>
      </c>
      <c r="H140" s="141">
        <v>0</v>
      </c>
      <c r="I140" s="141">
        <v>0</v>
      </c>
      <c r="J140" s="141">
        <v>0</v>
      </c>
      <c r="K140" s="170"/>
      <c r="L140" s="169"/>
      <c r="M140" s="26"/>
      <c r="N140" s="191"/>
    </row>
    <row r="141" spans="1:14" ht="132" customHeight="1" x14ac:dyDescent="0.25">
      <c r="A141" s="204"/>
      <c r="B141" s="214"/>
      <c r="C141" s="169"/>
      <c r="D141" s="140" t="s">
        <v>19</v>
      </c>
      <c r="E141" s="139">
        <f t="shared" si="19"/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70"/>
      <c r="L141" s="169"/>
      <c r="N141" s="191"/>
    </row>
    <row r="142" spans="1:14" ht="18" hidden="1" customHeight="1" outlineLevel="1" x14ac:dyDescent="0.25">
      <c r="A142" s="204"/>
      <c r="B142" s="214"/>
      <c r="C142" s="169"/>
      <c r="D142" s="144" t="s">
        <v>20</v>
      </c>
      <c r="E142" s="139">
        <f t="shared" si="19"/>
        <v>0</v>
      </c>
      <c r="F142" s="141">
        <v>0</v>
      </c>
      <c r="G142" s="141">
        <v>0</v>
      </c>
      <c r="H142" s="141">
        <v>0</v>
      </c>
      <c r="I142" s="141">
        <v>0</v>
      </c>
      <c r="J142" s="141">
        <v>0</v>
      </c>
      <c r="K142" s="170"/>
      <c r="L142" s="169"/>
    </row>
    <row r="143" spans="1:14" ht="19.5" customHeight="1" collapsed="1" x14ac:dyDescent="0.25">
      <c r="A143" s="204" t="s">
        <v>139</v>
      </c>
      <c r="B143" s="214" t="s">
        <v>140</v>
      </c>
      <c r="C143" s="169" t="s">
        <v>22</v>
      </c>
      <c r="D143" s="138" t="s">
        <v>15</v>
      </c>
      <c r="E143" s="139">
        <f t="shared" ref="E143:E146" si="23">SUM(F143:J143)</f>
        <v>700</v>
      </c>
      <c r="F143" s="139">
        <f>SUM(F144:F146)</f>
        <v>0</v>
      </c>
      <c r="G143" s="139">
        <f>SUM(G144:G146)</f>
        <v>700</v>
      </c>
      <c r="H143" s="139">
        <f>SUM(H144:H146)</f>
        <v>0</v>
      </c>
      <c r="I143" s="139">
        <f>SUM(I144:I146)</f>
        <v>0</v>
      </c>
      <c r="J143" s="139">
        <f>SUM(J144:J146)</f>
        <v>0</v>
      </c>
      <c r="K143" s="170" t="s">
        <v>34</v>
      </c>
      <c r="L143" s="169" t="s">
        <v>245</v>
      </c>
      <c r="N143" s="173"/>
    </row>
    <row r="144" spans="1:14" ht="64.150000000000006" customHeight="1" x14ac:dyDescent="0.25">
      <c r="A144" s="204"/>
      <c r="B144" s="214"/>
      <c r="C144" s="169"/>
      <c r="D144" s="140" t="s">
        <v>18</v>
      </c>
      <c r="E144" s="139">
        <f t="shared" si="23"/>
        <v>700</v>
      </c>
      <c r="F144" s="141">
        <v>0</v>
      </c>
      <c r="G144" s="141">
        <v>700</v>
      </c>
      <c r="H144" s="141">
        <v>0</v>
      </c>
      <c r="I144" s="141">
        <v>0</v>
      </c>
      <c r="J144" s="141">
        <v>0</v>
      </c>
      <c r="K144" s="170"/>
      <c r="L144" s="169"/>
      <c r="N144" s="173"/>
    </row>
    <row r="145" spans="1:14" ht="48.6" customHeight="1" x14ac:dyDescent="0.25">
      <c r="A145" s="204"/>
      <c r="B145" s="214"/>
      <c r="C145" s="169"/>
      <c r="D145" s="140" t="s">
        <v>19</v>
      </c>
      <c r="E145" s="139">
        <f t="shared" si="23"/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70"/>
      <c r="L145" s="169"/>
      <c r="N145" s="173"/>
    </row>
    <row r="146" spans="1:14" ht="21.75" hidden="1" customHeight="1" outlineLevel="1" x14ac:dyDescent="0.25">
      <c r="A146" s="204"/>
      <c r="B146" s="214"/>
      <c r="C146" s="169"/>
      <c r="D146" s="144" t="s">
        <v>20</v>
      </c>
      <c r="E146" s="139">
        <f t="shared" si="23"/>
        <v>0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  <c r="K146" s="170"/>
      <c r="L146" s="169"/>
      <c r="N146" s="173"/>
    </row>
    <row r="147" spans="1:14" ht="15.75" collapsed="1" x14ac:dyDescent="0.25">
      <c r="A147" s="174" t="s">
        <v>28</v>
      </c>
      <c r="B147" s="174"/>
      <c r="C147" s="174"/>
      <c r="D147" s="138" t="s">
        <v>15</v>
      </c>
      <c r="E147" s="139">
        <f>SUM(F147:J147)</f>
        <v>4325901.9952100003</v>
      </c>
      <c r="F147" s="139">
        <f>SUM(F148:F151)</f>
        <v>858881.76254999987</v>
      </c>
      <c r="G147" s="139">
        <f>SUM(G148:G151)</f>
        <v>935585.81365999999</v>
      </c>
      <c r="H147" s="139">
        <f t="shared" ref="H147:J147" si="24">SUM(H148:H151)</f>
        <v>843811.473</v>
      </c>
      <c r="I147" s="139">
        <f t="shared" si="24"/>
        <v>843811.473</v>
      </c>
      <c r="J147" s="139">
        <f t="shared" si="24"/>
        <v>843811.473</v>
      </c>
      <c r="K147" s="170"/>
      <c r="L147" s="171"/>
    </row>
    <row r="148" spans="1:14" ht="31.5" x14ac:dyDescent="0.25">
      <c r="A148" s="174"/>
      <c r="B148" s="174"/>
      <c r="C148" s="174"/>
      <c r="D148" s="138" t="s">
        <v>17</v>
      </c>
      <c r="E148" s="139">
        <f t="shared" ref="E148:E151" si="25">SUM(F148:J148)</f>
        <v>400</v>
      </c>
      <c r="F148" s="139">
        <f>F130</f>
        <v>0</v>
      </c>
      <c r="G148" s="139">
        <f t="shared" ref="G148:J148" si="26">G130</f>
        <v>400</v>
      </c>
      <c r="H148" s="139">
        <f t="shared" si="26"/>
        <v>0</v>
      </c>
      <c r="I148" s="139">
        <f t="shared" si="26"/>
        <v>0</v>
      </c>
      <c r="J148" s="139">
        <f t="shared" si="26"/>
        <v>0</v>
      </c>
      <c r="K148" s="170"/>
      <c r="L148" s="171"/>
    </row>
    <row r="149" spans="1:14" ht="31.5" x14ac:dyDescent="0.25">
      <c r="A149" s="174"/>
      <c r="B149" s="174"/>
      <c r="C149" s="174"/>
      <c r="D149" s="138" t="s">
        <v>18</v>
      </c>
      <c r="E149" s="139">
        <f t="shared" si="25"/>
        <v>841.76</v>
      </c>
      <c r="F149" s="139">
        <f>F84+F108+F114+F131</f>
        <v>0</v>
      </c>
      <c r="G149" s="139">
        <f t="shared" ref="G149:J149" si="27">G84+G108+G114+G131</f>
        <v>841.76</v>
      </c>
      <c r="H149" s="139">
        <f t="shared" si="27"/>
        <v>0</v>
      </c>
      <c r="I149" s="139">
        <f t="shared" si="27"/>
        <v>0</v>
      </c>
      <c r="J149" s="139">
        <f t="shared" si="27"/>
        <v>0</v>
      </c>
      <c r="K149" s="170"/>
      <c r="L149" s="171"/>
    </row>
    <row r="150" spans="1:14" ht="52.5" customHeight="1" x14ac:dyDescent="0.25">
      <c r="A150" s="174"/>
      <c r="B150" s="174"/>
      <c r="C150" s="174"/>
      <c r="D150" s="138" t="s">
        <v>19</v>
      </c>
      <c r="E150" s="139">
        <f t="shared" si="25"/>
        <v>4133225.7511999998</v>
      </c>
      <c r="F150" s="139">
        <f>F85+F109+F115+F132</f>
        <v>817005.03554999991</v>
      </c>
      <c r="G150" s="139">
        <f t="shared" ref="G150:J150" si="28">G85+G109+G115+G132</f>
        <v>880610.90764999995</v>
      </c>
      <c r="H150" s="139">
        <f t="shared" si="28"/>
        <v>811869.93599999999</v>
      </c>
      <c r="I150" s="139">
        <f t="shared" si="28"/>
        <v>811869.93599999999</v>
      </c>
      <c r="J150" s="139">
        <f t="shared" si="28"/>
        <v>811869.93599999999</v>
      </c>
      <c r="K150" s="170"/>
      <c r="L150" s="171"/>
    </row>
    <row r="151" spans="1:14" ht="19.899999999999999" customHeight="1" x14ac:dyDescent="0.25">
      <c r="A151" s="174"/>
      <c r="B151" s="174"/>
      <c r="C151" s="174"/>
      <c r="D151" s="143" t="s">
        <v>20</v>
      </c>
      <c r="E151" s="139">
        <f t="shared" si="25"/>
        <v>191434.48401000001</v>
      </c>
      <c r="F151" s="139">
        <f>F86+F110+F116+F133</f>
        <v>41876.726999999999</v>
      </c>
      <c r="G151" s="139">
        <f t="shared" ref="G151:J151" si="29">G86+G110+G116+G133</f>
        <v>53733.146010000004</v>
      </c>
      <c r="H151" s="139">
        <f t="shared" si="29"/>
        <v>31941.537</v>
      </c>
      <c r="I151" s="139">
        <f t="shared" si="29"/>
        <v>31941.537</v>
      </c>
      <c r="J151" s="139">
        <f t="shared" si="29"/>
        <v>31941.537</v>
      </c>
      <c r="K151" s="170"/>
      <c r="L151" s="171"/>
    </row>
    <row r="152" spans="1:14" ht="28.15" customHeight="1" x14ac:dyDescent="0.25">
      <c r="A152" s="175" t="s">
        <v>100</v>
      </c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</row>
    <row r="153" spans="1:14" ht="15.75" x14ac:dyDescent="0.25">
      <c r="A153" s="177">
        <v>1</v>
      </c>
      <c r="B153" s="178" t="s">
        <v>136</v>
      </c>
      <c r="C153" s="178" t="s">
        <v>22</v>
      </c>
      <c r="D153" s="138" t="s">
        <v>15</v>
      </c>
      <c r="E153" s="139">
        <f>SUM(F153:J153)</f>
        <v>0</v>
      </c>
      <c r="F153" s="139">
        <f>SUM(F154:F156)</f>
        <v>0</v>
      </c>
      <c r="G153" s="139">
        <f>SUM(G154:G156)</f>
        <v>0</v>
      </c>
      <c r="H153" s="139">
        <f>SUM(H154:H156)</f>
        <v>0</v>
      </c>
      <c r="I153" s="139">
        <f>SUM(I154:I156)</f>
        <v>0</v>
      </c>
      <c r="J153" s="139">
        <f>SUM(J154:J156)</f>
        <v>0</v>
      </c>
      <c r="K153" s="170" t="s">
        <v>34</v>
      </c>
      <c r="L153" s="152"/>
    </row>
    <row r="154" spans="1:14" ht="38.25" hidden="1" customHeight="1" outlineLevel="1" x14ac:dyDescent="0.25">
      <c r="A154" s="177"/>
      <c r="B154" s="178"/>
      <c r="C154" s="178"/>
      <c r="D154" s="138" t="s">
        <v>18</v>
      </c>
      <c r="E154" s="139">
        <f t="shared" ref="E154:E164" si="30">SUM(F154:J154)</f>
        <v>0</v>
      </c>
      <c r="F154" s="139">
        <f t="shared" ref="F154:J156" si="31">F158+F162+F166</f>
        <v>0</v>
      </c>
      <c r="G154" s="139">
        <f t="shared" si="31"/>
        <v>0</v>
      </c>
      <c r="H154" s="139">
        <f t="shared" si="31"/>
        <v>0</v>
      </c>
      <c r="I154" s="139">
        <f t="shared" si="31"/>
        <v>0</v>
      </c>
      <c r="J154" s="139">
        <f t="shared" si="31"/>
        <v>0</v>
      </c>
      <c r="K154" s="170"/>
      <c r="L154" s="152"/>
    </row>
    <row r="155" spans="1:14" ht="165" customHeight="1" collapsed="1" x14ac:dyDescent="0.25">
      <c r="A155" s="177"/>
      <c r="B155" s="178"/>
      <c r="C155" s="178"/>
      <c r="D155" s="138" t="s">
        <v>19</v>
      </c>
      <c r="E155" s="139">
        <f t="shared" si="30"/>
        <v>0</v>
      </c>
      <c r="F155" s="139">
        <f t="shared" si="31"/>
        <v>0</v>
      </c>
      <c r="G155" s="139">
        <f t="shared" si="31"/>
        <v>0</v>
      </c>
      <c r="H155" s="139">
        <f t="shared" si="31"/>
        <v>0</v>
      </c>
      <c r="I155" s="139">
        <f t="shared" si="31"/>
        <v>0</v>
      </c>
      <c r="J155" s="139">
        <f t="shared" si="31"/>
        <v>0</v>
      </c>
      <c r="K155" s="170"/>
      <c r="L155" s="152"/>
    </row>
    <row r="156" spans="1:14" ht="29.25" hidden="1" customHeight="1" outlineLevel="1" x14ac:dyDescent="0.25">
      <c r="A156" s="177"/>
      <c r="B156" s="178"/>
      <c r="C156" s="178"/>
      <c r="D156" s="143" t="s">
        <v>20</v>
      </c>
      <c r="E156" s="139">
        <f t="shared" si="30"/>
        <v>0</v>
      </c>
      <c r="F156" s="139">
        <f t="shared" si="31"/>
        <v>0</v>
      </c>
      <c r="G156" s="139">
        <f t="shared" si="31"/>
        <v>0</v>
      </c>
      <c r="H156" s="139">
        <f t="shared" si="31"/>
        <v>0</v>
      </c>
      <c r="I156" s="139">
        <f t="shared" si="31"/>
        <v>0</v>
      </c>
      <c r="J156" s="139">
        <f t="shared" si="31"/>
        <v>0</v>
      </c>
      <c r="K156" s="170"/>
      <c r="L156" s="152"/>
    </row>
    <row r="157" spans="1:14" ht="15" customHeight="1" collapsed="1" x14ac:dyDescent="0.25">
      <c r="A157" s="188" t="s">
        <v>21</v>
      </c>
      <c r="B157" s="182" t="s">
        <v>101</v>
      </c>
      <c r="C157" s="222" t="s">
        <v>22</v>
      </c>
      <c r="D157" s="138" t="s">
        <v>15</v>
      </c>
      <c r="E157" s="139">
        <f t="shared" si="30"/>
        <v>0</v>
      </c>
      <c r="F157" s="139">
        <f>SUM(F158:F160)</f>
        <v>0</v>
      </c>
      <c r="G157" s="139">
        <f>SUM(G158:G160)</f>
        <v>0</v>
      </c>
      <c r="H157" s="139">
        <f>SUM(H158:H160)</f>
        <v>0</v>
      </c>
      <c r="I157" s="139">
        <f>SUM(I158:I160)</f>
        <v>0</v>
      </c>
      <c r="J157" s="139">
        <f>SUM(J158:J160)</f>
        <v>0</v>
      </c>
      <c r="K157" s="192" t="s">
        <v>34</v>
      </c>
      <c r="L157" s="195" t="s">
        <v>235</v>
      </c>
    </row>
    <row r="158" spans="1:14" ht="30" hidden="1" customHeight="1" outlineLevel="1" x14ac:dyDescent="0.25">
      <c r="A158" s="189"/>
      <c r="B158" s="183"/>
      <c r="C158" s="223"/>
      <c r="D158" s="140" t="s">
        <v>18</v>
      </c>
      <c r="E158" s="139">
        <f t="shared" si="30"/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93"/>
      <c r="L158" s="196"/>
    </row>
    <row r="159" spans="1:14" ht="88.15" customHeight="1" collapsed="1" x14ac:dyDescent="0.25">
      <c r="A159" s="190"/>
      <c r="B159" s="184"/>
      <c r="C159" s="224"/>
      <c r="D159" s="140" t="s">
        <v>19</v>
      </c>
      <c r="E159" s="139">
        <f t="shared" si="30"/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94"/>
      <c r="L159" s="197"/>
    </row>
    <row r="160" spans="1:14" ht="15" hidden="1" customHeight="1" outlineLevel="1" x14ac:dyDescent="0.25">
      <c r="A160" s="157"/>
      <c r="B160" s="148"/>
      <c r="C160" s="148"/>
      <c r="D160" s="158" t="s">
        <v>20</v>
      </c>
      <c r="E160" s="159">
        <f t="shared" si="30"/>
        <v>0</v>
      </c>
      <c r="F160" s="160">
        <v>0</v>
      </c>
      <c r="G160" s="160">
        <v>0</v>
      </c>
      <c r="H160" s="160">
        <v>0</v>
      </c>
      <c r="I160" s="160">
        <v>0</v>
      </c>
      <c r="J160" s="160">
        <v>0</v>
      </c>
      <c r="K160" s="161"/>
      <c r="L160" s="162"/>
    </row>
    <row r="161" spans="1:12" ht="15.75" collapsed="1" x14ac:dyDescent="0.25">
      <c r="A161" s="172" t="s">
        <v>23</v>
      </c>
      <c r="B161" s="169" t="s">
        <v>102</v>
      </c>
      <c r="C161" s="169" t="s">
        <v>22</v>
      </c>
      <c r="D161" s="138" t="s">
        <v>15</v>
      </c>
      <c r="E161" s="139">
        <f t="shared" si="30"/>
        <v>0</v>
      </c>
      <c r="F161" s="139">
        <f>SUM(F162:F164)</f>
        <v>0</v>
      </c>
      <c r="G161" s="139">
        <f>SUM(G162:G164)</f>
        <v>0</v>
      </c>
      <c r="H161" s="139">
        <f>SUM(H162:H164)</f>
        <v>0</v>
      </c>
      <c r="I161" s="139">
        <f>SUM(I162:I164)</f>
        <v>0</v>
      </c>
      <c r="J161" s="139">
        <f>SUM(J162:J164)</f>
        <v>0</v>
      </c>
      <c r="K161" s="170" t="s">
        <v>34</v>
      </c>
      <c r="L161" s="221" t="s">
        <v>235</v>
      </c>
    </row>
    <row r="162" spans="1:12" ht="30" hidden="1" customHeight="1" outlineLevel="1" x14ac:dyDescent="0.25">
      <c r="A162" s="172"/>
      <c r="B162" s="169"/>
      <c r="C162" s="169"/>
      <c r="D162" s="140" t="s">
        <v>18</v>
      </c>
      <c r="E162" s="139">
        <f t="shared" si="30"/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70"/>
      <c r="L162" s="221"/>
    </row>
    <row r="163" spans="1:12" ht="82.5" customHeight="1" collapsed="1" x14ac:dyDescent="0.25">
      <c r="A163" s="172"/>
      <c r="B163" s="169"/>
      <c r="C163" s="169"/>
      <c r="D163" s="140" t="s">
        <v>19</v>
      </c>
      <c r="E163" s="139">
        <f t="shared" si="30"/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70"/>
      <c r="L163" s="221"/>
    </row>
    <row r="164" spans="1:12" ht="15" hidden="1" customHeight="1" outlineLevel="1" x14ac:dyDescent="0.25">
      <c r="A164" s="172"/>
      <c r="B164" s="169"/>
      <c r="C164" s="169"/>
      <c r="D164" s="144" t="s">
        <v>20</v>
      </c>
      <c r="E164" s="139">
        <f t="shared" si="30"/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  <c r="K164" s="170"/>
      <c r="L164" s="221"/>
    </row>
    <row r="165" spans="1:12" ht="15.75" collapsed="1" x14ac:dyDescent="0.25">
      <c r="A165" s="172" t="s">
        <v>31</v>
      </c>
      <c r="B165" s="169" t="s">
        <v>103</v>
      </c>
      <c r="C165" s="169" t="s">
        <v>22</v>
      </c>
      <c r="D165" s="138" t="s">
        <v>15</v>
      </c>
      <c r="E165" s="139">
        <f t="shared" ref="E165:E168" si="32">SUM(F165:J165)</f>
        <v>0</v>
      </c>
      <c r="F165" s="139">
        <f>SUM(F166:F168)</f>
        <v>0</v>
      </c>
      <c r="G165" s="139">
        <f>SUM(G166:G168)</f>
        <v>0</v>
      </c>
      <c r="H165" s="139">
        <f>SUM(H166:H168)</f>
        <v>0</v>
      </c>
      <c r="I165" s="139">
        <f>SUM(I166:I168)</f>
        <v>0</v>
      </c>
      <c r="J165" s="139">
        <f>SUM(J166:J168)</f>
        <v>0</v>
      </c>
      <c r="K165" s="170" t="s">
        <v>34</v>
      </c>
      <c r="L165" s="221" t="s">
        <v>235</v>
      </c>
    </row>
    <row r="166" spans="1:12" ht="30" hidden="1" customHeight="1" outlineLevel="1" x14ac:dyDescent="0.25">
      <c r="A166" s="172"/>
      <c r="B166" s="169"/>
      <c r="C166" s="169"/>
      <c r="D166" s="140" t="s">
        <v>18</v>
      </c>
      <c r="E166" s="139">
        <f t="shared" si="32"/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70"/>
      <c r="L166" s="221"/>
    </row>
    <row r="167" spans="1:12" ht="86.45" customHeight="1" collapsed="1" x14ac:dyDescent="0.25">
      <c r="A167" s="172"/>
      <c r="B167" s="169"/>
      <c r="C167" s="169"/>
      <c r="D167" s="140" t="s">
        <v>19</v>
      </c>
      <c r="E167" s="139">
        <f t="shared" si="32"/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70"/>
      <c r="L167" s="221"/>
    </row>
    <row r="168" spans="1:12" ht="15" hidden="1" customHeight="1" outlineLevel="1" x14ac:dyDescent="0.25">
      <c r="A168" s="172"/>
      <c r="B168" s="169"/>
      <c r="C168" s="169"/>
      <c r="D168" s="144" t="s">
        <v>20</v>
      </c>
      <c r="E168" s="139">
        <f t="shared" si="32"/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70"/>
      <c r="L168" s="221"/>
    </row>
    <row r="169" spans="1:12" ht="15" customHeight="1" collapsed="1" x14ac:dyDescent="0.25">
      <c r="A169" s="177" t="s">
        <v>24</v>
      </c>
      <c r="B169" s="178" t="s">
        <v>104</v>
      </c>
      <c r="C169" s="178" t="s">
        <v>22</v>
      </c>
      <c r="D169" s="138" t="s">
        <v>15</v>
      </c>
      <c r="E169" s="139">
        <f>SUM(F169:J169)</f>
        <v>249725.15</v>
      </c>
      <c r="F169" s="139">
        <f>SUM(F170:F172)</f>
        <v>0</v>
      </c>
      <c r="G169" s="139">
        <f>SUM(G170:G172)</f>
        <v>8800</v>
      </c>
      <c r="H169" s="139">
        <f>SUM(H170:H172)</f>
        <v>40000</v>
      </c>
      <c r="I169" s="139">
        <f>SUM(I170:I172)</f>
        <v>200925.15</v>
      </c>
      <c r="J169" s="139">
        <f>SUM(J170:J172)</f>
        <v>0</v>
      </c>
      <c r="K169" s="170" t="s">
        <v>34</v>
      </c>
      <c r="L169" s="171" t="s">
        <v>255</v>
      </c>
    </row>
    <row r="170" spans="1:12" ht="28.5" customHeight="1" x14ac:dyDescent="0.25">
      <c r="A170" s="177"/>
      <c r="B170" s="178"/>
      <c r="C170" s="178"/>
      <c r="D170" s="138" t="s">
        <v>17</v>
      </c>
      <c r="E170" s="139">
        <f>SUM(F170:J170)</f>
        <v>4124.9647500000001</v>
      </c>
      <c r="F170" s="139">
        <f>F174+F178+F182+F190+F186+F194+F198+F202+F206+F210</f>
        <v>0</v>
      </c>
      <c r="G170" s="139">
        <f t="shared" ref="G170:J170" si="33">G174+G178+G182+G190+G186+G194+G198+G202+G206+G210</f>
        <v>4124.9647500000001</v>
      </c>
      <c r="H170" s="139">
        <f t="shared" si="33"/>
        <v>0</v>
      </c>
      <c r="I170" s="139">
        <f t="shared" si="33"/>
        <v>0</v>
      </c>
      <c r="J170" s="139">
        <f t="shared" si="33"/>
        <v>0</v>
      </c>
      <c r="K170" s="170"/>
      <c r="L170" s="171"/>
    </row>
    <row r="171" spans="1:12" ht="33" customHeight="1" x14ac:dyDescent="0.25">
      <c r="A171" s="177"/>
      <c r="B171" s="178"/>
      <c r="C171" s="178"/>
      <c r="D171" s="138" t="s">
        <v>18</v>
      </c>
      <c r="E171" s="139">
        <f t="shared" ref="E171:E217" si="34">SUM(F171:J171)</f>
        <v>144877.50524999999</v>
      </c>
      <c r="F171" s="139">
        <f t="shared" ref="F171:J172" si="35">F175+F179+F183+F191+F187+F195+F199+F203+F207+F211</f>
        <v>0</v>
      </c>
      <c r="G171" s="139">
        <f t="shared" si="35"/>
        <v>1375.0352499999999</v>
      </c>
      <c r="H171" s="139">
        <f t="shared" si="35"/>
        <v>25000</v>
      </c>
      <c r="I171" s="139">
        <f t="shared" si="35"/>
        <v>118502.47</v>
      </c>
      <c r="J171" s="139">
        <f t="shared" si="35"/>
        <v>0</v>
      </c>
      <c r="K171" s="170"/>
      <c r="L171" s="171"/>
    </row>
    <row r="172" spans="1:12" ht="50.25" customHeight="1" x14ac:dyDescent="0.25">
      <c r="A172" s="177"/>
      <c r="B172" s="178"/>
      <c r="C172" s="178"/>
      <c r="D172" s="138" t="s">
        <v>19</v>
      </c>
      <c r="E172" s="139">
        <f t="shared" si="34"/>
        <v>100722.68</v>
      </c>
      <c r="F172" s="139">
        <f t="shared" si="35"/>
        <v>0</v>
      </c>
      <c r="G172" s="139">
        <f t="shared" si="35"/>
        <v>3300</v>
      </c>
      <c r="H172" s="139">
        <f t="shared" si="35"/>
        <v>15000</v>
      </c>
      <c r="I172" s="139">
        <f t="shared" si="35"/>
        <v>82422.679999999993</v>
      </c>
      <c r="J172" s="139">
        <f t="shared" si="35"/>
        <v>0</v>
      </c>
      <c r="K172" s="170"/>
      <c r="L172" s="171"/>
    </row>
    <row r="173" spans="1:12" ht="18.75" customHeight="1" x14ac:dyDescent="0.25">
      <c r="A173" s="198" t="s">
        <v>46</v>
      </c>
      <c r="B173" s="169" t="s">
        <v>137</v>
      </c>
      <c r="C173" s="169" t="s">
        <v>22</v>
      </c>
      <c r="D173" s="138" t="s">
        <v>15</v>
      </c>
      <c r="E173" s="139">
        <f t="shared" si="34"/>
        <v>184319.15</v>
      </c>
      <c r="F173" s="139">
        <f>SUM(F174:F176)</f>
        <v>0</v>
      </c>
      <c r="G173" s="139">
        <f>SUM(G174:G176)</f>
        <v>0</v>
      </c>
      <c r="H173" s="139">
        <f>SUM(H174:H176)</f>
        <v>40000</v>
      </c>
      <c r="I173" s="139">
        <f>SUM(I174:I176)</f>
        <v>144319.15</v>
      </c>
      <c r="J173" s="139">
        <f>SUM(J174:J176)</f>
        <v>0</v>
      </c>
      <c r="K173" s="170" t="s">
        <v>34</v>
      </c>
      <c r="L173" s="217" t="s">
        <v>254</v>
      </c>
    </row>
    <row r="174" spans="1:12" ht="30" hidden="1" customHeight="1" outlineLevel="1" x14ac:dyDescent="0.25">
      <c r="A174" s="198"/>
      <c r="B174" s="169"/>
      <c r="C174" s="169"/>
      <c r="D174" s="140" t="s">
        <v>17</v>
      </c>
      <c r="E174" s="139">
        <f t="shared" si="34"/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70"/>
      <c r="L174" s="218"/>
    </row>
    <row r="175" spans="1:12" ht="30" customHeight="1" collapsed="1" x14ac:dyDescent="0.25">
      <c r="A175" s="198"/>
      <c r="B175" s="169"/>
      <c r="C175" s="169"/>
      <c r="D175" s="140" t="s">
        <v>18</v>
      </c>
      <c r="E175" s="139">
        <f t="shared" si="34"/>
        <v>115199.47</v>
      </c>
      <c r="F175" s="141">
        <v>0</v>
      </c>
      <c r="G175" s="141">
        <v>0</v>
      </c>
      <c r="H175" s="141">
        <v>25000</v>
      </c>
      <c r="I175" s="141">
        <v>90199.47</v>
      </c>
      <c r="J175" s="141">
        <v>0</v>
      </c>
      <c r="K175" s="170"/>
      <c r="L175" s="218"/>
    </row>
    <row r="176" spans="1:12" ht="66.75" customHeight="1" x14ac:dyDescent="0.25">
      <c r="A176" s="198"/>
      <c r="B176" s="169"/>
      <c r="C176" s="169"/>
      <c r="D176" s="140" t="s">
        <v>19</v>
      </c>
      <c r="E176" s="139">
        <f t="shared" si="34"/>
        <v>69119.679999999993</v>
      </c>
      <c r="F176" s="141">
        <v>0</v>
      </c>
      <c r="G176" s="141">
        <v>0</v>
      </c>
      <c r="H176" s="141">
        <v>15000</v>
      </c>
      <c r="I176" s="141">
        <f>54119.68</f>
        <v>54119.68</v>
      </c>
      <c r="J176" s="141">
        <v>0</v>
      </c>
      <c r="K176" s="170"/>
      <c r="L176" s="219"/>
    </row>
    <row r="177" spans="1:15" ht="15" customHeight="1" x14ac:dyDescent="0.25">
      <c r="A177" s="198" t="s">
        <v>47</v>
      </c>
      <c r="B177" s="169" t="s">
        <v>105</v>
      </c>
      <c r="C177" s="169" t="s">
        <v>22</v>
      </c>
      <c r="D177" s="138" t="s">
        <v>15</v>
      </c>
      <c r="E177" s="139">
        <f t="shared" si="34"/>
        <v>0</v>
      </c>
      <c r="F177" s="139">
        <f>SUM(F178:F180)</f>
        <v>0</v>
      </c>
      <c r="G177" s="139">
        <f>SUM(G178:G180)</f>
        <v>0</v>
      </c>
      <c r="H177" s="139">
        <f>SUM(H178:H180)</f>
        <v>0</v>
      </c>
      <c r="I177" s="139">
        <f>SUM(I178:I180)</f>
        <v>0</v>
      </c>
      <c r="J177" s="139">
        <f>SUM(J178:J180)</f>
        <v>0</v>
      </c>
      <c r="K177" s="170" t="s">
        <v>34</v>
      </c>
      <c r="L177" s="171" t="s">
        <v>236</v>
      </c>
    </row>
    <row r="178" spans="1:15" ht="28.5" hidden="1" customHeight="1" outlineLevel="1" x14ac:dyDescent="0.25">
      <c r="A178" s="198"/>
      <c r="B178" s="169"/>
      <c r="C178" s="169"/>
      <c r="D178" s="140" t="s">
        <v>17</v>
      </c>
      <c r="E178" s="139">
        <f t="shared" si="34"/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70"/>
      <c r="L178" s="171"/>
    </row>
    <row r="179" spans="1:15" ht="27.75" hidden="1" customHeight="1" outlineLevel="1" x14ac:dyDescent="0.25">
      <c r="A179" s="198"/>
      <c r="B179" s="169"/>
      <c r="C179" s="169"/>
      <c r="D179" s="140" t="s">
        <v>18</v>
      </c>
      <c r="E179" s="139">
        <f t="shared" si="34"/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70"/>
      <c r="L179" s="171"/>
    </row>
    <row r="180" spans="1:15" ht="54" customHeight="1" collapsed="1" x14ac:dyDescent="0.25">
      <c r="A180" s="198"/>
      <c r="B180" s="169"/>
      <c r="C180" s="169"/>
      <c r="D180" s="140" t="s">
        <v>19</v>
      </c>
      <c r="E180" s="139">
        <f t="shared" si="34"/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70"/>
      <c r="L180" s="171"/>
    </row>
    <row r="181" spans="1:15" ht="15" customHeight="1" x14ac:dyDescent="0.25">
      <c r="A181" s="198" t="s">
        <v>64</v>
      </c>
      <c r="B181" s="169" t="s">
        <v>106</v>
      </c>
      <c r="C181" s="169" t="s">
        <v>22</v>
      </c>
      <c r="D181" s="138" t="s">
        <v>15</v>
      </c>
      <c r="E181" s="139">
        <f t="shared" si="34"/>
        <v>0</v>
      </c>
      <c r="F181" s="139">
        <f>SUM(F182:F184)</f>
        <v>0</v>
      </c>
      <c r="G181" s="139">
        <f>SUM(G182:G184)</f>
        <v>0</v>
      </c>
      <c r="H181" s="139">
        <f>SUM(H182:H184)</f>
        <v>0</v>
      </c>
      <c r="I181" s="139">
        <f>SUM(I182:I184)</f>
        <v>0</v>
      </c>
      <c r="J181" s="139">
        <f>SUM(J182:J184)</f>
        <v>0</v>
      </c>
      <c r="K181" s="170" t="s">
        <v>34</v>
      </c>
      <c r="L181" s="182" t="s">
        <v>256</v>
      </c>
    </row>
    <row r="182" spans="1:15" ht="27.75" hidden="1" customHeight="1" outlineLevel="1" x14ac:dyDescent="0.25">
      <c r="A182" s="198"/>
      <c r="B182" s="169"/>
      <c r="C182" s="169"/>
      <c r="D182" s="140" t="s">
        <v>17</v>
      </c>
      <c r="E182" s="139">
        <f t="shared" si="34"/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70"/>
      <c r="L182" s="183"/>
    </row>
    <row r="183" spans="1:15" ht="32.25" hidden="1" customHeight="1" outlineLevel="1" x14ac:dyDescent="0.25">
      <c r="A183" s="198"/>
      <c r="B183" s="169"/>
      <c r="C183" s="169"/>
      <c r="D183" s="140" t="s">
        <v>18</v>
      </c>
      <c r="E183" s="139">
        <f t="shared" si="34"/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70"/>
      <c r="L183" s="183"/>
    </row>
    <row r="184" spans="1:15" ht="120" customHeight="1" collapsed="1" x14ac:dyDescent="0.25">
      <c r="A184" s="198"/>
      <c r="B184" s="169"/>
      <c r="C184" s="169"/>
      <c r="D184" s="140" t="s">
        <v>19</v>
      </c>
      <c r="E184" s="139">
        <f t="shared" si="34"/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70"/>
      <c r="L184" s="184"/>
    </row>
    <row r="185" spans="1:15" ht="15" customHeight="1" x14ac:dyDescent="0.25">
      <c r="A185" s="225" t="s">
        <v>48</v>
      </c>
      <c r="B185" s="169" t="s">
        <v>107</v>
      </c>
      <c r="C185" s="169" t="s">
        <v>22</v>
      </c>
      <c r="D185" s="138" t="s">
        <v>15</v>
      </c>
      <c r="E185" s="139">
        <f t="shared" si="34"/>
        <v>0</v>
      </c>
      <c r="F185" s="139">
        <f>SUM(F186:F188)</f>
        <v>0</v>
      </c>
      <c r="G185" s="139">
        <f>SUM(G186:G188)</f>
        <v>0</v>
      </c>
      <c r="H185" s="139">
        <f>SUM(H186:H188)</f>
        <v>0</v>
      </c>
      <c r="I185" s="139">
        <f>SUM(I186:I188)</f>
        <v>0</v>
      </c>
      <c r="J185" s="139">
        <f>SUM(J186:J188)</f>
        <v>0</v>
      </c>
      <c r="K185" s="170" t="s">
        <v>34</v>
      </c>
      <c r="L185" s="182" t="s">
        <v>257</v>
      </c>
    </row>
    <row r="186" spans="1:15" ht="30" hidden="1" customHeight="1" outlineLevel="1" x14ac:dyDescent="0.25">
      <c r="A186" s="225"/>
      <c r="B186" s="169"/>
      <c r="C186" s="169"/>
      <c r="D186" s="140" t="s">
        <v>17</v>
      </c>
      <c r="E186" s="139">
        <f t="shared" si="34"/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70"/>
      <c r="L186" s="183"/>
    </row>
    <row r="187" spans="1:15" ht="30" hidden="1" customHeight="1" outlineLevel="1" x14ac:dyDescent="0.25">
      <c r="A187" s="225"/>
      <c r="B187" s="169"/>
      <c r="C187" s="169"/>
      <c r="D187" s="140" t="s">
        <v>18</v>
      </c>
      <c r="E187" s="139">
        <f t="shared" si="34"/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70"/>
      <c r="L187" s="183"/>
    </row>
    <row r="188" spans="1:15" ht="54" customHeight="1" collapsed="1" x14ac:dyDescent="0.25">
      <c r="A188" s="225"/>
      <c r="B188" s="169"/>
      <c r="C188" s="169"/>
      <c r="D188" s="140" t="s">
        <v>19</v>
      </c>
      <c r="E188" s="139">
        <f t="shared" si="34"/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70"/>
      <c r="L188" s="184"/>
    </row>
    <row r="189" spans="1:15" x14ac:dyDescent="0.25">
      <c r="A189" s="226" t="s">
        <v>49</v>
      </c>
      <c r="B189" s="227" t="s">
        <v>108</v>
      </c>
      <c r="C189" s="227" t="s">
        <v>22</v>
      </c>
      <c r="D189" s="33" t="s">
        <v>15</v>
      </c>
      <c r="E189" s="5">
        <f t="shared" si="34"/>
        <v>0</v>
      </c>
      <c r="F189" s="5">
        <f>SUM(F190:F192)</f>
        <v>0</v>
      </c>
      <c r="G189" s="5">
        <f>SUM(G190:G192)</f>
        <v>0</v>
      </c>
      <c r="H189" s="5">
        <f>SUM(H190:H192)</f>
        <v>0</v>
      </c>
      <c r="I189" s="5">
        <f>SUM(I190:I192)</f>
        <v>0</v>
      </c>
      <c r="J189" s="5">
        <f>SUM(J190:J192)</f>
        <v>0</v>
      </c>
      <c r="K189" s="228" t="s">
        <v>34</v>
      </c>
      <c r="L189" s="229" t="s">
        <v>236</v>
      </c>
    </row>
    <row r="190" spans="1:15" ht="30" hidden="1" customHeight="1" outlineLevel="1" x14ac:dyDescent="0.25">
      <c r="A190" s="226"/>
      <c r="B190" s="227"/>
      <c r="C190" s="227"/>
      <c r="D190" s="4" t="s">
        <v>17</v>
      </c>
      <c r="E190" s="5">
        <f t="shared" si="34"/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228"/>
      <c r="L190" s="229"/>
    </row>
    <row r="191" spans="1:15" ht="30" collapsed="1" x14ac:dyDescent="0.25">
      <c r="A191" s="226"/>
      <c r="B191" s="227"/>
      <c r="C191" s="227"/>
      <c r="D191" s="4" t="s">
        <v>18</v>
      </c>
      <c r="E191" s="5">
        <f t="shared" si="34"/>
        <v>0</v>
      </c>
      <c r="F191" s="6">
        <f>44000-44000</f>
        <v>0</v>
      </c>
      <c r="G191" s="6">
        <v>0</v>
      </c>
      <c r="H191" s="6">
        <v>0</v>
      </c>
      <c r="I191" s="6">
        <v>0</v>
      </c>
      <c r="J191" s="6">
        <v>0</v>
      </c>
      <c r="K191" s="228"/>
      <c r="L191" s="229"/>
      <c r="O191" s="13"/>
    </row>
    <row r="192" spans="1:15" ht="52.5" customHeight="1" x14ac:dyDescent="0.25">
      <c r="A192" s="226"/>
      <c r="B192" s="227"/>
      <c r="C192" s="227"/>
      <c r="D192" s="4" t="s">
        <v>19</v>
      </c>
      <c r="E192" s="5">
        <f t="shared" si="34"/>
        <v>0</v>
      </c>
      <c r="F192" s="6">
        <f>28487.65-28487.65</f>
        <v>0</v>
      </c>
      <c r="G192" s="6">
        <v>0</v>
      </c>
      <c r="H192" s="6">
        <v>0</v>
      </c>
      <c r="I192" s="6">
        <v>0</v>
      </c>
      <c r="J192" s="6">
        <v>0</v>
      </c>
      <c r="K192" s="228"/>
      <c r="L192" s="229"/>
      <c r="O192" s="13"/>
    </row>
    <row r="193" spans="1:13" ht="20.25" customHeight="1" x14ac:dyDescent="0.25">
      <c r="A193" s="172" t="s">
        <v>58</v>
      </c>
      <c r="B193" s="169" t="s">
        <v>109</v>
      </c>
      <c r="C193" s="169" t="s">
        <v>22</v>
      </c>
      <c r="D193" s="138" t="s">
        <v>15</v>
      </c>
      <c r="E193" s="139">
        <f t="shared" ref="E193:E196" si="36">SUM(F193:J193)</f>
        <v>8800</v>
      </c>
      <c r="F193" s="139">
        <f>SUM(F194:F196)</f>
        <v>0</v>
      </c>
      <c r="G193" s="139">
        <f>SUM(G194:G196)</f>
        <v>8800</v>
      </c>
      <c r="H193" s="139">
        <f>SUM(H194:H196)</f>
        <v>0</v>
      </c>
      <c r="I193" s="139">
        <f>SUM(I194:I196)</f>
        <v>0</v>
      </c>
      <c r="J193" s="139">
        <f>SUM(J194:J196)</f>
        <v>0</v>
      </c>
      <c r="K193" s="170" t="s">
        <v>57</v>
      </c>
      <c r="L193" s="182" t="s">
        <v>257</v>
      </c>
    </row>
    <row r="194" spans="1:13" ht="31.5" x14ac:dyDescent="0.25">
      <c r="A194" s="172"/>
      <c r="B194" s="169"/>
      <c r="C194" s="169"/>
      <c r="D194" s="140" t="s">
        <v>17</v>
      </c>
      <c r="E194" s="139">
        <f t="shared" si="36"/>
        <v>4124.9647500000001</v>
      </c>
      <c r="F194" s="141">
        <v>0</v>
      </c>
      <c r="G194" s="141">
        <f>4125-0.03525</f>
        <v>4124.9647500000001</v>
      </c>
      <c r="H194" s="141">
        <v>0</v>
      </c>
      <c r="I194" s="141">
        <v>0</v>
      </c>
      <c r="J194" s="141">
        <v>0</v>
      </c>
      <c r="K194" s="170"/>
      <c r="L194" s="183"/>
      <c r="M194" s="20"/>
    </row>
    <row r="195" spans="1:13" ht="31.5" x14ac:dyDescent="0.25">
      <c r="A195" s="172"/>
      <c r="B195" s="169"/>
      <c r="C195" s="169"/>
      <c r="D195" s="140" t="s">
        <v>18</v>
      </c>
      <c r="E195" s="139">
        <f t="shared" si="36"/>
        <v>1375.0352499999999</v>
      </c>
      <c r="F195" s="141">
        <v>0</v>
      </c>
      <c r="G195" s="141">
        <f>1375+0.03525</f>
        <v>1375.0352499999999</v>
      </c>
      <c r="H195" s="141">
        <v>0</v>
      </c>
      <c r="I195" s="141">
        <v>0</v>
      </c>
      <c r="J195" s="141">
        <v>0</v>
      </c>
      <c r="K195" s="170"/>
      <c r="L195" s="183"/>
      <c r="M195" s="20"/>
    </row>
    <row r="196" spans="1:13" ht="59.25" customHeight="1" x14ac:dyDescent="0.25">
      <c r="A196" s="172"/>
      <c r="B196" s="169"/>
      <c r="C196" s="169"/>
      <c r="D196" s="140" t="s">
        <v>19</v>
      </c>
      <c r="E196" s="139">
        <f t="shared" si="36"/>
        <v>3300</v>
      </c>
      <c r="F196" s="141">
        <v>0</v>
      </c>
      <c r="G196" s="141">
        <v>3300</v>
      </c>
      <c r="H196" s="141">
        <v>0</v>
      </c>
      <c r="I196" s="141">
        <v>0</v>
      </c>
      <c r="J196" s="141">
        <v>0</v>
      </c>
      <c r="K196" s="170"/>
      <c r="L196" s="184"/>
    </row>
    <row r="197" spans="1:13" ht="18.75" customHeight="1" x14ac:dyDescent="0.25">
      <c r="A197" s="172" t="s">
        <v>59</v>
      </c>
      <c r="B197" s="169" t="s">
        <v>110</v>
      </c>
      <c r="C197" s="169" t="s">
        <v>22</v>
      </c>
      <c r="D197" s="138" t="s">
        <v>15</v>
      </c>
      <c r="E197" s="139">
        <f t="shared" ref="E197:E208" si="37">SUM(F197:J197)</f>
        <v>56606</v>
      </c>
      <c r="F197" s="139">
        <f>SUM(F198:F200)</f>
        <v>0</v>
      </c>
      <c r="G197" s="139">
        <f>SUM(G198:G200)</f>
        <v>0</v>
      </c>
      <c r="H197" s="139">
        <f>SUM(H198:H200)</f>
        <v>0</v>
      </c>
      <c r="I197" s="139">
        <f>SUM(I198:I200)</f>
        <v>56606</v>
      </c>
      <c r="J197" s="139">
        <f>SUM(J198:J200)</f>
        <v>0</v>
      </c>
      <c r="K197" s="170" t="s">
        <v>57</v>
      </c>
      <c r="L197" s="169" t="s">
        <v>257</v>
      </c>
    </row>
    <row r="198" spans="1:13" ht="33" hidden="1" customHeight="1" outlineLevel="1" x14ac:dyDescent="0.25">
      <c r="A198" s="172"/>
      <c r="B198" s="169"/>
      <c r="C198" s="169"/>
      <c r="D198" s="140" t="s">
        <v>17</v>
      </c>
      <c r="E198" s="139">
        <f t="shared" si="37"/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70"/>
      <c r="L198" s="169"/>
    </row>
    <row r="199" spans="1:13" ht="31.5" collapsed="1" x14ac:dyDescent="0.25">
      <c r="A199" s="172"/>
      <c r="B199" s="169"/>
      <c r="C199" s="169"/>
      <c r="D199" s="140" t="s">
        <v>18</v>
      </c>
      <c r="E199" s="139">
        <f t="shared" si="37"/>
        <v>28303</v>
      </c>
      <c r="F199" s="141">
        <v>0</v>
      </c>
      <c r="G199" s="141">
        <v>0</v>
      </c>
      <c r="H199" s="141">
        <v>0</v>
      </c>
      <c r="I199" s="141">
        <v>28303</v>
      </c>
      <c r="J199" s="141">
        <v>0</v>
      </c>
      <c r="K199" s="170"/>
      <c r="L199" s="169"/>
    </row>
    <row r="200" spans="1:13" ht="47.25" x14ac:dyDescent="0.25">
      <c r="A200" s="172"/>
      <c r="B200" s="169"/>
      <c r="C200" s="169"/>
      <c r="D200" s="140" t="s">
        <v>19</v>
      </c>
      <c r="E200" s="139">
        <f t="shared" si="37"/>
        <v>28303</v>
      </c>
      <c r="F200" s="141">
        <v>0</v>
      </c>
      <c r="G200" s="141">
        <v>0</v>
      </c>
      <c r="H200" s="141">
        <v>0</v>
      </c>
      <c r="I200" s="141">
        <f>20853+7450</f>
        <v>28303</v>
      </c>
      <c r="J200" s="141">
        <v>0</v>
      </c>
      <c r="K200" s="170"/>
      <c r="L200" s="169"/>
    </row>
    <row r="201" spans="1:13" ht="15.75" x14ac:dyDescent="0.25">
      <c r="A201" s="172" t="s">
        <v>65</v>
      </c>
      <c r="B201" s="169" t="s">
        <v>111</v>
      </c>
      <c r="C201" s="169" t="s">
        <v>22</v>
      </c>
      <c r="D201" s="138" t="s">
        <v>15</v>
      </c>
      <c r="E201" s="139">
        <f t="shared" si="37"/>
        <v>0</v>
      </c>
      <c r="F201" s="139">
        <f>SUM(F202:F204)</f>
        <v>0</v>
      </c>
      <c r="G201" s="139">
        <f>SUM(G202:G204)</f>
        <v>0</v>
      </c>
      <c r="H201" s="139">
        <f>SUM(H202:H204)</f>
        <v>0</v>
      </c>
      <c r="I201" s="139">
        <f>SUM(I202:I204)</f>
        <v>0</v>
      </c>
      <c r="J201" s="139">
        <f>SUM(J202:J204)</f>
        <v>0</v>
      </c>
      <c r="K201" s="170" t="s">
        <v>57</v>
      </c>
      <c r="L201" s="169" t="s">
        <v>254</v>
      </c>
    </row>
    <row r="202" spans="1:13" ht="31.5" hidden="1" outlineLevel="1" x14ac:dyDescent="0.25">
      <c r="A202" s="172"/>
      <c r="B202" s="169"/>
      <c r="C202" s="169"/>
      <c r="D202" s="140" t="s">
        <v>17</v>
      </c>
      <c r="E202" s="139">
        <f t="shared" si="37"/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70"/>
      <c r="L202" s="169"/>
    </row>
    <row r="203" spans="1:13" ht="31.5" collapsed="1" x14ac:dyDescent="0.25">
      <c r="A203" s="172"/>
      <c r="B203" s="169"/>
      <c r="C203" s="169"/>
      <c r="D203" s="140" t="s">
        <v>18</v>
      </c>
      <c r="E203" s="139">
        <f t="shared" si="37"/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  <c r="K203" s="170"/>
      <c r="L203" s="169"/>
    </row>
    <row r="204" spans="1:13" ht="67.5" customHeight="1" x14ac:dyDescent="0.25">
      <c r="A204" s="172"/>
      <c r="B204" s="169"/>
      <c r="C204" s="169"/>
      <c r="D204" s="140" t="s">
        <v>19</v>
      </c>
      <c r="E204" s="139">
        <f t="shared" si="37"/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70"/>
      <c r="L204" s="169"/>
    </row>
    <row r="205" spans="1:13" ht="15.75" customHeight="1" x14ac:dyDescent="0.25">
      <c r="A205" s="172" t="s">
        <v>66</v>
      </c>
      <c r="B205" s="169" t="s">
        <v>142</v>
      </c>
      <c r="C205" s="169" t="s">
        <v>22</v>
      </c>
      <c r="D205" s="138" t="s">
        <v>15</v>
      </c>
      <c r="E205" s="139">
        <f t="shared" si="37"/>
        <v>0</v>
      </c>
      <c r="F205" s="139">
        <f>SUM(F206:F208)</f>
        <v>0</v>
      </c>
      <c r="G205" s="139">
        <f>SUM(G206:G208)</f>
        <v>0</v>
      </c>
      <c r="H205" s="139">
        <f>SUM(H206:H208)</f>
        <v>0</v>
      </c>
      <c r="I205" s="139">
        <f>SUM(I206:I208)</f>
        <v>0</v>
      </c>
      <c r="J205" s="139">
        <f>SUM(J206:J208)</f>
        <v>0</v>
      </c>
      <c r="K205" s="170" t="s">
        <v>57</v>
      </c>
      <c r="L205" s="169" t="s">
        <v>254</v>
      </c>
    </row>
    <row r="206" spans="1:13" ht="31.5" x14ac:dyDescent="0.25">
      <c r="A206" s="172"/>
      <c r="B206" s="169"/>
      <c r="C206" s="169"/>
      <c r="D206" s="140" t="s">
        <v>17</v>
      </c>
      <c r="E206" s="139">
        <f t="shared" si="37"/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70"/>
      <c r="L206" s="169"/>
    </row>
    <row r="207" spans="1:13" ht="31.5" x14ac:dyDescent="0.25">
      <c r="A207" s="172"/>
      <c r="B207" s="169"/>
      <c r="C207" s="169"/>
      <c r="D207" s="140" t="s">
        <v>18</v>
      </c>
      <c r="E207" s="139">
        <f t="shared" si="37"/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70"/>
      <c r="L207" s="169"/>
    </row>
    <row r="208" spans="1:13" ht="47.25" x14ac:dyDescent="0.25">
      <c r="A208" s="172"/>
      <c r="B208" s="169"/>
      <c r="C208" s="169"/>
      <c r="D208" s="140" t="s">
        <v>19</v>
      </c>
      <c r="E208" s="139">
        <f t="shared" si="37"/>
        <v>0</v>
      </c>
      <c r="F208" s="141">
        <v>0</v>
      </c>
      <c r="G208" s="141">
        <v>0</v>
      </c>
      <c r="H208" s="141">
        <v>0</v>
      </c>
      <c r="I208" s="141">
        <v>0</v>
      </c>
      <c r="J208" s="141">
        <v>0</v>
      </c>
      <c r="K208" s="170"/>
      <c r="L208" s="169"/>
    </row>
    <row r="209" spans="1:12" ht="18.75" customHeight="1" x14ac:dyDescent="0.25">
      <c r="A209" s="172" t="s">
        <v>141</v>
      </c>
      <c r="B209" s="217" t="s">
        <v>234</v>
      </c>
      <c r="C209" s="169" t="s">
        <v>22</v>
      </c>
      <c r="D209" s="138" t="s">
        <v>15</v>
      </c>
      <c r="E209" s="139">
        <f t="shared" ref="E209:E212" si="38">SUM(F209:J209)</f>
        <v>0</v>
      </c>
      <c r="F209" s="139">
        <f>SUM(F210:F212)</f>
        <v>0</v>
      </c>
      <c r="G209" s="139">
        <f>SUM(G210:G212)</f>
        <v>0</v>
      </c>
      <c r="H209" s="139">
        <f>SUM(H210:H212)</f>
        <v>0</v>
      </c>
      <c r="I209" s="139">
        <f>SUM(I210:I212)</f>
        <v>0</v>
      </c>
      <c r="J209" s="139">
        <f>SUM(J210:J212)</f>
        <v>0</v>
      </c>
      <c r="K209" s="170" t="s">
        <v>57</v>
      </c>
      <c r="L209" s="200" t="s">
        <v>236</v>
      </c>
    </row>
    <row r="210" spans="1:12" ht="31.5" x14ac:dyDescent="0.25">
      <c r="A210" s="172"/>
      <c r="B210" s="218"/>
      <c r="C210" s="169"/>
      <c r="D210" s="140" t="s">
        <v>17</v>
      </c>
      <c r="E210" s="139">
        <f t="shared" si="38"/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70"/>
      <c r="L210" s="230"/>
    </row>
    <row r="211" spans="1:12" ht="31.5" x14ac:dyDescent="0.25">
      <c r="A211" s="172"/>
      <c r="B211" s="218"/>
      <c r="C211" s="169"/>
      <c r="D211" s="140" t="s">
        <v>18</v>
      </c>
      <c r="E211" s="139">
        <f t="shared" si="38"/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70"/>
      <c r="L211" s="230"/>
    </row>
    <row r="212" spans="1:12" ht="78" customHeight="1" x14ac:dyDescent="0.25">
      <c r="A212" s="172"/>
      <c r="B212" s="219"/>
      <c r="C212" s="169"/>
      <c r="D212" s="140" t="s">
        <v>19</v>
      </c>
      <c r="E212" s="139">
        <f t="shared" si="38"/>
        <v>0</v>
      </c>
      <c r="F212" s="141">
        <v>0</v>
      </c>
      <c r="G212" s="141">
        <v>0</v>
      </c>
      <c r="H212" s="141">
        <v>0</v>
      </c>
      <c r="I212" s="141">
        <v>0</v>
      </c>
      <c r="J212" s="141">
        <v>0</v>
      </c>
      <c r="K212" s="170"/>
      <c r="L212" s="201"/>
    </row>
    <row r="213" spans="1:12" ht="15.75" x14ac:dyDescent="0.25">
      <c r="A213" s="174" t="s">
        <v>28</v>
      </c>
      <c r="B213" s="174"/>
      <c r="C213" s="174"/>
      <c r="D213" s="138" t="s">
        <v>15</v>
      </c>
      <c r="E213" s="139">
        <f t="shared" si="34"/>
        <v>249725.15</v>
      </c>
      <c r="F213" s="139">
        <f>SUM(F214:F217)</f>
        <v>0</v>
      </c>
      <c r="G213" s="139">
        <f>SUM(G214:G217)</f>
        <v>8800</v>
      </c>
      <c r="H213" s="139">
        <f>SUM(H214:H217)</f>
        <v>40000</v>
      </c>
      <c r="I213" s="139">
        <f>SUM(I214:I217)</f>
        <v>200925.15</v>
      </c>
      <c r="J213" s="139">
        <f>SUM(J214:J217)</f>
        <v>0</v>
      </c>
      <c r="K213" s="170"/>
      <c r="L213" s="171"/>
    </row>
    <row r="214" spans="1:12" ht="31.5" x14ac:dyDescent="0.25">
      <c r="A214" s="174"/>
      <c r="B214" s="174"/>
      <c r="C214" s="174"/>
      <c r="D214" s="138" t="s">
        <v>17</v>
      </c>
      <c r="E214" s="139">
        <f t="shared" si="34"/>
        <v>4124.9647500000001</v>
      </c>
      <c r="F214" s="139">
        <f>F170</f>
        <v>0</v>
      </c>
      <c r="G214" s="139">
        <f>G170</f>
        <v>4124.9647500000001</v>
      </c>
      <c r="H214" s="139">
        <f>H170</f>
        <v>0</v>
      </c>
      <c r="I214" s="139">
        <f>I170</f>
        <v>0</v>
      </c>
      <c r="J214" s="139">
        <f>J170</f>
        <v>0</v>
      </c>
      <c r="K214" s="170"/>
      <c r="L214" s="171"/>
    </row>
    <row r="215" spans="1:12" ht="31.5" x14ac:dyDescent="0.25">
      <c r="A215" s="174"/>
      <c r="B215" s="174"/>
      <c r="C215" s="174"/>
      <c r="D215" s="138" t="s">
        <v>18</v>
      </c>
      <c r="E215" s="139">
        <f t="shared" si="34"/>
        <v>144877.50524999999</v>
      </c>
      <c r="F215" s="139">
        <f t="shared" ref="F215:J216" si="39">F154+F171</f>
        <v>0</v>
      </c>
      <c r="G215" s="139">
        <f t="shared" si="39"/>
        <v>1375.0352499999999</v>
      </c>
      <c r="H215" s="139">
        <f t="shared" si="39"/>
        <v>25000</v>
      </c>
      <c r="I215" s="139">
        <f t="shared" si="39"/>
        <v>118502.47</v>
      </c>
      <c r="J215" s="139">
        <f t="shared" si="39"/>
        <v>0</v>
      </c>
      <c r="K215" s="170"/>
      <c r="L215" s="171"/>
    </row>
    <row r="216" spans="1:12" ht="48" customHeight="1" x14ac:dyDescent="0.25">
      <c r="A216" s="174"/>
      <c r="B216" s="174"/>
      <c r="C216" s="174"/>
      <c r="D216" s="138" t="s">
        <v>19</v>
      </c>
      <c r="E216" s="139">
        <f t="shared" si="34"/>
        <v>100722.68</v>
      </c>
      <c r="F216" s="139">
        <f t="shared" si="39"/>
        <v>0</v>
      </c>
      <c r="G216" s="139">
        <f t="shared" si="39"/>
        <v>3300</v>
      </c>
      <c r="H216" s="139">
        <f t="shared" si="39"/>
        <v>15000</v>
      </c>
      <c r="I216" s="139">
        <f t="shared" si="39"/>
        <v>82422.679999999993</v>
      </c>
      <c r="J216" s="139">
        <f t="shared" si="39"/>
        <v>0</v>
      </c>
      <c r="K216" s="170"/>
      <c r="L216" s="171"/>
    </row>
    <row r="217" spans="1:12" ht="15.75" hidden="1" outlineLevel="1" x14ac:dyDescent="0.25">
      <c r="A217" s="174"/>
      <c r="B217" s="174"/>
      <c r="C217" s="174"/>
      <c r="D217" s="143" t="s">
        <v>20</v>
      </c>
      <c r="E217" s="139">
        <f t="shared" si="34"/>
        <v>0</v>
      </c>
      <c r="F217" s="139">
        <f>F156</f>
        <v>0</v>
      </c>
      <c r="G217" s="139">
        <f>G156</f>
        <v>0</v>
      </c>
      <c r="H217" s="139">
        <f>H156</f>
        <v>0</v>
      </c>
      <c r="I217" s="139">
        <f>I156</f>
        <v>0</v>
      </c>
      <c r="J217" s="139">
        <f>J156</f>
        <v>0</v>
      </c>
      <c r="K217" s="170"/>
      <c r="L217" s="171"/>
    </row>
    <row r="218" spans="1:12" ht="27.75" customHeight="1" collapsed="1" x14ac:dyDescent="0.25">
      <c r="A218" s="175" t="s">
        <v>70</v>
      </c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</row>
    <row r="219" spans="1:12" ht="15" customHeight="1" x14ac:dyDescent="0.25">
      <c r="A219" s="177" t="s">
        <v>71</v>
      </c>
      <c r="B219" s="178" t="s">
        <v>74</v>
      </c>
      <c r="C219" s="178" t="s">
        <v>22</v>
      </c>
      <c r="D219" s="138" t="s">
        <v>15</v>
      </c>
      <c r="E219" s="139">
        <f>SUM(F219:J219)</f>
        <v>1793992.5819999999</v>
      </c>
      <c r="F219" s="139">
        <f>SUM(F220:F222)</f>
        <v>0</v>
      </c>
      <c r="G219" s="139">
        <f>SUM(G220:G222)</f>
        <v>449739.40299999999</v>
      </c>
      <c r="H219" s="139">
        <f>SUM(H220:H222)</f>
        <v>448084.39299999998</v>
      </c>
      <c r="I219" s="139">
        <f>SUM(I220:I222)</f>
        <v>448084.39299999998</v>
      </c>
      <c r="J219" s="139">
        <f>SUM(J220:J222)</f>
        <v>448084.39299999998</v>
      </c>
      <c r="K219" s="170" t="s">
        <v>73</v>
      </c>
      <c r="L219" s="152"/>
    </row>
    <row r="220" spans="1:12" ht="28.5" hidden="1" customHeight="1" outlineLevel="1" x14ac:dyDescent="0.25">
      <c r="A220" s="177"/>
      <c r="B220" s="178"/>
      <c r="C220" s="178"/>
      <c r="D220" s="138" t="s">
        <v>18</v>
      </c>
      <c r="E220" s="139">
        <f t="shared" ref="E220:E230" si="40">SUM(F220:J220)</f>
        <v>0</v>
      </c>
      <c r="F220" s="139">
        <f t="shared" ref="F220:J222" si="41">F224</f>
        <v>0</v>
      </c>
      <c r="G220" s="139">
        <f t="shared" si="41"/>
        <v>0</v>
      </c>
      <c r="H220" s="139">
        <f t="shared" si="41"/>
        <v>0</v>
      </c>
      <c r="I220" s="139">
        <f t="shared" si="41"/>
        <v>0</v>
      </c>
      <c r="J220" s="139">
        <f t="shared" si="41"/>
        <v>0</v>
      </c>
      <c r="K220" s="170"/>
      <c r="L220" s="152"/>
    </row>
    <row r="221" spans="1:12" ht="47.25" collapsed="1" x14ac:dyDescent="0.25">
      <c r="A221" s="177"/>
      <c r="B221" s="178"/>
      <c r="C221" s="178"/>
      <c r="D221" s="138" t="s">
        <v>19</v>
      </c>
      <c r="E221" s="139">
        <f t="shared" si="40"/>
        <v>1517435.656</v>
      </c>
      <c r="F221" s="139">
        <f t="shared" si="41"/>
        <v>0</v>
      </c>
      <c r="G221" s="139">
        <f t="shared" si="41"/>
        <v>379358.91399999999</v>
      </c>
      <c r="H221" s="139">
        <f t="shared" si="41"/>
        <v>379358.91399999999</v>
      </c>
      <c r="I221" s="139">
        <f t="shared" si="41"/>
        <v>379358.91399999999</v>
      </c>
      <c r="J221" s="139">
        <f t="shared" si="41"/>
        <v>379358.91399999999</v>
      </c>
      <c r="K221" s="170"/>
      <c r="L221" s="152"/>
    </row>
    <row r="222" spans="1:12" ht="33.75" customHeight="1" x14ac:dyDescent="0.25">
      <c r="A222" s="177"/>
      <c r="B222" s="178"/>
      <c r="C222" s="178"/>
      <c r="D222" s="143" t="s">
        <v>20</v>
      </c>
      <c r="E222" s="139">
        <f t="shared" si="40"/>
        <v>276556.92599999998</v>
      </c>
      <c r="F222" s="139">
        <f t="shared" si="41"/>
        <v>0</v>
      </c>
      <c r="G222" s="139">
        <f t="shared" si="41"/>
        <v>70380.489000000001</v>
      </c>
      <c r="H222" s="139">
        <f t="shared" si="41"/>
        <v>68725.479000000007</v>
      </c>
      <c r="I222" s="139">
        <f t="shared" si="41"/>
        <v>68725.479000000007</v>
      </c>
      <c r="J222" s="139">
        <f t="shared" si="41"/>
        <v>68725.479000000007</v>
      </c>
      <c r="K222" s="170"/>
      <c r="L222" s="156"/>
    </row>
    <row r="223" spans="1:12" ht="15.75" x14ac:dyDescent="0.25">
      <c r="A223" s="198" t="s">
        <v>72</v>
      </c>
      <c r="B223" s="169" t="s">
        <v>112</v>
      </c>
      <c r="C223" s="169" t="s">
        <v>22</v>
      </c>
      <c r="D223" s="138" t="s">
        <v>15</v>
      </c>
      <c r="E223" s="139">
        <f t="shared" si="40"/>
        <v>1793992.5819999999</v>
      </c>
      <c r="F223" s="139">
        <f>SUM(F224:F226)</f>
        <v>0</v>
      </c>
      <c r="G223" s="139">
        <f>SUM(G224:G226)</f>
        <v>449739.40299999999</v>
      </c>
      <c r="H223" s="139">
        <f>SUM(H224:H226)</f>
        <v>448084.39299999998</v>
      </c>
      <c r="I223" s="139">
        <f>SUM(I224:I226)</f>
        <v>448084.39299999998</v>
      </c>
      <c r="J223" s="139">
        <f>SUM(J224:J226)</f>
        <v>448084.39299999998</v>
      </c>
      <c r="K223" s="170" t="s">
        <v>73</v>
      </c>
      <c r="L223" s="195" t="s">
        <v>263</v>
      </c>
    </row>
    <row r="224" spans="1:12" ht="30" hidden="1" customHeight="1" outlineLevel="1" x14ac:dyDescent="0.25">
      <c r="A224" s="198"/>
      <c r="B224" s="169"/>
      <c r="C224" s="169"/>
      <c r="D224" s="140" t="s">
        <v>18</v>
      </c>
      <c r="E224" s="139">
        <f t="shared" si="40"/>
        <v>0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70"/>
      <c r="L224" s="196"/>
    </row>
    <row r="225" spans="1:13" ht="47.25" collapsed="1" x14ac:dyDescent="0.25">
      <c r="A225" s="198"/>
      <c r="B225" s="169"/>
      <c r="C225" s="169"/>
      <c r="D225" s="140" t="s">
        <v>19</v>
      </c>
      <c r="E225" s="139">
        <f t="shared" si="40"/>
        <v>1517435.656</v>
      </c>
      <c r="F225" s="141">
        <v>0</v>
      </c>
      <c r="G225" s="141">
        <f>379358.914</f>
        <v>379358.91399999999</v>
      </c>
      <c r="H225" s="141">
        <v>379358.91399999999</v>
      </c>
      <c r="I225" s="141">
        <v>379358.91399999999</v>
      </c>
      <c r="J225" s="141">
        <v>379358.91399999999</v>
      </c>
      <c r="K225" s="170"/>
      <c r="L225" s="196"/>
    </row>
    <row r="226" spans="1:13" ht="52.9" customHeight="1" x14ac:dyDescent="0.3">
      <c r="A226" s="198"/>
      <c r="B226" s="169"/>
      <c r="C226" s="169"/>
      <c r="D226" s="144" t="s">
        <v>20</v>
      </c>
      <c r="E226" s="139">
        <f t="shared" si="40"/>
        <v>276556.92599999998</v>
      </c>
      <c r="F226" s="141">
        <v>0</v>
      </c>
      <c r="G226" s="141">
        <f>68725.479+1655.01</f>
        <v>70380.489000000001</v>
      </c>
      <c r="H226" s="141">
        <v>68725.479000000007</v>
      </c>
      <c r="I226" s="141">
        <v>68725.479000000007</v>
      </c>
      <c r="J226" s="141">
        <v>68725.479000000007</v>
      </c>
      <c r="K226" s="170"/>
      <c r="L226" s="197"/>
      <c r="M226" s="3"/>
    </row>
    <row r="227" spans="1:13" ht="15.75" x14ac:dyDescent="0.25">
      <c r="A227" s="174" t="s">
        <v>28</v>
      </c>
      <c r="B227" s="174"/>
      <c r="C227" s="174"/>
      <c r="D227" s="138" t="s">
        <v>15</v>
      </c>
      <c r="E227" s="139">
        <f t="shared" si="40"/>
        <v>1793992.5819999999</v>
      </c>
      <c r="F227" s="139">
        <f>SUM(F228:F230)</f>
        <v>0</v>
      </c>
      <c r="G227" s="139">
        <f>SUM(G228:G230)</f>
        <v>449739.40299999999</v>
      </c>
      <c r="H227" s="139">
        <f>SUM(H228:H230)</f>
        <v>448084.39299999998</v>
      </c>
      <c r="I227" s="139">
        <f>SUM(I228:I230)</f>
        <v>448084.39299999998</v>
      </c>
      <c r="J227" s="139">
        <f>SUM(J228:J230)</f>
        <v>448084.39299999998</v>
      </c>
      <c r="K227" s="170"/>
      <c r="L227" s="171"/>
    </row>
    <row r="228" spans="1:13" ht="31.5" hidden="1" outlineLevel="1" x14ac:dyDescent="0.25">
      <c r="A228" s="174"/>
      <c r="B228" s="174"/>
      <c r="C228" s="174"/>
      <c r="D228" s="138" t="s">
        <v>18</v>
      </c>
      <c r="E228" s="139">
        <f t="shared" si="40"/>
        <v>0</v>
      </c>
      <c r="F228" s="139">
        <f t="shared" ref="F228:J230" si="42">F220</f>
        <v>0</v>
      </c>
      <c r="G228" s="139">
        <f t="shared" si="42"/>
        <v>0</v>
      </c>
      <c r="H228" s="139">
        <f t="shared" si="42"/>
        <v>0</v>
      </c>
      <c r="I228" s="139">
        <f t="shared" si="42"/>
        <v>0</v>
      </c>
      <c r="J228" s="139">
        <f t="shared" si="42"/>
        <v>0</v>
      </c>
      <c r="K228" s="170"/>
      <c r="L228" s="171"/>
    </row>
    <row r="229" spans="1:13" ht="47.25" collapsed="1" x14ac:dyDescent="0.25">
      <c r="A229" s="174"/>
      <c r="B229" s="174"/>
      <c r="C229" s="174"/>
      <c r="D229" s="138" t="s">
        <v>19</v>
      </c>
      <c r="E229" s="139">
        <f t="shared" si="40"/>
        <v>1517435.656</v>
      </c>
      <c r="F229" s="139">
        <f t="shared" si="42"/>
        <v>0</v>
      </c>
      <c r="G229" s="139">
        <f t="shared" si="42"/>
        <v>379358.91399999999</v>
      </c>
      <c r="H229" s="139">
        <f t="shared" si="42"/>
        <v>379358.91399999999</v>
      </c>
      <c r="I229" s="139">
        <f t="shared" si="42"/>
        <v>379358.91399999999</v>
      </c>
      <c r="J229" s="139">
        <f t="shared" si="42"/>
        <v>379358.91399999999</v>
      </c>
      <c r="K229" s="170"/>
      <c r="L229" s="171"/>
    </row>
    <row r="230" spans="1:13" ht="15.75" x14ac:dyDescent="0.25">
      <c r="A230" s="174"/>
      <c r="B230" s="174"/>
      <c r="C230" s="174"/>
      <c r="D230" s="143" t="s">
        <v>20</v>
      </c>
      <c r="E230" s="139">
        <f t="shared" si="40"/>
        <v>276556.92599999998</v>
      </c>
      <c r="F230" s="139">
        <f t="shared" si="42"/>
        <v>0</v>
      </c>
      <c r="G230" s="139">
        <f t="shared" si="42"/>
        <v>70380.489000000001</v>
      </c>
      <c r="H230" s="139">
        <f t="shared" si="42"/>
        <v>68725.479000000007</v>
      </c>
      <c r="I230" s="139">
        <f t="shared" si="42"/>
        <v>68725.479000000007</v>
      </c>
      <c r="J230" s="139">
        <f t="shared" si="42"/>
        <v>68725.479000000007</v>
      </c>
      <c r="K230" s="170"/>
      <c r="L230" s="171"/>
    </row>
    <row r="231" spans="1:13" ht="24" customHeight="1" x14ac:dyDescent="0.25">
      <c r="A231" s="175" t="s">
        <v>75</v>
      </c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</row>
    <row r="232" spans="1:13" ht="15" customHeight="1" x14ac:dyDescent="0.25">
      <c r="A232" s="177">
        <v>1</v>
      </c>
      <c r="B232" s="178" t="s">
        <v>127</v>
      </c>
      <c r="C232" s="178" t="s">
        <v>22</v>
      </c>
      <c r="D232" s="138" t="s">
        <v>15</v>
      </c>
      <c r="E232" s="139">
        <f>SUM(F232:J232)</f>
        <v>21558.368160000002</v>
      </c>
      <c r="F232" s="139">
        <f>SUM(F233:F235)</f>
        <v>7320.13616</v>
      </c>
      <c r="G232" s="139">
        <f>SUM(G233:G235)</f>
        <v>3559.558</v>
      </c>
      <c r="H232" s="139">
        <f>SUM(H233:H235)</f>
        <v>3559.558</v>
      </c>
      <c r="I232" s="139">
        <f>SUM(I233:I235)</f>
        <v>3559.558</v>
      </c>
      <c r="J232" s="139">
        <f>SUM(J233:J235)</f>
        <v>3559.558</v>
      </c>
      <c r="K232" s="170" t="s">
        <v>50</v>
      </c>
      <c r="L232" s="231" t="s">
        <v>261</v>
      </c>
    </row>
    <row r="233" spans="1:13" ht="28.5" hidden="1" customHeight="1" outlineLevel="1" x14ac:dyDescent="0.25">
      <c r="A233" s="177"/>
      <c r="B233" s="178"/>
      <c r="C233" s="178"/>
      <c r="D233" s="138" t="s">
        <v>18</v>
      </c>
      <c r="E233" s="139">
        <f t="shared" ref="E233:E275" si="43">SUM(F233:J233)</f>
        <v>0</v>
      </c>
      <c r="F233" s="139">
        <f t="shared" ref="F233:J235" si="44">F237+F241+F245+F249+F253</f>
        <v>0</v>
      </c>
      <c r="G233" s="139">
        <f t="shared" si="44"/>
        <v>0</v>
      </c>
      <c r="H233" s="139">
        <f t="shared" si="44"/>
        <v>0</v>
      </c>
      <c r="I233" s="139">
        <f t="shared" si="44"/>
        <v>0</v>
      </c>
      <c r="J233" s="139">
        <f t="shared" si="44"/>
        <v>0</v>
      </c>
      <c r="K233" s="170"/>
      <c r="L233" s="231"/>
    </row>
    <row r="234" spans="1:13" ht="64.5" customHeight="1" collapsed="1" x14ac:dyDescent="0.25">
      <c r="A234" s="177"/>
      <c r="B234" s="178"/>
      <c r="C234" s="178"/>
      <c r="D234" s="138" t="s">
        <v>19</v>
      </c>
      <c r="E234" s="139">
        <f t="shared" si="43"/>
        <v>21558.368160000002</v>
      </c>
      <c r="F234" s="139">
        <f t="shared" si="44"/>
        <v>7320.13616</v>
      </c>
      <c r="G234" s="139">
        <f t="shared" si="44"/>
        <v>3559.558</v>
      </c>
      <c r="H234" s="139">
        <f t="shared" si="44"/>
        <v>3559.558</v>
      </c>
      <c r="I234" s="139">
        <f t="shared" si="44"/>
        <v>3559.558</v>
      </c>
      <c r="J234" s="139">
        <f t="shared" si="44"/>
        <v>3559.558</v>
      </c>
      <c r="K234" s="170"/>
      <c r="L234" s="231"/>
    </row>
    <row r="235" spans="1:13" ht="21.75" hidden="1" customHeight="1" outlineLevel="1" x14ac:dyDescent="0.25">
      <c r="A235" s="177"/>
      <c r="B235" s="178"/>
      <c r="C235" s="178"/>
      <c r="D235" s="143" t="s">
        <v>20</v>
      </c>
      <c r="E235" s="139">
        <f t="shared" si="43"/>
        <v>0</v>
      </c>
      <c r="F235" s="139">
        <f t="shared" si="44"/>
        <v>0</v>
      </c>
      <c r="G235" s="139">
        <f t="shared" si="44"/>
        <v>0</v>
      </c>
      <c r="H235" s="139">
        <f t="shared" si="44"/>
        <v>0</v>
      </c>
      <c r="I235" s="139">
        <f t="shared" si="44"/>
        <v>0</v>
      </c>
      <c r="J235" s="139">
        <f t="shared" si="44"/>
        <v>0</v>
      </c>
      <c r="K235" s="170"/>
      <c r="L235" s="231"/>
    </row>
    <row r="236" spans="1:13" ht="21.75" customHeight="1" collapsed="1" x14ac:dyDescent="0.25">
      <c r="A236" s="198" t="s">
        <v>21</v>
      </c>
      <c r="B236" s="169" t="s">
        <v>113</v>
      </c>
      <c r="C236" s="169" t="s">
        <v>22</v>
      </c>
      <c r="D236" s="138" t="s">
        <v>15</v>
      </c>
      <c r="E236" s="139">
        <f t="shared" ref="E236:E239" si="45">SUM(F236:J236)</f>
        <v>0</v>
      </c>
      <c r="F236" s="139">
        <f>SUM(F237:F239)</f>
        <v>0</v>
      </c>
      <c r="G236" s="139">
        <f>SUM(G237:G239)</f>
        <v>0</v>
      </c>
      <c r="H236" s="139">
        <f>SUM(H237:H239)</f>
        <v>0</v>
      </c>
      <c r="I236" s="139">
        <f>SUM(I237:I239)</f>
        <v>0</v>
      </c>
      <c r="J236" s="139">
        <f>SUM(J237:J239)</f>
        <v>0</v>
      </c>
      <c r="K236" s="170" t="s">
        <v>50</v>
      </c>
      <c r="L236" s="192" t="s">
        <v>236</v>
      </c>
    </row>
    <row r="237" spans="1:13" ht="34.5" hidden="1" customHeight="1" outlineLevel="1" x14ac:dyDescent="0.25">
      <c r="A237" s="198"/>
      <c r="B237" s="169"/>
      <c r="C237" s="169"/>
      <c r="D237" s="140" t="s">
        <v>18</v>
      </c>
      <c r="E237" s="139">
        <f t="shared" si="45"/>
        <v>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70"/>
      <c r="L237" s="193"/>
    </row>
    <row r="238" spans="1:13" ht="56.25" customHeight="1" collapsed="1" x14ac:dyDescent="0.25">
      <c r="A238" s="198"/>
      <c r="B238" s="169"/>
      <c r="C238" s="169"/>
      <c r="D238" s="140" t="s">
        <v>19</v>
      </c>
      <c r="E238" s="139">
        <f t="shared" si="45"/>
        <v>0</v>
      </c>
      <c r="F238" s="141">
        <v>0</v>
      </c>
      <c r="G238" s="141">
        <v>0</v>
      </c>
      <c r="H238" s="141">
        <v>0</v>
      </c>
      <c r="I238" s="141">
        <v>0</v>
      </c>
      <c r="J238" s="141">
        <v>0</v>
      </c>
      <c r="K238" s="170"/>
      <c r="L238" s="193"/>
    </row>
    <row r="239" spans="1:13" ht="21.75" hidden="1" customHeight="1" outlineLevel="1" x14ac:dyDescent="0.25">
      <c r="A239" s="198"/>
      <c r="B239" s="169"/>
      <c r="C239" s="169"/>
      <c r="D239" s="144" t="s">
        <v>20</v>
      </c>
      <c r="E239" s="139">
        <f t="shared" si="45"/>
        <v>0</v>
      </c>
      <c r="F239" s="141">
        <v>0</v>
      </c>
      <c r="G239" s="141">
        <v>0</v>
      </c>
      <c r="H239" s="141">
        <v>0</v>
      </c>
      <c r="I239" s="141">
        <v>0</v>
      </c>
      <c r="J239" s="141">
        <v>0</v>
      </c>
      <c r="K239" s="170"/>
      <c r="L239" s="194"/>
    </row>
    <row r="240" spans="1:13" ht="21.75" customHeight="1" collapsed="1" x14ac:dyDescent="0.25">
      <c r="A240" s="198" t="s">
        <v>23</v>
      </c>
      <c r="B240" s="169" t="s">
        <v>114</v>
      </c>
      <c r="C240" s="169" t="s">
        <v>22</v>
      </c>
      <c r="D240" s="138" t="s">
        <v>15</v>
      </c>
      <c r="E240" s="139">
        <f t="shared" ref="E240:E251" si="46">SUM(F240:J240)</f>
        <v>0</v>
      </c>
      <c r="F240" s="139">
        <f>SUM(F241:F243)</f>
        <v>0</v>
      </c>
      <c r="G240" s="139">
        <f>SUM(G241:G243)</f>
        <v>0</v>
      </c>
      <c r="H240" s="139">
        <f>SUM(H241:H243)</f>
        <v>0</v>
      </c>
      <c r="I240" s="139">
        <f>SUM(I241:I243)</f>
        <v>0</v>
      </c>
      <c r="J240" s="139">
        <f>SUM(J241:J243)</f>
        <v>0</v>
      </c>
      <c r="K240" s="170" t="s">
        <v>50</v>
      </c>
      <c r="L240" s="195" t="s">
        <v>259</v>
      </c>
    </row>
    <row r="241" spans="1:15" ht="36" hidden="1" customHeight="1" outlineLevel="1" x14ac:dyDescent="0.25">
      <c r="A241" s="198"/>
      <c r="B241" s="169"/>
      <c r="C241" s="169"/>
      <c r="D241" s="140" t="s">
        <v>18</v>
      </c>
      <c r="E241" s="139">
        <f t="shared" si="46"/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70"/>
      <c r="L241" s="196"/>
    </row>
    <row r="242" spans="1:15" ht="107.25" customHeight="1" collapsed="1" x14ac:dyDescent="0.25">
      <c r="A242" s="198"/>
      <c r="B242" s="169"/>
      <c r="C242" s="169"/>
      <c r="D242" s="140" t="s">
        <v>19</v>
      </c>
      <c r="E242" s="139">
        <f t="shared" si="46"/>
        <v>0</v>
      </c>
      <c r="F242" s="141">
        <v>0</v>
      </c>
      <c r="G242" s="141">
        <v>0</v>
      </c>
      <c r="H242" s="141">
        <v>0</v>
      </c>
      <c r="I242" s="141">
        <v>0</v>
      </c>
      <c r="J242" s="141">
        <v>0</v>
      </c>
      <c r="K242" s="170"/>
      <c r="L242" s="196"/>
    </row>
    <row r="243" spans="1:15" ht="21.75" hidden="1" customHeight="1" outlineLevel="1" x14ac:dyDescent="0.25">
      <c r="A243" s="198"/>
      <c r="B243" s="169"/>
      <c r="C243" s="169"/>
      <c r="D243" s="144" t="s">
        <v>20</v>
      </c>
      <c r="E243" s="139">
        <f t="shared" si="46"/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70"/>
      <c r="L243" s="197"/>
    </row>
    <row r="244" spans="1:15" ht="21.75" customHeight="1" collapsed="1" x14ac:dyDescent="0.25">
      <c r="A244" s="198" t="s">
        <v>31</v>
      </c>
      <c r="B244" s="169" t="s">
        <v>115</v>
      </c>
      <c r="C244" s="169" t="s">
        <v>22</v>
      </c>
      <c r="D244" s="138" t="s">
        <v>15</v>
      </c>
      <c r="E244" s="139">
        <f t="shared" si="46"/>
        <v>0</v>
      </c>
      <c r="F244" s="139">
        <f>SUM(F245:F247)</f>
        <v>0</v>
      </c>
      <c r="G244" s="139">
        <f>SUM(G245:G247)</f>
        <v>0</v>
      </c>
      <c r="H244" s="139">
        <f>SUM(H245:H247)</f>
        <v>0</v>
      </c>
      <c r="I244" s="139">
        <f>SUM(I245:I247)</f>
        <v>0</v>
      </c>
      <c r="J244" s="139">
        <f>SUM(J245:J247)</f>
        <v>0</v>
      </c>
      <c r="K244" s="170" t="s">
        <v>50</v>
      </c>
      <c r="L244" s="195" t="s">
        <v>262</v>
      </c>
    </row>
    <row r="245" spans="1:15" ht="33.75" hidden="1" customHeight="1" outlineLevel="1" x14ac:dyDescent="0.25">
      <c r="A245" s="198"/>
      <c r="B245" s="169"/>
      <c r="C245" s="169"/>
      <c r="D245" s="140" t="s">
        <v>18</v>
      </c>
      <c r="E245" s="139">
        <f t="shared" si="46"/>
        <v>0</v>
      </c>
      <c r="F245" s="141">
        <v>0</v>
      </c>
      <c r="G245" s="141">
        <v>0</v>
      </c>
      <c r="H245" s="141">
        <v>0</v>
      </c>
      <c r="I245" s="141">
        <v>0</v>
      </c>
      <c r="J245" s="141">
        <v>0</v>
      </c>
      <c r="K245" s="170"/>
      <c r="L245" s="196"/>
    </row>
    <row r="246" spans="1:15" ht="89.25" customHeight="1" collapsed="1" x14ac:dyDescent="0.25">
      <c r="A246" s="198"/>
      <c r="B246" s="169"/>
      <c r="C246" s="169"/>
      <c r="D246" s="140" t="s">
        <v>19</v>
      </c>
      <c r="E246" s="139">
        <f t="shared" si="46"/>
        <v>0</v>
      </c>
      <c r="F246" s="141">
        <v>0</v>
      </c>
      <c r="G246" s="141">
        <v>0</v>
      </c>
      <c r="H246" s="141">
        <v>0</v>
      </c>
      <c r="I246" s="141">
        <v>0</v>
      </c>
      <c r="J246" s="141">
        <v>0</v>
      </c>
      <c r="K246" s="170"/>
      <c r="L246" s="196"/>
    </row>
    <row r="247" spans="1:15" ht="21.75" hidden="1" customHeight="1" outlineLevel="1" x14ac:dyDescent="0.25">
      <c r="A247" s="198"/>
      <c r="B247" s="169"/>
      <c r="C247" s="169"/>
      <c r="D247" s="144" t="s">
        <v>20</v>
      </c>
      <c r="E247" s="139">
        <f t="shared" si="46"/>
        <v>0</v>
      </c>
      <c r="F247" s="141">
        <v>0</v>
      </c>
      <c r="G247" s="141">
        <v>0</v>
      </c>
      <c r="H247" s="141">
        <v>0</v>
      </c>
      <c r="I247" s="141">
        <v>0</v>
      </c>
      <c r="J247" s="141">
        <v>0</v>
      </c>
      <c r="K247" s="170"/>
      <c r="L247" s="197"/>
    </row>
    <row r="248" spans="1:15" ht="21.75" customHeight="1" collapsed="1" x14ac:dyDescent="0.25">
      <c r="A248" s="198" t="s">
        <v>32</v>
      </c>
      <c r="B248" s="169" t="s">
        <v>116</v>
      </c>
      <c r="C248" s="169" t="s">
        <v>22</v>
      </c>
      <c r="D248" s="138" t="s">
        <v>15</v>
      </c>
      <c r="E248" s="139">
        <f t="shared" si="46"/>
        <v>0</v>
      </c>
      <c r="F248" s="139">
        <f>SUM(F249:F251)</f>
        <v>0</v>
      </c>
      <c r="G248" s="139">
        <f>SUM(G249:G251)</f>
        <v>0</v>
      </c>
      <c r="H248" s="139">
        <f>SUM(H249:H251)</f>
        <v>0</v>
      </c>
      <c r="I248" s="139">
        <f>SUM(I249:I251)</f>
        <v>0</v>
      </c>
      <c r="J248" s="139">
        <f>SUM(J249:J251)</f>
        <v>0</v>
      </c>
      <c r="K248" s="170" t="s">
        <v>50</v>
      </c>
      <c r="L248" s="170" t="s">
        <v>236</v>
      </c>
    </row>
    <row r="249" spans="1:15" ht="30" hidden="1" customHeight="1" outlineLevel="1" x14ac:dyDescent="0.25">
      <c r="A249" s="198"/>
      <c r="B249" s="169"/>
      <c r="C249" s="169"/>
      <c r="D249" s="140" t="s">
        <v>18</v>
      </c>
      <c r="E249" s="139">
        <f t="shared" si="46"/>
        <v>0</v>
      </c>
      <c r="F249" s="141">
        <v>0</v>
      </c>
      <c r="G249" s="141">
        <v>0</v>
      </c>
      <c r="H249" s="141">
        <v>0</v>
      </c>
      <c r="I249" s="141">
        <v>0</v>
      </c>
      <c r="J249" s="141">
        <v>0</v>
      </c>
      <c r="K249" s="170"/>
      <c r="L249" s="170"/>
    </row>
    <row r="250" spans="1:15" ht="62.25" customHeight="1" collapsed="1" x14ac:dyDescent="0.25">
      <c r="A250" s="198"/>
      <c r="B250" s="169"/>
      <c r="C250" s="169"/>
      <c r="D250" s="140" t="s">
        <v>19</v>
      </c>
      <c r="E250" s="139">
        <f t="shared" si="46"/>
        <v>0</v>
      </c>
      <c r="F250" s="141">
        <v>0</v>
      </c>
      <c r="G250" s="141">
        <v>0</v>
      </c>
      <c r="H250" s="141">
        <v>0</v>
      </c>
      <c r="I250" s="141">
        <v>0</v>
      </c>
      <c r="J250" s="141">
        <v>0</v>
      </c>
      <c r="K250" s="170"/>
      <c r="L250" s="170"/>
    </row>
    <row r="251" spans="1:15" ht="21.75" hidden="1" customHeight="1" outlineLevel="1" x14ac:dyDescent="0.25">
      <c r="A251" s="198"/>
      <c r="B251" s="169"/>
      <c r="C251" s="169"/>
      <c r="D251" s="144" t="s">
        <v>20</v>
      </c>
      <c r="E251" s="139">
        <f t="shared" si="46"/>
        <v>0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70"/>
      <c r="L251" s="170"/>
    </row>
    <row r="252" spans="1:15" ht="15.75" collapsed="1" x14ac:dyDescent="0.25">
      <c r="A252" s="198" t="s">
        <v>35</v>
      </c>
      <c r="B252" s="169" t="s">
        <v>117</v>
      </c>
      <c r="C252" s="169" t="s">
        <v>22</v>
      </c>
      <c r="D252" s="138" t="s">
        <v>15</v>
      </c>
      <c r="E252" s="139">
        <f t="shared" si="43"/>
        <v>21558.368160000002</v>
      </c>
      <c r="F252" s="139">
        <f>SUM(F253:F255)</f>
        <v>7320.13616</v>
      </c>
      <c r="G252" s="139">
        <f>SUM(G253:G255)</f>
        <v>3559.558</v>
      </c>
      <c r="H252" s="139">
        <f>SUM(H253:H255)</f>
        <v>3559.558</v>
      </c>
      <c r="I252" s="139">
        <f>SUM(I253:I255)</f>
        <v>3559.558</v>
      </c>
      <c r="J252" s="139">
        <f>SUM(J253:J255)</f>
        <v>3559.558</v>
      </c>
      <c r="K252" s="170" t="s">
        <v>50</v>
      </c>
      <c r="L252" s="195" t="s">
        <v>260</v>
      </c>
    </row>
    <row r="253" spans="1:15" ht="30" hidden="1" customHeight="1" outlineLevel="1" x14ac:dyDescent="0.25">
      <c r="A253" s="198"/>
      <c r="B253" s="169"/>
      <c r="C253" s="169"/>
      <c r="D253" s="140" t="s">
        <v>18</v>
      </c>
      <c r="E253" s="139">
        <f t="shared" si="43"/>
        <v>0</v>
      </c>
      <c r="F253" s="141">
        <v>0</v>
      </c>
      <c r="G253" s="141">
        <v>0</v>
      </c>
      <c r="H253" s="141">
        <v>0</v>
      </c>
      <c r="I253" s="141">
        <v>0</v>
      </c>
      <c r="J253" s="141">
        <v>0</v>
      </c>
      <c r="K253" s="170"/>
      <c r="L253" s="196"/>
    </row>
    <row r="254" spans="1:15" ht="100.5" customHeight="1" collapsed="1" x14ac:dyDescent="0.25">
      <c r="A254" s="198"/>
      <c r="B254" s="169"/>
      <c r="C254" s="169"/>
      <c r="D254" s="140" t="s">
        <v>19</v>
      </c>
      <c r="E254" s="139">
        <f t="shared" si="43"/>
        <v>21558.368160000002</v>
      </c>
      <c r="F254" s="141">
        <f>7820.089-499.95284</f>
        <v>7320.13616</v>
      </c>
      <c r="G254" s="141">
        <v>3559.558</v>
      </c>
      <c r="H254" s="141">
        <v>3559.558</v>
      </c>
      <c r="I254" s="141">
        <v>3559.558</v>
      </c>
      <c r="J254" s="141">
        <v>3559.558</v>
      </c>
      <c r="K254" s="170"/>
      <c r="L254" s="196"/>
      <c r="O254" s="14"/>
    </row>
    <row r="255" spans="1:15" ht="15" hidden="1" customHeight="1" outlineLevel="1" x14ac:dyDescent="0.25">
      <c r="A255" s="198"/>
      <c r="B255" s="169"/>
      <c r="C255" s="169"/>
      <c r="D255" s="144" t="s">
        <v>20</v>
      </c>
      <c r="E255" s="139">
        <f t="shared" si="43"/>
        <v>0</v>
      </c>
      <c r="F255" s="141">
        <v>0</v>
      </c>
      <c r="G255" s="141">
        <v>0</v>
      </c>
      <c r="H255" s="141">
        <v>0</v>
      </c>
      <c r="I255" s="141">
        <v>0</v>
      </c>
      <c r="J255" s="141">
        <v>0</v>
      </c>
      <c r="K255" s="170"/>
      <c r="L255" s="197"/>
    </row>
    <row r="256" spans="1:15" ht="15" customHeight="1" collapsed="1" x14ac:dyDescent="0.25">
      <c r="A256" s="232" t="s">
        <v>24</v>
      </c>
      <c r="B256" s="235" t="s">
        <v>118</v>
      </c>
      <c r="C256" s="238" t="s">
        <v>22</v>
      </c>
      <c r="D256" s="138" t="s">
        <v>15</v>
      </c>
      <c r="E256" s="139">
        <f t="shared" si="43"/>
        <v>84048.76</v>
      </c>
      <c r="F256" s="139">
        <f>SUM(F257:F259)</f>
        <v>13197</v>
      </c>
      <c r="G256" s="139">
        <f>SUM(G257:G259)</f>
        <v>17712.939999999999</v>
      </c>
      <c r="H256" s="139">
        <f>SUM(H257:H259)</f>
        <v>17712.939999999999</v>
      </c>
      <c r="I256" s="139">
        <f>SUM(I257:I259)</f>
        <v>17712.939999999999</v>
      </c>
      <c r="J256" s="139">
        <f>SUM(J257:J259)</f>
        <v>17712.939999999999</v>
      </c>
      <c r="K256" s="192" t="s">
        <v>50</v>
      </c>
      <c r="L256" s="241" t="s">
        <v>264</v>
      </c>
    </row>
    <row r="257" spans="1:12" ht="31.5" x14ac:dyDescent="0.25">
      <c r="A257" s="233"/>
      <c r="B257" s="236"/>
      <c r="C257" s="239"/>
      <c r="D257" s="138" t="s">
        <v>18</v>
      </c>
      <c r="E257" s="139">
        <f t="shared" si="43"/>
        <v>65082</v>
      </c>
      <c r="F257" s="139">
        <f t="shared" ref="F257:J259" si="47">F261+F265+F269</f>
        <v>13197</v>
      </c>
      <c r="G257" s="139">
        <f t="shared" si="47"/>
        <v>13026</v>
      </c>
      <c r="H257" s="139">
        <f t="shared" si="47"/>
        <v>12949</v>
      </c>
      <c r="I257" s="139">
        <f t="shared" si="47"/>
        <v>12955</v>
      </c>
      <c r="J257" s="139">
        <f t="shared" si="47"/>
        <v>12955</v>
      </c>
      <c r="K257" s="193"/>
      <c r="L257" s="242"/>
    </row>
    <row r="258" spans="1:12" ht="90.75" customHeight="1" x14ac:dyDescent="0.25">
      <c r="A258" s="234"/>
      <c r="B258" s="237"/>
      <c r="C258" s="240"/>
      <c r="D258" s="138" t="s">
        <v>19</v>
      </c>
      <c r="E258" s="139">
        <f t="shared" si="43"/>
        <v>18966.759999999998</v>
      </c>
      <c r="F258" s="139">
        <f t="shared" si="47"/>
        <v>0</v>
      </c>
      <c r="G258" s="139">
        <f t="shared" si="47"/>
        <v>4686.9399999999996</v>
      </c>
      <c r="H258" s="139">
        <f t="shared" si="47"/>
        <v>4763.9399999999996</v>
      </c>
      <c r="I258" s="139">
        <f t="shared" si="47"/>
        <v>4757.9399999999996</v>
      </c>
      <c r="J258" s="139">
        <f t="shared" si="47"/>
        <v>4757.9399999999996</v>
      </c>
      <c r="K258" s="194"/>
      <c r="L258" s="243"/>
    </row>
    <row r="259" spans="1:12" ht="15" hidden="1" customHeight="1" outlineLevel="1" x14ac:dyDescent="0.25">
      <c r="A259" s="163"/>
      <c r="B259" s="164"/>
      <c r="C259" s="164"/>
      <c r="D259" s="165" t="s">
        <v>20</v>
      </c>
      <c r="E259" s="159">
        <f t="shared" si="43"/>
        <v>0</v>
      </c>
      <c r="F259" s="159">
        <f t="shared" si="47"/>
        <v>0</v>
      </c>
      <c r="G259" s="159">
        <f t="shared" si="47"/>
        <v>0</v>
      </c>
      <c r="H259" s="159">
        <f t="shared" si="47"/>
        <v>0</v>
      </c>
      <c r="I259" s="159">
        <f t="shared" si="47"/>
        <v>0</v>
      </c>
      <c r="J259" s="159">
        <f t="shared" si="47"/>
        <v>0</v>
      </c>
      <c r="K259" s="161"/>
      <c r="L259" s="166"/>
    </row>
    <row r="260" spans="1:12" ht="46.9" customHeight="1" collapsed="1" x14ac:dyDescent="0.25">
      <c r="A260" s="204" t="s">
        <v>25</v>
      </c>
      <c r="B260" s="169" t="s">
        <v>119</v>
      </c>
      <c r="C260" s="169" t="s">
        <v>22</v>
      </c>
      <c r="D260" s="138" t="s">
        <v>15</v>
      </c>
      <c r="E260" s="139">
        <f t="shared" si="43"/>
        <v>84048.76</v>
      </c>
      <c r="F260" s="139">
        <f>SUM(F261:F263)</f>
        <v>13197</v>
      </c>
      <c r="G260" s="139">
        <f>SUM(G261:G263)</f>
        <v>17712.939999999999</v>
      </c>
      <c r="H260" s="139">
        <f>SUM(H261:H263)</f>
        <v>17712.939999999999</v>
      </c>
      <c r="I260" s="139">
        <f>SUM(I261:I263)</f>
        <v>17712.939999999999</v>
      </c>
      <c r="J260" s="139">
        <f>SUM(J261:J263)</f>
        <v>17712.939999999999</v>
      </c>
      <c r="K260" s="170" t="s">
        <v>50</v>
      </c>
      <c r="L260" s="182" t="s">
        <v>265</v>
      </c>
    </row>
    <row r="261" spans="1:12" ht="69.599999999999994" customHeight="1" x14ac:dyDescent="0.25">
      <c r="A261" s="204"/>
      <c r="B261" s="169"/>
      <c r="C261" s="169"/>
      <c r="D261" s="140" t="s">
        <v>18</v>
      </c>
      <c r="E261" s="139">
        <f t="shared" si="43"/>
        <v>65082</v>
      </c>
      <c r="F261" s="141">
        <v>13197</v>
      </c>
      <c r="G261" s="141">
        <v>13026</v>
      </c>
      <c r="H261" s="141">
        <v>12949</v>
      </c>
      <c r="I261" s="141">
        <v>12955</v>
      </c>
      <c r="J261" s="141">
        <v>12955</v>
      </c>
      <c r="K261" s="170"/>
      <c r="L261" s="183"/>
    </row>
    <row r="262" spans="1:12" ht="132.75" customHeight="1" x14ac:dyDescent="0.25">
      <c r="A262" s="204"/>
      <c r="B262" s="169"/>
      <c r="C262" s="169"/>
      <c r="D262" s="140" t="s">
        <v>19</v>
      </c>
      <c r="E262" s="139">
        <f t="shared" si="43"/>
        <v>18966.759999999998</v>
      </c>
      <c r="F262" s="141">
        <v>0</v>
      </c>
      <c r="G262" s="141">
        <v>4686.9399999999996</v>
      </c>
      <c r="H262" s="141">
        <v>4763.9399999999996</v>
      </c>
      <c r="I262" s="141">
        <v>4757.9399999999996</v>
      </c>
      <c r="J262" s="141">
        <v>4757.9399999999996</v>
      </c>
      <c r="K262" s="170"/>
      <c r="L262" s="184"/>
    </row>
    <row r="263" spans="1:12" ht="15" hidden="1" customHeight="1" outlineLevel="1" x14ac:dyDescent="0.25">
      <c r="A263" s="204"/>
      <c r="B263" s="169"/>
      <c r="C263" s="169"/>
      <c r="D263" s="144" t="s">
        <v>20</v>
      </c>
      <c r="E263" s="139">
        <f t="shared" si="43"/>
        <v>0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70"/>
      <c r="L263" s="167"/>
    </row>
    <row r="264" spans="1:12" ht="15.75" hidden="1" outlineLevel="1" collapsed="1" x14ac:dyDescent="0.25">
      <c r="A264" s="204" t="s">
        <v>26</v>
      </c>
      <c r="B264" s="169" t="s">
        <v>120</v>
      </c>
      <c r="C264" s="169" t="s">
        <v>22</v>
      </c>
      <c r="D264" s="138" t="s">
        <v>15</v>
      </c>
      <c r="E264" s="139">
        <f t="shared" si="43"/>
        <v>0</v>
      </c>
      <c r="F264" s="139">
        <f>SUM(F265:F267)</f>
        <v>0</v>
      </c>
      <c r="G264" s="139">
        <f>SUM(G265:G267)</f>
        <v>0</v>
      </c>
      <c r="H264" s="139">
        <f>SUM(H265:H267)</f>
        <v>0</v>
      </c>
      <c r="I264" s="139">
        <f>SUM(I265:I267)</f>
        <v>0</v>
      </c>
      <c r="J264" s="139">
        <f>SUM(J265:J267)</f>
        <v>0</v>
      </c>
      <c r="K264" s="170" t="s">
        <v>50</v>
      </c>
      <c r="L264" s="171"/>
    </row>
    <row r="265" spans="1:12" ht="30" hidden="1" customHeight="1" outlineLevel="2" x14ac:dyDescent="0.25">
      <c r="A265" s="204"/>
      <c r="B265" s="169"/>
      <c r="C265" s="169"/>
      <c r="D265" s="140" t="s">
        <v>18</v>
      </c>
      <c r="E265" s="139">
        <f t="shared" si="43"/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70"/>
      <c r="L265" s="171"/>
    </row>
    <row r="266" spans="1:12" ht="80.25" hidden="1" customHeight="1" outlineLevel="1" x14ac:dyDescent="0.25">
      <c r="A266" s="204"/>
      <c r="B266" s="169"/>
      <c r="C266" s="169"/>
      <c r="D266" s="140" t="s">
        <v>19</v>
      </c>
      <c r="E266" s="139">
        <f t="shared" si="43"/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70"/>
      <c r="L266" s="171"/>
    </row>
    <row r="267" spans="1:12" ht="6.75" hidden="1" customHeight="1" outlineLevel="1" x14ac:dyDescent="0.25">
      <c r="A267" s="204"/>
      <c r="B267" s="169"/>
      <c r="C267" s="169"/>
      <c r="D267" s="144" t="s">
        <v>20</v>
      </c>
      <c r="E267" s="139">
        <f t="shared" si="43"/>
        <v>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70"/>
      <c r="L267" s="167"/>
    </row>
    <row r="268" spans="1:12" ht="15.75" customHeight="1" collapsed="1" x14ac:dyDescent="0.25">
      <c r="A268" s="204" t="s">
        <v>27</v>
      </c>
      <c r="B268" s="169" t="s">
        <v>121</v>
      </c>
      <c r="C268" s="169" t="s">
        <v>22</v>
      </c>
      <c r="D268" s="138" t="s">
        <v>15</v>
      </c>
      <c r="E268" s="139">
        <f t="shared" si="43"/>
        <v>0</v>
      </c>
      <c r="F268" s="139">
        <f>SUM(F269:F271)</f>
        <v>0</v>
      </c>
      <c r="G268" s="139">
        <f>SUM(G269:G271)</f>
        <v>0</v>
      </c>
      <c r="H268" s="139">
        <f>SUM(H269:H271)</f>
        <v>0</v>
      </c>
      <c r="I268" s="139">
        <f>SUM(I269:I271)</f>
        <v>0</v>
      </c>
      <c r="J268" s="139">
        <f>SUM(J269:J271)</f>
        <v>0</v>
      </c>
      <c r="K268" s="170" t="s">
        <v>50</v>
      </c>
      <c r="L268" s="182" t="s">
        <v>258</v>
      </c>
    </row>
    <row r="269" spans="1:12" ht="30" customHeight="1" outlineLevel="1" x14ac:dyDescent="0.25">
      <c r="A269" s="204"/>
      <c r="B269" s="169"/>
      <c r="C269" s="169"/>
      <c r="D269" s="140" t="s">
        <v>18</v>
      </c>
      <c r="E269" s="139">
        <f t="shared" si="43"/>
        <v>0</v>
      </c>
      <c r="F269" s="141">
        <v>0</v>
      </c>
      <c r="G269" s="141">
        <v>0</v>
      </c>
      <c r="H269" s="141">
        <v>0</v>
      </c>
      <c r="I269" s="141">
        <v>0</v>
      </c>
      <c r="J269" s="141">
        <v>0</v>
      </c>
      <c r="K269" s="170"/>
      <c r="L269" s="183"/>
    </row>
    <row r="270" spans="1:12" ht="63.75" customHeight="1" x14ac:dyDescent="0.25">
      <c r="A270" s="204"/>
      <c r="B270" s="169"/>
      <c r="C270" s="169"/>
      <c r="D270" s="140" t="s">
        <v>19</v>
      </c>
      <c r="E270" s="139">
        <f t="shared" si="43"/>
        <v>0</v>
      </c>
      <c r="F270" s="141">
        <v>0</v>
      </c>
      <c r="G270" s="141">
        <v>0</v>
      </c>
      <c r="H270" s="141">
        <v>0</v>
      </c>
      <c r="I270" s="141">
        <v>0</v>
      </c>
      <c r="J270" s="141">
        <v>0</v>
      </c>
      <c r="K270" s="170"/>
      <c r="L270" s="184"/>
    </row>
    <row r="271" spans="1:12" ht="27" customHeight="1" outlineLevel="1" x14ac:dyDescent="0.25">
      <c r="A271" s="204"/>
      <c r="B271" s="169"/>
      <c r="C271" s="169"/>
      <c r="D271" s="144" t="s">
        <v>20</v>
      </c>
      <c r="E271" s="139">
        <f t="shared" si="43"/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70"/>
      <c r="L271" s="167"/>
    </row>
    <row r="272" spans="1:12" ht="15.75" x14ac:dyDescent="0.25">
      <c r="A272" s="174" t="s">
        <v>28</v>
      </c>
      <c r="B272" s="174"/>
      <c r="C272" s="174"/>
      <c r="D272" s="138" t="s">
        <v>15</v>
      </c>
      <c r="E272" s="139">
        <f t="shared" si="43"/>
        <v>105607.12815999999</v>
      </c>
      <c r="F272" s="139">
        <f>SUM(F273:F275)</f>
        <v>20517.136160000002</v>
      </c>
      <c r="G272" s="139">
        <f>SUM(G273:G275)</f>
        <v>21272.498</v>
      </c>
      <c r="H272" s="139">
        <f>SUM(H273:H275)</f>
        <v>21272.498</v>
      </c>
      <c r="I272" s="139">
        <f>SUM(I273:I275)</f>
        <v>21272.498</v>
      </c>
      <c r="J272" s="139">
        <f>SUM(J273:J275)</f>
        <v>21272.498</v>
      </c>
      <c r="K272" s="170"/>
      <c r="L272" s="171"/>
    </row>
    <row r="273" spans="1:15" ht="31.5" x14ac:dyDescent="0.25">
      <c r="A273" s="174"/>
      <c r="B273" s="174"/>
      <c r="C273" s="174"/>
      <c r="D273" s="138" t="s">
        <v>18</v>
      </c>
      <c r="E273" s="139">
        <f t="shared" si="43"/>
        <v>65082</v>
      </c>
      <c r="F273" s="139">
        <f t="shared" ref="F273:J275" si="48">F233+F257</f>
        <v>13197</v>
      </c>
      <c r="G273" s="139">
        <f t="shared" si="48"/>
        <v>13026</v>
      </c>
      <c r="H273" s="139">
        <f t="shared" si="48"/>
        <v>12949</v>
      </c>
      <c r="I273" s="139">
        <f t="shared" si="48"/>
        <v>12955</v>
      </c>
      <c r="J273" s="139">
        <f t="shared" si="48"/>
        <v>12955</v>
      </c>
      <c r="K273" s="170"/>
      <c r="L273" s="171"/>
    </row>
    <row r="274" spans="1:15" ht="52.5" customHeight="1" x14ac:dyDescent="0.25">
      <c r="A274" s="174"/>
      <c r="B274" s="174"/>
      <c r="C274" s="174"/>
      <c r="D274" s="138" t="s">
        <v>19</v>
      </c>
      <c r="E274" s="139">
        <f t="shared" si="43"/>
        <v>40525.12816</v>
      </c>
      <c r="F274" s="139">
        <f t="shared" si="48"/>
        <v>7320.13616</v>
      </c>
      <c r="G274" s="139">
        <f t="shared" si="48"/>
        <v>8246.4979999999996</v>
      </c>
      <c r="H274" s="139">
        <f t="shared" si="48"/>
        <v>8323.4979999999996</v>
      </c>
      <c r="I274" s="139">
        <f t="shared" si="48"/>
        <v>8317.4979999999996</v>
      </c>
      <c r="J274" s="139">
        <f t="shared" si="48"/>
        <v>8317.4979999999996</v>
      </c>
      <c r="K274" s="170"/>
      <c r="L274" s="171"/>
    </row>
    <row r="275" spans="1:15" ht="15.75" hidden="1" outlineLevel="1" x14ac:dyDescent="0.25">
      <c r="A275" s="174"/>
      <c r="B275" s="174"/>
      <c r="C275" s="174"/>
      <c r="D275" s="143" t="s">
        <v>20</v>
      </c>
      <c r="E275" s="139">
        <f t="shared" si="43"/>
        <v>0</v>
      </c>
      <c r="F275" s="139">
        <f t="shared" si="48"/>
        <v>0</v>
      </c>
      <c r="G275" s="139">
        <f t="shared" si="48"/>
        <v>0</v>
      </c>
      <c r="H275" s="139">
        <f t="shared" si="48"/>
        <v>0</v>
      </c>
      <c r="I275" s="139">
        <f t="shared" si="48"/>
        <v>0</v>
      </c>
      <c r="J275" s="139">
        <f t="shared" si="48"/>
        <v>0</v>
      </c>
      <c r="K275" s="170"/>
      <c r="L275" s="171"/>
    </row>
    <row r="276" spans="1:15" ht="26.25" customHeight="1" collapsed="1" x14ac:dyDescent="0.25">
      <c r="A276" s="175" t="s">
        <v>76</v>
      </c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</row>
    <row r="277" spans="1:15" ht="15.75" x14ac:dyDescent="0.25">
      <c r="A277" s="177">
        <v>1</v>
      </c>
      <c r="B277" s="178" t="s">
        <v>51</v>
      </c>
      <c r="C277" s="178" t="s">
        <v>22</v>
      </c>
      <c r="D277" s="138" t="s">
        <v>15</v>
      </c>
      <c r="E277" s="139">
        <f>SUM(F277:J277)</f>
        <v>234490.17310000001</v>
      </c>
      <c r="F277" s="139">
        <f>SUM(F278:F280)</f>
        <v>46679.409100000004</v>
      </c>
      <c r="G277" s="139">
        <f>SUM(G278:G280)</f>
        <v>53329.326000000001</v>
      </c>
      <c r="H277" s="139">
        <f>SUM(H278:H280)</f>
        <v>53822.786</v>
      </c>
      <c r="I277" s="139">
        <f>SUM(I278:I280)</f>
        <v>27329.326000000001</v>
      </c>
      <c r="J277" s="139">
        <f>SUM(J278:J280)</f>
        <v>53329.326000000001</v>
      </c>
      <c r="K277" s="170" t="s">
        <v>16</v>
      </c>
      <c r="L277" s="231"/>
    </row>
    <row r="278" spans="1:15" ht="31.5" hidden="1" outlineLevel="1" x14ac:dyDescent="0.25">
      <c r="A278" s="177"/>
      <c r="B278" s="178"/>
      <c r="C278" s="178"/>
      <c r="D278" s="138" t="s">
        <v>18</v>
      </c>
      <c r="E278" s="139">
        <f t="shared" ref="E278:E296" si="49">SUM(F278:J278)</f>
        <v>0</v>
      </c>
      <c r="F278" s="139">
        <f t="shared" ref="F278:J280" si="50">F282+F286+F290</f>
        <v>0</v>
      </c>
      <c r="G278" s="139">
        <f t="shared" si="50"/>
        <v>0</v>
      </c>
      <c r="H278" s="139">
        <f t="shared" si="50"/>
        <v>0</v>
      </c>
      <c r="I278" s="139">
        <f t="shared" si="50"/>
        <v>0</v>
      </c>
      <c r="J278" s="139">
        <f t="shared" si="50"/>
        <v>0</v>
      </c>
      <c r="K278" s="170"/>
      <c r="L278" s="231"/>
    </row>
    <row r="279" spans="1:15" ht="46.9" customHeight="1" collapsed="1" x14ac:dyDescent="0.25">
      <c r="A279" s="177"/>
      <c r="B279" s="178"/>
      <c r="C279" s="178"/>
      <c r="D279" s="138" t="s">
        <v>19</v>
      </c>
      <c r="E279" s="139">
        <f t="shared" si="49"/>
        <v>234490.17310000001</v>
      </c>
      <c r="F279" s="139">
        <f t="shared" si="50"/>
        <v>46679.409100000004</v>
      </c>
      <c r="G279" s="139">
        <f t="shared" si="50"/>
        <v>53329.326000000001</v>
      </c>
      <c r="H279" s="139">
        <f t="shared" si="50"/>
        <v>53822.786</v>
      </c>
      <c r="I279" s="139">
        <f t="shared" si="50"/>
        <v>27329.326000000001</v>
      </c>
      <c r="J279" s="139">
        <f t="shared" si="50"/>
        <v>53329.326000000001</v>
      </c>
      <c r="K279" s="170"/>
      <c r="L279" s="231"/>
    </row>
    <row r="280" spans="1:15" ht="15.75" hidden="1" outlineLevel="1" x14ac:dyDescent="0.25">
      <c r="A280" s="177"/>
      <c r="B280" s="178"/>
      <c r="C280" s="178"/>
      <c r="D280" s="143" t="s">
        <v>20</v>
      </c>
      <c r="E280" s="139">
        <f t="shared" si="49"/>
        <v>0</v>
      </c>
      <c r="F280" s="139">
        <f t="shared" si="50"/>
        <v>0</v>
      </c>
      <c r="G280" s="139">
        <f t="shared" si="50"/>
        <v>0</v>
      </c>
      <c r="H280" s="139">
        <f t="shared" si="50"/>
        <v>0</v>
      </c>
      <c r="I280" s="139">
        <f t="shared" si="50"/>
        <v>0</v>
      </c>
      <c r="J280" s="139">
        <f t="shared" si="50"/>
        <v>0</v>
      </c>
      <c r="K280" s="170"/>
      <c r="L280" s="231"/>
    </row>
    <row r="281" spans="1:15" ht="15.75" collapsed="1" x14ac:dyDescent="0.25">
      <c r="A281" s="198" t="s">
        <v>21</v>
      </c>
      <c r="B281" s="169" t="s">
        <v>129</v>
      </c>
      <c r="C281" s="169" t="s">
        <v>22</v>
      </c>
      <c r="D281" s="138" t="s">
        <v>15</v>
      </c>
      <c r="E281" s="139">
        <f t="shared" si="49"/>
        <v>132491.82310000001</v>
      </c>
      <c r="F281" s="139">
        <f>SUM(F282:F284)</f>
        <v>24176.239099999999</v>
      </c>
      <c r="G281" s="139">
        <f>SUM(G282:G284)</f>
        <v>27078.896000000001</v>
      </c>
      <c r="H281" s="139">
        <f>SUM(H282:H284)</f>
        <v>27078.896000000001</v>
      </c>
      <c r="I281" s="139">
        <f>SUM(I282:I284)</f>
        <v>27078.896000000001</v>
      </c>
      <c r="J281" s="139">
        <f>SUM(J282:J284)</f>
        <v>27078.896000000001</v>
      </c>
      <c r="K281" s="170" t="s">
        <v>16</v>
      </c>
      <c r="L281" s="171" t="s">
        <v>236</v>
      </c>
    </row>
    <row r="282" spans="1:15" ht="30" hidden="1" customHeight="1" outlineLevel="1" x14ac:dyDescent="0.25">
      <c r="A282" s="198"/>
      <c r="B282" s="169"/>
      <c r="C282" s="169"/>
      <c r="D282" s="140" t="s">
        <v>18</v>
      </c>
      <c r="E282" s="139">
        <f t="shared" si="49"/>
        <v>0</v>
      </c>
      <c r="F282" s="141">
        <v>0</v>
      </c>
      <c r="G282" s="141">
        <v>0</v>
      </c>
      <c r="H282" s="141">
        <v>0</v>
      </c>
      <c r="I282" s="141">
        <v>0</v>
      </c>
      <c r="J282" s="141">
        <v>0</v>
      </c>
      <c r="K282" s="170"/>
      <c r="L282" s="171"/>
    </row>
    <row r="283" spans="1:15" ht="47.25" collapsed="1" x14ac:dyDescent="0.25">
      <c r="A283" s="198"/>
      <c r="B283" s="169"/>
      <c r="C283" s="169"/>
      <c r="D283" s="140" t="s">
        <v>19</v>
      </c>
      <c r="E283" s="139">
        <f t="shared" si="49"/>
        <v>132491.82310000001</v>
      </c>
      <c r="F283" s="141">
        <f>24763.1-586.8609</f>
        <v>24176.239099999999</v>
      </c>
      <c r="G283" s="141">
        <f t="shared" ref="G283:J283" si="51">15892.9+3646.32+4407.78+1623.661+1083.119+425.116</f>
        <v>27078.896000000001</v>
      </c>
      <c r="H283" s="141">
        <f t="shared" si="51"/>
        <v>27078.896000000001</v>
      </c>
      <c r="I283" s="141">
        <f t="shared" si="51"/>
        <v>27078.896000000001</v>
      </c>
      <c r="J283" s="141">
        <f t="shared" si="51"/>
        <v>27078.896000000001</v>
      </c>
      <c r="K283" s="170"/>
      <c r="L283" s="171"/>
      <c r="O283" s="14"/>
    </row>
    <row r="284" spans="1:15" ht="15" hidden="1" customHeight="1" outlineLevel="1" x14ac:dyDescent="0.25">
      <c r="A284" s="198"/>
      <c r="B284" s="169"/>
      <c r="C284" s="169"/>
      <c r="D284" s="144" t="s">
        <v>20</v>
      </c>
      <c r="E284" s="139">
        <f t="shared" si="49"/>
        <v>0</v>
      </c>
      <c r="F284" s="141">
        <v>0</v>
      </c>
      <c r="G284" s="141">
        <v>0</v>
      </c>
      <c r="H284" s="141">
        <v>0</v>
      </c>
      <c r="I284" s="141">
        <v>0</v>
      </c>
      <c r="J284" s="141">
        <v>0</v>
      </c>
      <c r="K284" s="170"/>
      <c r="L284" s="171"/>
    </row>
    <row r="285" spans="1:15" ht="15.75" collapsed="1" x14ac:dyDescent="0.25">
      <c r="A285" s="204" t="s">
        <v>23</v>
      </c>
      <c r="B285" s="169" t="s">
        <v>122</v>
      </c>
      <c r="C285" s="169" t="s">
        <v>22</v>
      </c>
      <c r="D285" s="138" t="s">
        <v>15</v>
      </c>
      <c r="E285" s="139">
        <f t="shared" si="49"/>
        <v>101998.35</v>
      </c>
      <c r="F285" s="139">
        <f>SUM(F286:F288)</f>
        <v>22503.170000000002</v>
      </c>
      <c r="G285" s="139">
        <f>SUM(G286:G288)</f>
        <v>26250.43</v>
      </c>
      <c r="H285" s="139">
        <f>SUM(H286:H288)</f>
        <v>26743.89</v>
      </c>
      <c r="I285" s="139">
        <f>SUM(I286:I288)</f>
        <v>250.43000000000029</v>
      </c>
      <c r="J285" s="139">
        <f>SUM(J286:J288)</f>
        <v>26250.43</v>
      </c>
      <c r="K285" s="170" t="s">
        <v>16</v>
      </c>
      <c r="L285" s="171" t="s">
        <v>236</v>
      </c>
    </row>
    <row r="286" spans="1:15" ht="31.5" hidden="1" outlineLevel="1" x14ac:dyDescent="0.25">
      <c r="A286" s="204"/>
      <c r="B286" s="169"/>
      <c r="C286" s="169"/>
      <c r="D286" s="140" t="s">
        <v>18</v>
      </c>
      <c r="E286" s="139">
        <f t="shared" si="49"/>
        <v>0</v>
      </c>
      <c r="F286" s="141">
        <v>0</v>
      </c>
      <c r="G286" s="141">
        <v>0</v>
      </c>
      <c r="H286" s="141">
        <v>0</v>
      </c>
      <c r="I286" s="141">
        <v>0</v>
      </c>
      <c r="J286" s="141">
        <v>0</v>
      </c>
      <c r="K286" s="170"/>
      <c r="L286" s="171"/>
    </row>
    <row r="287" spans="1:15" ht="47.25" collapsed="1" x14ac:dyDescent="0.25">
      <c r="A287" s="204"/>
      <c r="B287" s="169"/>
      <c r="C287" s="169"/>
      <c r="D287" s="140" t="s">
        <v>19</v>
      </c>
      <c r="E287" s="139">
        <f t="shared" si="49"/>
        <v>101998.35</v>
      </c>
      <c r="F287" s="141">
        <f>24916.61-2413.44</f>
        <v>22503.170000000002</v>
      </c>
      <c r="G287" s="141">
        <v>26250.43</v>
      </c>
      <c r="H287" s="141">
        <f>26250.43+493.46</f>
        <v>26743.89</v>
      </c>
      <c r="I287" s="141">
        <f>26250.43-26000</f>
        <v>250.43000000000029</v>
      </c>
      <c r="J287" s="141">
        <v>26250.43</v>
      </c>
      <c r="K287" s="170"/>
      <c r="L287" s="171"/>
      <c r="M287" s="20"/>
      <c r="N287" s="21"/>
      <c r="O287" s="14"/>
    </row>
    <row r="288" spans="1:15" ht="15.75" hidden="1" outlineLevel="1" x14ac:dyDescent="0.25">
      <c r="A288" s="204"/>
      <c r="B288" s="169"/>
      <c r="C288" s="169"/>
      <c r="D288" s="144" t="s">
        <v>20</v>
      </c>
      <c r="E288" s="139">
        <f t="shared" si="49"/>
        <v>0</v>
      </c>
      <c r="F288" s="141">
        <v>0</v>
      </c>
      <c r="G288" s="141">
        <v>0</v>
      </c>
      <c r="H288" s="141">
        <v>0</v>
      </c>
      <c r="I288" s="141">
        <v>0</v>
      </c>
      <c r="J288" s="141">
        <v>0</v>
      </c>
      <c r="K288" s="170"/>
      <c r="L288" s="171"/>
    </row>
    <row r="289" spans="1:12" ht="15.75" collapsed="1" x14ac:dyDescent="0.25">
      <c r="A289" s="204" t="s">
        <v>31</v>
      </c>
      <c r="B289" s="169" t="s">
        <v>123</v>
      </c>
      <c r="C289" s="169" t="s">
        <v>22</v>
      </c>
      <c r="D289" s="138" t="s">
        <v>15</v>
      </c>
      <c r="E289" s="139">
        <f t="shared" si="49"/>
        <v>0</v>
      </c>
      <c r="F289" s="139">
        <f>SUM(F290:F292)</f>
        <v>0</v>
      </c>
      <c r="G289" s="139">
        <f>SUM(G290:G292)</f>
        <v>0</v>
      </c>
      <c r="H289" s="139">
        <f>SUM(H290:H292)</f>
        <v>0</v>
      </c>
      <c r="I289" s="139">
        <f>SUM(I290:I292)</f>
        <v>0</v>
      </c>
      <c r="J289" s="139">
        <f>SUM(J290:J292)</f>
        <v>0</v>
      </c>
      <c r="K289" s="170" t="s">
        <v>16</v>
      </c>
      <c r="L289" s="171" t="s">
        <v>236</v>
      </c>
    </row>
    <row r="290" spans="1:12" ht="30" hidden="1" customHeight="1" outlineLevel="1" x14ac:dyDescent="0.25">
      <c r="A290" s="204"/>
      <c r="B290" s="169"/>
      <c r="C290" s="169"/>
      <c r="D290" s="140" t="s">
        <v>18</v>
      </c>
      <c r="E290" s="139">
        <f t="shared" si="49"/>
        <v>0</v>
      </c>
      <c r="F290" s="141">
        <v>0</v>
      </c>
      <c r="G290" s="141">
        <v>0</v>
      </c>
      <c r="H290" s="141">
        <v>0</v>
      </c>
      <c r="I290" s="141">
        <v>0</v>
      </c>
      <c r="J290" s="141">
        <v>0</v>
      </c>
      <c r="K290" s="170"/>
      <c r="L290" s="171"/>
    </row>
    <row r="291" spans="1:12" ht="67.5" customHeight="1" collapsed="1" x14ac:dyDescent="0.25">
      <c r="A291" s="204"/>
      <c r="B291" s="169"/>
      <c r="C291" s="169"/>
      <c r="D291" s="140" t="s">
        <v>19</v>
      </c>
      <c r="E291" s="139">
        <f t="shared" si="49"/>
        <v>0</v>
      </c>
      <c r="F291" s="141">
        <v>0</v>
      </c>
      <c r="G291" s="141">
        <v>0</v>
      </c>
      <c r="H291" s="141">
        <v>0</v>
      </c>
      <c r="I291" s="141">
        <v>0</v>
      </c>
      <c r="J291" s="141">
        <v>0</v>
      </c>
      <c r="K291" s="170"/>
      <c r="L291" s="171"/>
    </row>
    <row r="292" spans="1:12" ht="15" hidden="1" customHeight="1" outlineLevel="1" x14ac:dyDescent="0.25">
      <c r="A292" s="204"/>
      <c r="B292" s="169"/>
      <c r="C292" s="169"/>
      <c r="D292" s="144" t="s">
        <v>20</v>
      </c>
      <c r="E292" s="139">
        <f t="shared" si="49"/>
        <v>0</v>
      </c>
      <c r="F292" s="141">
        <v>0</v>
      </c>
      <c r="G292" s="141">
        <v>0</v>
      </c>
      <c r="H292" s="141">
        <v>0</v>
      </c>
      <c r="I292" s="141">
        <v>0</v>
      </c>
      <c r="J292" s="141">
        <v>0</v>
      </c>
      <c r="K292" s="170"/>
      <c r="L292" s="171"/>
    </row>
    <row r="293" spans="1:12" ht="15.75" collapsed="1" x14ac:dyDescent="0.25">
      <c r="A293" s="174" t="s">
        <v>28</v>
      </c>
      <c r="B293" s="174"/>
      <c r="C293" s="174"/>
      <c r="D293" s="138" t="s">
        <v>15</v>
      </c>
      <c r="E293" s="139">
        <f t="shared" si="49"/>
        <v>234490.17310000001</v>
      </c>
      <c r="F293" s="139">
        <f>SUM(F294:F296)</f>
        <v>46679.409100000004</v>
      </c>
      <c r="G293" s="139">
        <f>SUM(G294:G296)</f>
        <v>53329.326000000001</v>
      </c>
      <c r="H293" s="139">
        <f>SUM(H294:H296)</f>
        <v>53822.786</v>
      </c>
      <c r="I293" s="139">
        <f>SUM(I294:I296)</f>
        <v>27329.326000000001</v>
      </c>
      <c r="J293" s="139">
        <f>SUM(J294:J296)</f>
        <v>53329.326000000001</v>
      </c>
      <c r="K293" s="170"/>
      <c r="L293" s="171"/>
    </row>
    <row r="294" spans="1:12" ht="31.5" hidden="1" outlineLevel="1" x14ac:dyDescent="0.25">
      <c r="A294" s="174"/>
      <c r="B294" s="174"/>
      <c r="C294" s="174"/>
      <c r="D294" s="138" t="s">
        <v>18</v>
      </c>
      <c r="E294" s="139">
        <f t="shared" si="49"/>
        <v>0</v>
      </c>
      <c r="F294" s="139">
        <f t="shared" ref="F294:J296" si="52">F278</f>
        <v>0</v>
      </c>
      <c r="G294" s="139">
        <f t="shared" si="52"/>
        <v>0</v>
      </c>
      <c r="H294" s="139">
        <f t="shared" si="52"/>
        <v>0</v>
      </c>
      <c r="I294" s="139">
        <f t="shared" si="52"/>
        <v>0</v>
      </c>
      <c r="J294" s="139">
        <f t="shared" si="52"/>
        <v>0</v>
      </c>
      <c r="K294" s="170"/>
      <c r="L294" s="171"/>
    </row>
    <row r="295" spans="1:12" ht="61.5" customHeight="1" collapsed="1" x14ac:dyDescent="0.25">
      <c r="A295" s="174"/>
      <c r="B295" s="174"/>
      <c r="C295" s="174"/>
      <c r="D295" s="138" t="s">
        <v>19</v>
      </c>
      <c r="E295" s="139">
        <f t="shared" si="49"/>
        <v>234490.17310000001</v>
      </c>
      <c r="F295" s="139">
        <f t="shared" si="52"/>
        <v>46679.409100000004</v>
      </c>
      <c r="G295" s="139">
        <f t="shared" si="52"/>
        <v>53329.326000000001</v>
      </c>
      <c r="H295" s="139">
        <f t="shared" si="52"/>
        <v>53822.786</v>
      </c>
      <c r="I295" s="139">
        <f t="shared" si="52"/>
        <v>27329.326000000001</v>
      </c>
      <c r="J295" s="139">
        <f t="shared" si="52"/>
        <v>53329.326000000001</v>
      </c>
      <c r="K295" s="170"/>
      <c r="L295" s="171"/>
    </row>
    <row r="296" spans="1:12" ht="15.75" hidden="1" outlineLevel="1" x14ac:dyDescent="0.25">
      <c r="A296" s="174"/>
      <c r="B296" s="174"/>
      <c r="C296" s="174"/>
      <c r="D296" s="143" t="s">
        <v>20</v>
      </c>
      <c r="E296" s="139">
        <f t="shared" si="49"/>
        <v>0</v>
      </c>
      <c r="F296" s="139">
        <f t="shared" si="52"/>
        <v>0</v>
      </c>
      <c r="G296" s="139">
        <f t="shared" si="52"/>
        <v>0</v>
      </c>
      <c r="H296" s="139">
        <f t="shared" si="52"/>
        <v>0</v>
      </c>
      <c r="I296" s="139">
        <f t="shared" si="52"/>
        <v>0</v>
      </c>
      <c r="J296" s="139">
        <f t="shared" si="52"/>
        <v>0</v>
      </c>
      <c r="K296" s="170"/>
      <c r="L296" s="171"/>
    </row>
    <row r="297" spans="1:12" ht="27.75" customHeight="1" collapsed="1" x14ac:dyDescent="0.25">
      <c r="A297" s="175" t="s">
        <v>77</v>
      </c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</row>
    <row r="298" spans="1:12" ht="15.75" x14ac:dyDescent="0.25">
      <c r="A298" s="177">
        <v>1</v>
      </c>
      <c r="B298" s="244" t="s">
        <v>143</v>
      </c>
      <c r="C298" s="178" t="s">
        <v>22</v>
      </c>
      <c r="D298" s="138" t="s">
        <v>15</v>
      </c>
      <c r="E298" s="139">
        <f>SUM(F298:J298)</f>
        <v>804078.34660999989</v>
      </c>
      <c r="F298" s="139">
        <f>SUM(F299:F302)</f>
        <v>91935.438250000007</v>
      </c>
      <c r="G298" s="139">
        <f>SUM(G299:G302)</f>
        <v>186567.02799999999</v>
      </c>
      <c r="H298" s="139">
        <f>SUM(H299:H302)</f>
        <v>175191.96012</v>
      </c>
      <c r="I298" s="139">
        <f>SUM(I299:I302)</f>
        <v>175191.96012</v>
      </c>
      <c r="J298" s="139">
        <f>SUM(J299:J302)</f>
        <v>175191.96012</v>
      </c>
      <c r="K298" s="170" t="s">
        <v>16</v>
      </c>
      <c r="L298" s="154"/>
    </row>
    <row r="299" spans="1:12" ht="28.5" hidden="1" customHeight="1" outlineLevel="1" x14ac:dyDescent="0.25">
      <c r="A299" s="177"/>
      <c r="B299" s="244"/>
      <c r="C299" s="178"/>
      <c r="D299" s="138" t="s">
        <v>17</v>
      </c>
      <c r="E299" s="139">
        <f t="shared" ref="E299:E322" si="53">SUM(F299:J299)</f>
        <v>0</v>
      </c>
      <c r="F299" s="139">
        <f t="shared" ref="F299:J302" si="54">F304+F309</f>
        <v>0</v>
      </c>
      <c r="G299" s="139">
        <f t="shared" si="54"/>
        <v>0</v>
      </c>
      <c r="H299" s="139">
        <f t="shared" si="54"/>
        <v>0</v>
      </c>
      <c r="I299" s="139">
        <f t="shared" si="54"/>
        <v>0</v>
      </c>
      <c r="J299" s="139">
        <f t="shared" si="54"/>
        <v>0</v>
      </c>
      <c r="K299" s="170"/>
      <c r="L299" s="155"/>
    </row>
    <row r="300" spans="1:12" ht="28.5" hidden="1" customHeight="1" outlineLevel="1" x14ac:dyDescent="0.25">
      <c r="A300" s="177"/>
      <c r="B300" s="244"/>
      <c r="C300" s="178"/>
      <c r="D300" s="138" t="s">
        <v>18</v>
      </c>
      <c r="E300" s="139">
        <f t="shared" si="53"/>
        <v>0</v>
      </c>
      <c r="F300" s="139">
        <f t="shared" si="54"/>
        <v>0</v>
      </c>
      <c r="G300" s="139">
        <f t="shared" si="54"/>
        <v>0</v>
      </c>
      <c r="H300" s="139">
        <f t="shared" si="54"/>
        <v>0</v>
      </c>
      <c r="I300" s="139">
        <f t="shared" si="54"/>
        <v>0</v>
      </c>
      <c r="J300" s="139">
        <f t="shared" si="54"/>
        <v>0</v>
      </c>
      <c r="K300" s="170"/>
      <c r="L300" s="155"/>
    </row>
    <row r="301" spans="1:12" ht="47.25" customHeight="1" collapsed="1" x14ac:dyDescent="0.25">
      <c r="A301" s="177"/>
      <c r="B301" s="244"/>
      <c r="C301" s="178"/>
      <c r="D301" s="138" t="s">
        <v>19</v>
      </c>
      <c r="E301" s="139">
        <f t="shared" si="53"/>
        <v>734585.43336999987</v>
      </c>
      <c r="F301" s="139">
        <f t="shared" si="54"/>
        <v>81492.113490000003</v>
      </c>
      <c r="G301" s="139">
        <f t="shared" si="54"/>
        <v>171804.63087999998</v>
      </c>
      <c r="H301" s="139">
        <f t="shared" si="54"/>
        <v>160429.56299999999</v>
      </c>
      <c r="I301" s="139">
        <f t="shared" si="54"/>
        <v>160429.56299999999</v>
      </c>
      <c r="J301" s="139">
        <f t="shared" si="54"/>
        <v>160429.56299999999</v>
      </c>
      <c r="K301" s="170"/>
      <c r="L301" s="155"/>
    </row>
    <row r="302" spans="1:12" ht="21" customHeight="1" x14ac:dyDescent="0.25">
      <c r="A302" s="177"/>
      <c r="B302" s="244"/>
      <c r="C302" s="178"/>
      <c r="D302" s="143" t="s">
        <v>20</v>
      </c>
      <c r="E302" s="139">
        <f t="shared" si="53"/>
        <v>69492.913239999994</v>
      </c>
      <c r="F302" s="139">
        <f t="shared" si="54"/>
        <v>10443.32476</v>
      </c>
      <c r="G302" s="139">
        <f t="shared" si="54"/>
        <v>14762.39712</v>
      </c>
      <c r="H302" s="139">
        <f t="shared" si="54"/>
        <v>14762.39712</v>
      </c>
      <c r="I302" s="139">
        <f t="shared" si="54"/>
        <v>14762.39712</v>
      </c>
      <c r="J302" s="139">
        <f t="shared" si="54"/>
        <v>14762.39712</v>
      </c>
      <c r="K302" s="170"/>
      <c r="L302" s="156"/>
    </row>
    <row r="303" spans="1:12" ht="15" customHeight="1" x14ac:dyDescent="0.25">
      <c r="A303" s="198" t="s">
        <v>21</v>
      </c>
      <c r="B303" s="169" t="s">
        <v>124</v>
      </c>
      <c r="C303" s="169" t="s">
        <v>22</v>
      </c>
      <c r="D303" s="138" t="s">
        <v>15</v>
      </c>
      <c r="E303" s="139">
        <f t="shared" si="53"/>
        <v>804078.34660999989</v>
      </c>
      <c r="F303" s="139">
        <f>SUM(F304:F307)</f>
        <v>91935.438250000007</v>
      </c>
      <c r="G303" s="139">
        <f>SUM(G304:G307)</f>
        <v>186567.02799999999</v>
      </c>
      <c r="H303" s="139">
        <f>SUM(H304:H307)</f>
        <v>175191.96012</v>
      </c>
      <c r="I303" s="139">
        <f>SUM(I304:I307)</f>
        <v>175191.96012</v>
      </c>
      <c r="J303" s="139">
        <f>SUM(J304:J307)</f>
        <v>175191.96012</v>
      </c>
      <c r="K303" s="170" t="s">
        <v>34</v>
      </c>
      <c r="L303" s="195" t="s">
        <v>128</v>
      </c>
    </row>
    <row r="304" spans="1:12" ht="30" hidden="1" customHeight="1" outlineLevel="1" x14ac:dyDescent="0.25">
      <c r="A304" s="198"/>
      <c r="B304" s="169"/>
      <c r="C304" s="169"/>
      <c r="D304" s="140" t="s">
        <v>17</v>
      </c>
      <c r="E304" s="139">
        <f t="shared" si="53"/>
        <v>0</v>
      </c>
      <c r="F304" s="141">
        <v>0</v>
      </c>
      <c r="G304" s="141">
        <v>0</v>
      </c>
      <c r="H304" s="141">
        <v>0</v>
      </c>
      <c r="I304" s="141">
        <v>0</v>
      </c>
      <c r="J304" s="141">
        <v>0</v>
      </c>
      <c r="K304" s="170"/>
      <c r="L304" s="196"/>
    </row>
    <row r="305" spans="1:14" ht="30" hidden="1" customHeight="1" outlineLevel="1" x14ac:dyDescent="0.25">
      <c r="A305" s="198"/>
      <c r="B305" s="169"/>
      <c r="C305" s="169"/>
      <c r="D305" s="140" t="s">
        <v>18</v>
      </c>
      <c r="E305" s="139">
        <f t="shared" si="53"/>
        <v>0</v>
      </c>
      <c r="F305" s="141">
        <v>0</v>
      </c>
      <c r="G305" s="141">
        <v>0</v>
      </c>
      <c r="H305" s="141">
        <v>0</v>
      </c>
      <c r="I305" s="141">
        <v>0</v>
      </c>
      <c r="J305" s="141">
        <v>0</v>
      </c>
      <c r="K305" s="170"/>
      <c r="L305" s="196"/>
    </row>
    <row r="306" spans="1:14" ht="45" customHeight="1" collapsed="1" x14ac:dyDescent="0.25">
      <c r="A306" s="198"/>
      <c r="B306" s="169"/>
      <c r="C306" s="169"/>
      <c r="D306" s="140" t="s">
        <v>19</v>
      </c>
      <c r="E306" s="139">
        <f t="shared" si="53"/>
        <v>734585.43336999987</v>
      </c>
      <c r="F306" s="141">
        <v>81492.113490000003</v>
      </c>
      <c r="G306" s="145">
        <f>159633.65+795.913+2827.051+486.3+4132.13052+3929.58636</f>
        <v>171804.63087999998</v>
      </c>
      <c r="H306" s="141">
        <f t="shared" ref="H306:J306" si="55">159633.65+795.913</f>
        <v>160429.56299999999</v>
      </c>
      <c r="I306" s="141">
        <f t="shared" si="55"/>
        <v>160429.56299999999</v>
      </c>
      <c r="J306" s="141">
        <f t="shared" si="55"/>
        <v>160429.56299999999</v>
      </c>
      <c r="K306" s="170"/>
      <c r="L306" s="196"/>
      <c r="M306" s="20"/>
      <c r="N306" s="29"/>
    </row>
    <row r="307" spans="1:14" ht="27.75" customHeight="1" x14ac:dyDescent="0.25">
      <c r="A307" s="198"/>
      <c r="B307" s="169"/>
      <c r="C307" s="169"/>
      <c r="D307" s="144" t="s">
        <v>20</v>
      </c>
      <c r="E307" s="139">
        <f t="shared" si="53"/>
        <v>69492.913239999994</v>
      </c>
      <c r="F307" s="141">
        <v>10443.32476</v>
      </c>
      <c r="G307" s="141">
        <v>14762.39712</v>
      </c>
      <c r="H307" s="141">
        <v>14762.39712</v>
      </c>
      <c r="I307" s="141">
        <v>14762.39712</v>
      </c>
      <c r="J307" s="141">
        <v>14762.39712</v>
      </c>
      <c r="K307" s="170"/>
      <c r="L307" s="197"/>
    </row>
    <row r="308" spans="1:14" ht="15.75" x14ac:dyDescent="0.25">
      <c r="A308" s="204" t="s">
        <v>23</v>
      </c>
      <c r="B308" s="169" t="s">
        <v>125</v>
      </c>
      <c r="C308" s="169" t="s">
        <v>22</v>
      </c>
      <c r="D308" s="138" t="s">
        <v>15</v>
      </c>
      <c r="E308" s="139">
        <f t="shared" si="53"/>
        <v>0</v>
      </c>
      <c r="F308" s="139">
        <f>SUM(F309:F312)</f>
        <v>0</v>
      </c>
      <c r="G308" s="139">
        <f>SUM(G309:G312)</f>
        <v>0</v>
      </c>
      <c r="H308" s="139">
        <f>SUM(H309:H312)</f>
        <v>0</v>
      </c>
      <c r="I308" s="139">
        <f>SUM(I309:I312)</f>
        <v>0</v>
      </c>
      <c r="J308" s="139">
        <f>SUM(J309:J312)</f>
        <v>0</v>
      </c>
      <c r="K308" s="170" t="s">
        <v>34</v>
      </c>
      <c r="L308" s="195" t="s">
        <v>128</v>
      </c>
    </row>
    <row r="309" spans="1:14" ht="30" hidden="1" customHeight="1" outlineLevel="1" x14ac:dyDescent="0.25">
      <c r="A309" s="204"/>
      <c r="B309" s="169"/>
      <c r="C309" s="169"/>
      <c r="D309" s="140" t="s">
        <v>17</v>
      </c>
      <c r="E309" s="139">
        <f t="shared" si="53"/>
        <v>0</v>
      </c>
      <c r="F309" s="141">
        <v>0</v>
      </c>
      <c r="G309" s="141">
        <v>0</v>
      </c>
      <c r="H309" s="141">
        <v>0</v>
      </c>
      <c r="I309" s="141">
        <v>0</v>
      </c>
      <c r="J309" s="141">
        <v>0</v>
      </c>
      <c r="K309" s="170"/>
      <c r="L309" s="196"/>
    </row>
    <row r="310" spans="1:14" ht="30" hidden="1" customHeight="1" outlineLevel="1" x14ac:dyDescent="0.25">
      <c r="A310" s="204"/>
      <c r="B310" s="169"/>
      <c r="C310" s="169"/>
      <c r="D310" s="140" t="s">
        <v>18</v>
      </c>
      <c r="E310" s="139">
        <f t="shared" si="53"/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  <c r="K310" s="170"/>
      <c r="L310" s="196"/>
    </row>
    <row r="311" spans="1:14" ht="66" customHeight="1" collapsed="1" x14ac:dyDescent="0.25">
      <c r="A311" s="204"/>
      <c r="B311" s="169"/>
      <c r="C311" s="169"/>
      <c r="D311" s="140" t="s">
        <v>19</v>
      </c>
      <c r="E311" s="139">
        <f t="shared" si="53"/>
        <v>0</v>
      </c>
      <c r="F311" s="141">
        <f>'[1]МП2 ПП8  Парки'!G22</f>
        <v>0</v>
      </c>
      <c r="G311" s="141">
        <v>0</v>
      </c>
      <c r="H311" s="141">
        <v>0</v>
      </c>
      <c r="I311" s="141">
        <v>0</v>
      </c>
      <c r="J311" s="141">
        <v>0</v>
      </c>
      <c r="K311" s="170"/>
      <c r="L311" s="196"/>
    </row>
    <row r="312" spans="1:14" ht="15" hidden="1" customHeight="1" outlineLevel="1" x14ac:dyDescent="0.25">
      <c r="A312" s="204"/>
      <c r="B312" s="169"/>
      <c r="C312" s="169"/>
      <c r="D312" s="144" t="s">
        <v>20</v>
      </c>
      <c r="E312" s="139">
        <f t="shared" si="53"/>
        <v>0</v>
      </c>
      <c r="F312" s="141">
        <v>0</v>
      </c>
      <c r="G312" s="141">
        <v>0</v>
      </c>
      <c r="H312" s="141">
        <v>0</v>
      </c>
      <c r="I312" s="141">
        <v>0</v>
      </c>
      <c r="J312" s="141">
        <v>0</v>
      </c>
      <c r="K312" s="170"/>
      <c r="L312" s="197"/>
    </row>
    <row r="313" spans="1:14" ht="15.75" collapsed="1" x14ac:dyDescent="0.25">
      <c r="A313" s="174" t="s">
        <v>28</v>
      </c>
      <c r="B313" s="174"/>
      <c r="C313" s="174"/>
      <c r="D313" s="138" t="s">
        <v>15</v>
      </c>
      <c r="E313" s="139">
        <f t="shared" si="53"/>
        <v>804078.34660999989</v>
      </c>
      <c r="F313" s="139">
        <f>SUM(F314:F317)</f>
        <v>91935.438250000007</v>
      </c>
      <c r="G313" s="139">
        <f>SUM(G314:G317)</f>
        <v>186567.02799999999</v>
      </c>
      <c r="H313" s="139">
        <f>SUM(H314:H317)</f>
        <v>175191.96012</v>
      </c>
      <c r="I313" s="139">
        <f>SUM(I314:I317)</f>
        <v>175191.96012</v>
      </c>
      <c r="J313" s="139">
        <f>SUM(J314:J317)</f>
        <v>175191.96012</v>
      </c>
      <c r="K313" s="170"/>
      <c r="L313" s="171"/>
    </row>
    <row r="314" spans="1:14" ht="31.5" hidden="1" outlineLevel="1" x14ac:dyDescent="0.25">
      <c r="A314" s="174"/>
      <c r="B314" s="174"/>
      <c r="C314" s="174"/>
      <c r="D314" s="138" t="s">
        <v>17</v>
      </c>
      <c r="E314" s="139">
        <f t="shared" si="53"/>
        <v>0</v>
      </c>
      <c r="F314" s="139">
        <f t="shared" ref="F314:J317" si="56">F299</f>
        <v>0</v>
      </c>
      <c r="G314" s="139">
        <f t="shared" si="56"/>
        <v>0</v>
      </c>
      <c r="H314" s="139">
        <f t="shared" si="56"/>
        <v>0</v>
      </c>
      <c r="I314" s="139">
        <f t="shared" si="56"/>
        <v>0</v>
      </c>
      <c r="J314" s="139">
        <f t="shared" si="56"/>
        <v>0</v>
      </c>
      <c r="K314" s="170"/>
      <c r="L314" s="171"/>
    </row>
    <row r="315" spans="1:14" ht="31.5" hidden="1" outlineLevel="1" x14ac:dyDescent="0.25">
      <c r="A315" s="174"/>
      <c r="B315" s="174"/>
      <c r="C315" s="174"/>
      <c r="D315" s="138" t="s">
        <v>18</v>
      </c>
      <c r="E315" s="139">
        <f t="shared" si="53"/>
        <v>0</v>
      </c>
      <c r="F315" s="139">
        <f t="shared" si="56"/>
        <v>0</v>
      </c>
      <c r="G315" s="139">
        <f t="shared" si="56"/>
        <v>0</v>
      </c>
      <c r="H315" s="139">
        <f t="shared" si="56"/>
        <v>0</v>
      </c>
      <c r="I315" s="139">
        <f t="shared" si="56"/>
        <v>0</v>
      </c>
      <c r="J315" s="139">
        <f t="shared" si="56"/>
        <v>0</v>
      </c>
      <c r="K315" s="170"/>
      <c r="L315" s="171"/>
    </row>
    <row r="316" spans="1:14" ht="54.75" customHeight="1" collapsed="1" x14ac:dyDescent="0.25">
      <c r="A316" s="174"/>
      <c r="B316" s="174"/>
      <c r="C316" s="174"/>
      <c r="D316" s="138" t="s">
        <v>19</v>
      </c>
      <c r="E316" s="139">
        <f t="shared" si="53"/>
        <v>734585.43336999987</v>
      </c>
      <c r="F316" s="139">
        <f t="shared" si="56"/>
        <v>81492.113490000003</v>
      </c>
      <c r="G316" s="139">
        <f t="shared" si="56"/>
        <v>171804.63087999998</v>
      </c>
      <c r="H316" s="139">
        <f t="shared" si="56"/>
        <v>160429.56299999999</v>
      </c>
      <c r="I316" s="139">
        <f t="shared" si="56"/>
        <v>160429.56299999999</v>
      </c>
      <c r="J316" s="139">
        <f t="shared" si="56"/>
        <v>160429.56299999999</v>
      </c>
      <c r="K316" s="170"/>
      <c r="L316" s="171"/>
    </row>
    <row r="317" spans="1:14" ht="18.75" customHeight="1" x14ac:dyDescent="0.25">
      <c r="A317" s="174"/>
      <c r="B317" s="174"/>
      <c r="C317" s="174"/>
      <c r="D317" s="143" t="s">
        <v>20</v>
      </c>
      <c r="E317" s="139">
        <f t="shared" si="53"/>
        <v>69492.913239999994</v>
      </c>
      <c r="F317" s="139">
        <f t="shared" si="56"/>
        <v>10443.32476</v>
      </c>
      <c r="G317" s="139">
        <f t="shared" si="56"/>
        <v>14762.39712</v>
      </c>
      <c r="H317" s="139">
        <f t="shared" si="56"/>
        <v>14762.39712</v>
      </c>
      <c r="I317" s="139">
        <f t="shared" si="56"/>
        <v>14762.39712</v>
      </c>
      <c r="J317" s="139">
        <f t="shared" si="56"/>
        <v>14762.39712</v>
      </c>
      <c r="K317" s="170"/>
      <c r="L317" s="171"/>
    </row>
    <row r="318" spans="1:14" ht="24" customHeight="1" x14ac:dyDescent="0.25">
      <c r="A318" s="174" t="s">
        <v>52</v>
      </c>
      <c r="B318" s="174"/>
      <c r="C318" s="174"/>
      <c r="D318" s="138" t="s">
        <v>15</v>
      </c>
      <c r="E318" s="139">
        <f t="shared" si="53"/>
        <v>8005653.6899599992</v>
      </c>
      <c r="F318" s="139">
        <f>SUM(F319:F322)</f>
        <v>1113011.8771599999</v>
      </c>
      <c r="G318" s="139">
        <f>SUM(G319:G322)</f>
        <v>1755685.5944399999</v>
      </c>
      <c r="H318" s="139">
        <f>SUM(H319:H322)</f>
        <v>1681005.99612</v>
      </c>
      <c r="I318" s="139">
        <f>SUM(I319:I322)</f>
        <v>1815437.68612</v>
      </c>
      <c r="J318" s="139">
        <f>SUM(J319:J322)</f>
        <v>1640512.5361199998</v>
      </c>
      <c r="K318" s="170"/>
      <c r="L318" s="171"/>
    </row>
    <row r="319" spans="1:14" ht="18" customHeight="1" x14ac:dyDescent="0.25">
      <c r="A319" s="174"/>
      <c r="B319" s="174"/>
      <c r="C319" s="174"/>
      <c r="D319" s="138" t="s">
        <v>17</v>
      </c>
      <c r="E319" s="139">
        <f t="shared" si="53"/>
        <v>4524.9647500000001</v>
      </c>
      <c r="F319" s="139">
        <f>F214+F314+F148</f>
        <v>0</v>
      </c>
      <c r="G319" s="139">
        <f>G214+G314+G148</f>
        <v>4524.9647500000001</v>
      </c>
      <c r="H319" s="139">
        <f t="shared" ref="H319:J319" si="57">H214+H314+H148</f>
        <v>0</v>
      </c>
      <c r="I319" s="139">
        <f t="shared" si="57"/>
        <v>0</v>
      </c>
      <c r="J319" s="139">
        <f t="shared" si="57"/>
        <v>0</v>
      </c>
      <c r="K319" s="170"/>
      <c r="L319" s="171"/>
    </row>
    <row r="320" spans="1:14" ht="32.25" customHeight="1" x14ac:dyDescent="0.25">
      <c r="A320" s="174"/>
      <c r="B320" s="174"/>
      <c r="C320" s="174"/>
      <c r="D320" s="138" t="s">
        <v>18</v>
      </c>
      <c r="E320" s="139">
        <f t="shared" si="53"/>
        <v>210801.26525</v>
      </c>
      <c r="F320" s="139">
        <f>F46+F79+F149+F215+F228+F273+F294+F315</f>
        <v>13197</v>
      </c>
      <c r="G320" s="139">
        <f>G46+G79+G149+G215+G228+G273+G294+G315</f>
        <v>15242.795249999999</v>
      </c>
      <c r="H320" s="139">
        <f>H46+H79+H149+H215+H228+H273+H294+H315</f>
        <v>37949</v>
      </c>
      <c r="I320" s="139">
        <f>I46+I79+I149+I215+I228+I273+I294+I315</f>
        <v>131457.47</v>
      </c>
      <c r="J320" s="139">
        <f>J46+J79+J149+J215+J228+J273+J294+J315</f>
        <v>12955</v>
      </c>
      <c r="K320" s="170"/>
      <c r="L320" s="171"/>
    </row>
    <row r="321" spans="1:12" ht="51.75" customHeight="1" x14ac:dyDescent="0.25">
      <c r="A321" s="174"/>
      <c r="B321" s="174"/>
      <c r="C321" s="174"/>
      <c r="D321" s="138" t="s">
        <v>19</v>
      </c>
      <c r="E321" s="139">
        <f t="shared" si="53"/>
        <v>7244929.1525599994</v>
      </c>
      <c r="F321" s="139">
        <f>F23+F47+F80+F150+F216+F229+F274+F295+F316</f>
        <v>1046241.9003</v>
      </c>
      <c r="G321" s="139">
        <f>G23+G47+G80+G150+G216+G229+G274+G295+G316</f>
        <v>1595321.2032599999</v>
      </c>
      <c r="H321" s="139">
        <f>H23+H47+H80+H150+H216+H229+H274+H295+H316</f>
        <v>1525980.763</v>
      </c>
      <c r="I321" s="139">
        <f>I23+I47+I80+I150+I216+I229+I274+I295+I316</f>
        <v>1566903.983</v>
      </c>
      <c r="J321" s="139">
        <f>J23+J47+J80+J150+J216+J229+J274+J295+J316</f>
        <v>1510481.3029999998</v>
      </c>
      <c r="K321" s="170"/>
      <c r="L321" s="171"/>
    </row>
    <row r="322" spans="1:12" ht="24" customHeight="1" x14ac:dyDescent="0.25">
      <c r="A322" s="174"/>
      <c r="B322" s="174"/>
      <c r="C322" s="174"/>
      <c r="D322" s="143" t="s">
        <v>20</v>
      </c>
      <c r="E322" s="139">
        <f t="shared" si="53"/>
        <v>545398.30740000005</v>
      </c>
      <c r="F322" s="139">
        <f>F48+F81+F151+F217+F230+F275+F296+F317</f>
        <v>53572.976859999995</v>
      </c>
      <c r="G322" s="139">
        <f>G48+G81+G151+G217+G230+G275+G296+G317</f>
        <v>140596.63118</v>
      </c>
      <c r="H322" s="139">
        <f>H48+H81+H151+H217+H230+H275+H296+H317</f>
        <v>117076.23312</v>
      </c>
      <c r="I322" s="139">
        <f>I48+I81+I151+I217+I230+I275+I296+I317</f>
        <v>117076.23312</v>
      </c>
      <c r="J322" s="139">
        <f>J48+J81+J151+J217+J230+J275+J296+J317</f>
        <v>117076.23312</v>
      </c>
      <c r="K322" s="170"/>
      <c r="L322" s="171"/>
    </row>
    <row r="323" spans="1:12" ht="45" customHeight="1" x14ac:dyDescent="0.25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37" t="s">
        <v>435</v>
      </c>
    </row>
    <row r="324" spans="1:12" ht="18.75" x14ac:dyDescent="0.3">
      <c r="B324" s="245" t="s">
        <v>53</v>
      </c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</row>
    <row r="326" spans="1:12" ht="74.25" customHeight="1" x14ac:dyDescent="0.25"/>
    <row r="328" spans="1:12" x14ac:dyDescent="0.25">
      <c r="F328" s="7"/>
      <c r="G328" s="7">
        <f>G318-G322-G272</f>
        <v>1593816.46526</v>
      </c>
      <c r="H328" s="7">
        <f t="shared" ref="H328:I328" si="58">H318-H322-H272</f>
        <v>1542657.2650000001</v>
      </c>
      <c r="I328" s="7">
        <f t="shared" si="58"/>
        <v>1677088.9550000001</v>
      </c>
    </row>
    <row r="329" spans="1:12" x14ac:dyDescent="0.25">
      <c r="F329" s="7"/>
      <c r="G329" s="7">
        <v>1593816.46526</v>
      </c>
      <c r="H329" s="1">
        <v>1542657.2649999999</v>
      </c>
      <c r="I329" s="1">
        <v>1677088.9550000001</v>
      </c>
    </row>
    <row r="330" spans="1:12" x14ac:dyDescent="0.25">
      <c r="F330" s="7"/>
      <c r="G330" s="7">
        <f t="shared" ref="G330:I330" si="59">G328-G329</f>
        <v>0</v>
      </c>
      <c r="H330" s="7">
        <f t="shared" si="59"/>
        <v>0</v>
      </c>
      <c r="I330" s="7">
        <f t="shared" si="59"/>
        <v>0</v>
      </c>
    </row>
    <row r="331" spans="1:12" x14ac:dyDescent="0.25">
      <c r="G331" s="7">
        <v>1563453.0132500001</v>
      </c>
    </row>
    <row r="332" spans="1:12" x14ac:dyDescent="0.25">
      <c r="G332" s="7">
        <f>G319+G320+G321-G331</f>
        <v>51635.950009999797</v>
      </c>
    </row>
  </sheetData>
  <mergeCells count="388">
    <mergeCell ref="B324:L324"/>
    <mergeCell ref="A313:C317"/>
    <mergeCell ref="K313:K317"/>
    <mergeCell ref="L313:L317"/>
    <mergeCell ref="A318:C322"/>
    <mergeCell ref="K318:K322"/>
    <mergeCell ref="L318:L322"/>
    <mergeCell ref="A303:A307"/>
    <mergeCell ref="B303:B307"/>
    <mergeCell ref="C303:C307"/>
    <mergeCell ref="K303:K307"/>
    <mergeCell ref="L303:L307"/>
    <mergeCell ref="A308:A312"/>
    <mergeCell ref="B308:B312"/>
    <mergeCell ref="C308:C312"/>
    <mergeCell ref="K308:K312"/>
    <mergeCell ref="A297:L297"/>
    <mergeCell ref="A298:A302"/>
    <mergeCell ref="B298:B302"/>
    <mergeCell ref="C298:C302"/>
    <mergeCell ref="K298:K302"/>
    <mergeCell ref="L308:L312"/>
    <mergeCell ref="A289:A292"/>
    <mergeCell ref="B289:B292"/>
    <mergeCell ref="C289:C292"/>
    <mergeCell ref="K289:K292"/>
    <mergeCell ref="L289:L292"/>
    <mergeCell ref="A293:C296"/>
    <mergeCell ref="K293:K296"/>
    <mergeCell ref="L293:L296"/>
    <mergeCell ref="A281:A284"/>
    <mergeCell ref="B281:B284"/>
    <mergeCell ref="C281:C284"/>
    <mergeCell ref="K281:K284"/>
    <mergeCell ref="L281:L284"/>
    <mergeCell ref="A285:A288"/>
    <mergeCell ref="B285:B288"/>
    <mergeCell ref="C285:C288"/>
    <mergeCell ref="K285:K288"/>
    <mergeCell ref="L285:L288"/>
    <mergeCell ref="A272:C275"/>
    <mergeCell ref="K272:K275"/>
    <mergeCell ref="L272:L275"/>
    <mergeCell ref="A276:L276"/>
    <mergeCell ref="A277:A280"/>
    <mergeCell ref="B277:B280"/>
    <mergeCell ref="C277:C280"/>
    <mergeCell ref="K277:K280"/>
    <mergeCell ref="L277:L280"/>
    <mergeCell ref="L264:L266"/>
    <mergeCell ref="A268:A271"/>
    <mergeCell ref="B268:B271"/>
    <mergeCell ref="C268:C271"/>
    <mergeCell ref="K268:K271"/>
    <mergeCell ref="L268:L270"/>
    <mergeCell ref="A260:A263"/>
    <mergeCell ref="B260:B263"/>
    <mergeCell ref="C260:C263"/>
    <mergeCell ref="K260:K263"/>
    <mergeCell ref="A264:A267"/>
    <mergeCell ref="B264:B267"/>
    <mergeCell ref="C264:C267"/>
    <mergeCell ref="K264:K267"/>
    <mergeCell ref="L260:L262"/>
    <mergeCell ref="A252:A255"/>
    <mergeCell ref="B252:B255"/>
    <mergeCell ref="C252:C255"/>
    <mergeCell ref="K252:K255"/>
    <mergeCell ref="L252:L255"/>
    <mergeCell ref="A256:A258"/>
    <mergeCell ref="B256:B258"/>
    <mergeCell ref="C256:C258"/>
    <mergeCell ref="K256:K258"/>
    <mergeCell ref="L256:L258"/>
    <mergeCell ref="A244:A247"/>
    <mergeCell ref="B244:B247"/>
    <mergeCell ref="C244:C247"/>
    <mergeCell ref="K244:K247"/>
    <mergeCell ref="L244:L247"/>
    <mergeCell ref="A248:A251"/>
    <mergeCell ref="B248:B251"/>
    <mergeCell ref="C248:C251"/>
    <mergeCell ref="K248:K251"/>
    <mergeCell ref="L248:L251"/>
    <mergeCell ref="A236:A239"/>
    <mergeCell ref="B236:B239"/>
    <mergeCell ref="C236:C239"/>
    <mergeCell ref="K236:K239"/>
    <mergeCell ref="L236:L239"/>
    <mergeCell ref="A240:A243"/>
    <mergeCell ref="B240:B243"/>
    <mergeCell ref="C240:C243"/>
    <mergeCell ref="K240:K243"/>
    <mergeCell ref="L240:L243"/>
    <mergeCell ref="A231:L231"/>
    <mergeCell ref="A232:A235"/>
    <mergeCell ref="B232:B235"/>
    <mergeCell ref="C232:C235"/>
    <mergeCell ref="K232:K235"/>
    <mergeCell ref="L232:L235"/>
    <mergeCell ref="A223:A226"/>
    <mergeCell ref="B223:B226"/>
    <mergeCell ref="C223:C226"/>
    <mergeCell ref="K223:K226"/>
    <mergeCell ref="A227:C230"/>
    <mergeCell ref="K227:K230"/>
    <mergeCell ref="L227:L230"/>
    <mergeCell ref="L223:L226"/>
    <mergeCell ref="B205:B208"/>
    <mergeCell ref="C205:C208"/>
    <mergeCell ref="K205:K208"/>
    <mergeCell ref="L205:L208"/>
    <mergeCell ref="A213:C217"/>
    <mergeCell ref="K213:K217"/>
    <mergeCell ref="L213:L217"/>
    <mergeCell ref="A201:A204"/>
    <mergeCell ref="B201:B204"/>
    <mergeCell ref="C201:C204"/>
    <mergeCell ref="K201:K204"/>
    <mergeCell ref="L201:L204"/>
    <mergeCell ref="A189:A192"/>
    <mergeCell ref="B189:B192"/>
    <mergeCell ref="C189:C192"/>
    <mergeCell ref="K189:K192"/>
    <mergeCell ref="L189:L192"/>
    <mergeCell ref="A218:L218"/>
    <mergeCell ref="A219:A222"/>
    <mergeCell ref="B219:B222"/>
    <mergeCell ref="C219:C222"/>
    <mergeCell ref="K219:K222"/>
    <mergeCell ref="A193:A196"/>
    <mergeCell ref="B193:B196"/>
    <mergeCell ref="C193:C196"/>
    <mergeCell ref="K193:K196"/>
    <mergeCell ref="L193:L196"/>
    <mergeCell ref="A197:A200"/>
    <mergeCell ref="B197:B200"/>
    <mergeCell ref="C197:C200"/>
    <mergeCell ref="K197:K200"/>
    <mergeCell ref="L197:L200"/>
    <mergeCell ref="B209:B212"/>
    <mergeCell ref="A209:A212"/>
    <mergeCell ref="L209:L212"/>
    <mergeCell ref="A205:A208"/>
    <mergeCell ref="A181:A184"/>
    <mergeCell ref="B181:B184"/>
    <mergeCell ref="C181:C184"/>
    <mergeCell ref="K181:K184"/>
    <mergeCell ref="L181:L184"/>
    <mergeCell ref="A185:A188"/>
    <mergeCell ref="B185:B188"/>
    <mergeCell ref="C185:C188"/>
    <mergeCell ref="K185:K188"/>
    <mergeCell ref="L185:L188"/>
    <mergeCell ref="A173:A176"/>
    <mergeCell ref="B173:B176"/>
    <mergeCell ref="C173:C176"/>
    <mergeCell ref="K173:K176"/>
    <mergeCell ref="L169:L172"/>
    <mergeCell ref="L173:L176"/>
    <mergeCell ref="A177:A180"/>
    <mergeCell ref="B177:B180"/>
    <mergeCell ref="C177:C180"/>
    <mergeCell ref="K177:K180"/>
    <mergeCell ref="L177:L180"/>
    <mergeCell ref="A165:A168"/>
    <mergeCell ref="B165:B168"/>
    <mergeCell ref="C165:C168"/>
    <mergeCell ref="K165:K168"/>
    <mergeCell ref="L165:L168"/>
    <mergeCell ref="A169:A172"/>
    <mergeCell ref="B169:B172"/>
    <mergeCell ref="C169:C172"/>
    <mergeCell ref="K169:K172"/>
    <mergeCell ref="A152:L152"/>
    <mergeCell ref="A153:A156"/>
    <mergeCell ref="B153:B156"/>
    <mergeCell ref="C153:C156"/>
    <mergeCell ref="K153:K156"/>
    <mergeCell ref="L161:L164"/>
    <mergeCell ref="A138:A142"/>
    <mergeCell ref="B138:B142"/>
    <mergeCell ref="C138:C142"/>
    <mergeCell ref="K138:K142"/>
    <mergeCell ref="L138:L142"/>
    <mergeCell ref="A147:C151"/>
    <mergeCell ref="K147:K151"/>
    <mergeCell ref="L147:L151"/>
    <mergeCell ref="A143:A146"/>
    <mergeCell ref="B143:B146"/>
    <mergeCell ref="C143:C146"/>
    <mergeCell ref="K143:K146"/>
    <mergeCell ref="L143:L146"/>
    <mergeCell ref="A161:A164"/>
    <mergeCell ref="B161:B164"/>
    <mergeCell ref="C161:C164"/>
    <mergeCell ref="K161:K164"/>
    <mergeCell ref="C157:C159"/>
    <mergeCell ref="A129:A133"/>
    <mergeCell ref="B129:B133"/>
    <mergeCell ref="C129:C133"/>
    <mergeCell ref="K129:K133"/>
    <mergeCell ref="L129:L133"/>
    <mergeCell ref="A134:A137"/>
    <mergeCell ref="B134:B137"/>
    <mergeCell ref="C134:C137"/>
    <mergeCell ref="K134:K137"/>
    <mergeCell ref="L134:L137"/>
    <mergeCell ref="L121:L127"/>
    <mergeCell ref="L110:L112"/>
    <mergeCell ref="A110:A112"/>
    <mergeCell ref="B110:B112"/>
    <mergeCell ref="C110:C112"/>
    <mergeCell ref="K110:K112"/>
    <mergeCell ref="A113:A116"/>
    <mergeCell ref="B113:B116"/>
    <mergeCell ref="C113:C116"/>
    <mergeCell ref="K113:K116"/>
    <mergeCell ref="A117:A120"/>
    <mergeCell ref="B117:B120"/>
    <mergeCell ref="C117:C120"/>
    <mergeCell ref="K117:K120"/>
    <mergeCell ref="A121:A124"/>
    <mergeCell ref="B121:B124"/>
    <mergeCell ref="C121:C124"/>
    <mergeCell ref="K121:K124"/>
    <mergeCell ref="L117:L120"/>
    <mergeCell ref="A103:A106"/>
    <mergeCell ref="B103:B106"/>
    <mergeCell ref="C103:C106"/>
    <mergeCell ref="K103:K106"/>
    <mergeCell ref="L103:L106"/>
    <mergeCell ref="A107:A109"/>
    <mergeCell ref="B107:B109"/>
    <mergeCell ref="C107:C109"/>
    <mergeCell ref="K107:K109"/>
    <mergeCell ref="A95:A98"/>
    <mergeCell ref="B95:B98"/>
    <mergeCell ref="C95:C98"/>
    <mergeCell ref="K95:K98"/>
    <mergeCell ref="L95:L98"/>
    <mergeCell ref="A99:A102"/>
    <mergeCell ref="B99:B102"/>
    <mergeCell ref="C99:C102"/>
    <mergeCell ref="K99:K102"/>
    <mergeCell ref="L99:L102"/>
    <mergeCell ref="C74:C77"/>
    <mergeCell ref="K74:K77"/>
    <mergeCell ref="L74:L77"/>
    <mergeCell ref="L83:L86"/>
    <mergeCell ref="A91:A94"/>
    <mergeCell ref="B91:B94"/>
    <mergeCell ref="C91:C94"/>
    <mergeCell ref="K91:K94"/>
    <mergeCell ref="L91:L94"/>
    <mergeCell ref="L87:L89"/>
    <mergeCell ref="A62:A65"/>
    <mergeCell ref="B62:B65"/>
    <mergeCell ref="C62:C65"/>
    <mergeCell ref="K62:K65"/>
    <mergeCell ref="L62:L65"/>
    <mergeCell ref="A66:A69"/>
    <mergeCell ref="B66:B69"/>
    <mergeCell ref="C66:C69"/>
    <mergeCell ref="K66:K69"/>
    <mergeCell ref="L66:L69"/>
    <mergeCell ref="A54:A57"/>
    <mergeCell ref="B54:B57"/>
    <mergeCell ref="C54:C57"/>
    <mergeCell ref="K54:K57"/>
    <mergeCell ref="L50:L53"/>
    <mergeCell ref="A58:A61"/>
    <mergeCell ref="B58:B61"/>
    <mergeCell ref="C58:C61"/>
    <mergeCell ref="K58:K61"/>
    <mergeCell ref="L58:L61"/>
    <mergeCell ref="L54:L57"/>
    <mergeCell ref="A33:A36"/>
    <mergeCell ref="B33:B36"/>
    <mergeCell ref="C33:C36"/>
    <mergeCell ref="K33:K36"/>
    <mergeCell ref="A45:C48"/>
    <mergeCell ref="K45:K48"/>
    <mergeCell ref="L45:L48"/>
    <mergeCell ref="A49:L49"/>
    <mergeCell ref="A50:A53"/>
    <mergeCell ref="B50:B53"/>
    <mergeCell ref="C50:C53"/>
    <mergeCell ref="K50:K53"/>
    <mergeCell ref="A37:A40"/>
    <mergeCell ref="B37:B40"/>
    <mergeCell ref="C37:C40"/>
    <mergeCell ref="K37:K40"/>
    <mergeCell ref="L37:L40"/>
    <mergeCell ref="A41:A44"/>
    <mergeCell ref="B41:B44"/>
    <mergeCell ref="C41:C44"/>
    <mergeCell ref="K41:K44"/>
    <mergeCell ref="L41:L44"/>
    <mergeCell ref="L33:L36"/>
    <mergeCell ref="B20:B21"/>
    <mergeCell ref="C20:C21"/>
    <mergeCell ref="K20:K21"/>
    <mergeCell ref="L20:L21"/>
    <mergeCell ref="L29:L32"/>
    <mergeCell ref="A22:C23"/>
    <mergeCell ref="K22:K23"/>
    <mergeCell ref="L22:L23"/>
    <mergeCell ref="A24:L24"/>
    <mergeCell ref="A25:A28"/>
    <mergeCell ref="B25:B28"/>
    <mergeCell ref="C25:C28"/>
    <mergeCell ref="K25:K28"/>
    <mergeCell ref="A29:A32"/>
    <mergeCell ref="B29:B32"/>
    <mergeCell ref="C29:C32"/>
    <mergeCell ref="K29:K32"/>
    <mergeCell ref="L25:L28"/>
    <mergeCell ref="J1:L1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  <mergeCell ref="A7:L7"/>
    <mergeCell ref="A8:A9"/>
    <mergeCell ref="B8:B9"/>
    <mergeCell ref="C8:C9"/>
    <mergeCell ref="K8:K9"/>
    <mergeCell ref="L10:L11"/>
    <mergeCell ref="A10:A11"/>
    <mergeCell ref="B10:B11"/>
    <mergeCell ref="C10:C11"/>
    <mergeCell ref="K10:K11"/>
    <mergeCell ref="L8:L9"/>
    <mergeCell ref="K157:K159"/>
    <mergeCell ref="L157:L159"/>
    <mergeCell ref="A12:A13"/>
    <mergeCell ref="B12:B13"/>
    <mergeCell ref="C12:C13"/>
    <mergeCell ref="K12:K13"/>
    <mergeCell ref="L12:L13"/>
    <mergeCell ref="A14:A15"/>
    <mergeCell ref="B14:B15"/>
    <mergeCell ref="C14:C15"/>
    <mergeCell ref="K14:K15"/>
    <mergeCell ref="L14:L15"/>
    <mergeCell ref="A16:A17"/>
    <mergeCell ref="B16:B17"/>
    <mergeCell ref="C16:C17"/>
    <mergeCell ref="K16:K17"/>
    <mergeCell ref="L16:L17"/>
    <mergeCell ref="A18:A19"/>
    <mergeCell ref="B18:B19"/>
    <mergeCell ref="C18:C19"/>
    <mergeCell ref="K18:K19"/>
    <mergeCell ref="L18:L19"/>
    <mergeCell ref="A20:A21"/>
    <mergeCell ref="A70:A73"/>
    <mergeCell ref="B70:B73"/>
    <mergeCell ref="C70:C73"/>
    <mergeCell ref="K70:K73"/>
    <mergeCell ref="L70:L73"/>
    <mergeCell ref="A74:A77"/>
    <mergeCell ref="B74:B77"/>
    <mergeCell ref="N143:N146"/>
    <mergeCell ref="C209:C212"/>
    <mergeCell ref="K209:K212"/>
    <mergeCell ref="A78:C81"/>
    <mergeCell ref="K78:K81"/>
    <mergeCell ref="L78:L81"/>
    <mergeCell ref="A82:L82"/>
    <mergeCell ref="A83:A86"/>
    <mergeCell ref="B83:B86"/>
    <mergeCell ref="C83:C86"/>
    <mergeCell ref="K83:K86"/>
    <mergeCell ref="K87:K89"/>
    <mergeCell ref="A125:A127"/>
    <mergeCell ref="B125:B127"/>
    <mergeCell ref="K125:K127"/>
    <mergeCell ref="A157:A159"/>
    <mergeCell ref="B157:B159"/>
    <mergeCell ref="N139:N141"/>
  </mergeCells>
  <printOptions horizontalCentered="1"/>
  <pageMargins left="0.51181102362204722" right="0.51181102362204722" top="0.55118110236220474" bottom="0.55118110236220474" header="0.31496062992125984" footer="0.11811023622047245"/>
  <pageSetup paperSize="9" scale="55" fitToHeight="12" orientation="landscape" r:id="rId1"/>
  <headerFooter>
    <oddHeader>&amp;C&amp;P</oddHeader>
  </headerFooter>
  <rowBreaks count="10" manualBreakCount="10">
    <brk id="19" max="11" man="1"/>
    <brk id="53" max="11" man="1"/>
    <brk id="90" max="11" man="1"/>
    <brk id="127" max="11" man="1"/>
    <brk id="151" max="11" man="1"/>
    <brk id="180" max="11" man="1"/>
    <brk id="208" max="11" man="1"/>
    <brk id="238" max="11" man="1"/>
    <brk id="267" max="11" man="1"/>
    <brk id="30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I8" sqref="I8"/>
    </sheetView>
  </sheetViews>
  <sheetFormatPr defaultColWidth="9.140625" defaultRowHeight="12.75" x14ac:dyDescent="0.2"/>
  <cols>
    <col min="1" max="1" width="10.140625" style="9" bestFit="1" customWidth="1"/>
    <col min="2" max="6" width="9.140625" style="9"/>
    <col min="7" max="7" width="27.7109375" style="9" customWidth="1"/>
    <col min="8" max="8" width="11.140625" style="9" customWidth="1"/>
    <col min="9" max="9" width="11.85546875" style="9" customWidth="1"/>
    <col min="10" max="10" width="12.7109375" style="9" customWidth="1"/>
    <col min="11" max="16384" width="9.140625" style="9"/>
  </cols>
  <sheetData>
    <row r="1" spans="1:10" x14ac:dyDescent="0.2">
      <c r="A1" s="30">
        <v>44433</v>
      </c>
    </row>
    <row r="2" spans="1:10" ht="33.75" customHeight="1" x14ac:dyDescent="0.2">
      <c r="A2" s="249" t="s">
        <v>130</v>
      </c>
      <c r="B2" s="249"/>
      <c r="C2" s="249"/>
      <c r="D2" s="249"/>
      <c r="E2" s="249"/>
      <c r="F2" s="249"/>
      <c r="G2" s="249"/>
      <c r="I2" s="25" t="s">
        <v>233</v>
      </c>
    </row>
    <row r="3" spans="1:10" ht="93.75" customHeight="1" x14ac:dyDescent="0.2">
      <c r="A3" s="251" t="s">
        <v>433</v>
      </c>
      <c r="B3" s="251"/>
      <c r="C3" s="251"/>
      <c r="D3" s="251"/>
      <c r="E3" s="251"/>
      <c r="F3" s="251"/>
      <c r="G3" s="251"/>
      <c r="H3" s="18"/>
      <c r="I3" s="28">
        <v>3386.1607300000001</v>
      </c>
      <c r="J3" s="25"/>
    </row>
    <row r="4" spans="1:10" ht="54.75" customHeight="1" x14ac:dyDescent="0.2">
      <c r="A4" s="248" t="s">
        <v>429</v>
      </c>
      <c r="B4" s="248"/>
      <c r="C4" s="248"/>
      <c r="D4" s="248"/>
      <c r="E4" s="248"/>
      <c r="F4" s="248"/>
      <c r="G4" s="248"/>
      <c r="H4" s="18"/>
      <c r="I4" s="28"/>
      <c r="J4" s="25"/>
    </row>
    <row r="5" spans="1:10" ht="53.25" customHeight="1" x14ac:dyDescent="0.2">
      <c r="A5" s="248" t="s">
        <v>430</v>
      </c>
      <c r="B5" s="248"/>
      <c r="C5" s="248"/>
      <c r="D5" s="248"/>
      <c r="E5" s="248"/>
      <c r="F5" s="248"/>
      <c r="G5" s="248"/>
      <c r="H5" s="18"/>
      <c r="I5" s="28">
        <v>489.01413000000002</v>
      </c>
    </row>
    <row r="6" spans="1:10" ht="79.5" customHeight="1" x14ac:dyDescent="0.2">
      <c r="A6" s="248" t="s">
        <v>431</v>
      </c>
      <c r="B6" s="248"/>
      <c r="C6" s="248"/>
      <c r="D6" s="248"/>
      <c r="E6" s="248"/>
      <c r="F6" s="248"/>
      <c r="G6" s="248"/>
      <c r="H6" s="18"/>
      <c r="I6" s="28">
        <v>47219.015149999999</v>
      </c>
      <c r="J6" s="28"/>
    </row>
    <row r="7" spans="1:10" ht="144.75" customHeight="1" x14ac:dyDescent="0.2">
      <c r="A7" s="251" t="s">
        <v>432</v>
      </c>
      <c r="B7" s="251"/>
      <c r="C7" s="251"/>
      <c r="D7" s="251"/>
      <c r="E7" s="251"/>
      <c r="F7" s="251"/>
      <c r="G7" s="251"/>
      <c r="H7" s="18"/>
      <c r="I7" s="25">
        <v>541.76</v>
      </c>
      <c r="J7" s="28"/>
    </row>
    <row r="8" spans="1:10" ht="25.5" customHeight="1" x14ac:dyDescent="0.2">
      <c r="A8" s="247" t="s">
        <v>232</v>
      </c>
      <c r="B8" s="247"/>
      <c r="C8" s="247"/>
      <c r="D8" s="247"/>
      <c r="E8" s="247"/>
      <c r="F8" s="247"/>
      <c r="G8" s="247"/>
      <c r="H8" s="18"/>
      <c r="I8" s="135">
        <f>SUM(I3:I7)</f>
        <v>51635.95001</v>
      </c>
      <c r="J8" s="24"/>
    </row>
    <row r="9" spans="1:10" ht="30.75" customHeight="1" x14ac:dyDescent="0.2">
      <c r="A9" s="248"/>
      <c r="B9" s="248"/>
      <c r="C9" s="248"/>
      <c r="D9" s="248"/>
      <c r="E9" s="248"/>
      <c r="F9" s="248"/>
      <c r="G9" s="248"/>
      <c r="H9" s="18"/>
      <c r="I9" s="18"/>
      <c r="J9" s="24"/>
    </row>
    <row r="10" spans="1:10" ht="25.5" customHeight="1" x14ac:dyDescent="0.2">
      <c r="A10" s="250"/>
      <c r="B10" s="250"/>
      <c r="C10" s="250"/>
      <c r="D10" s="250"/>
      <c r="E10" s="250"/>
      <c r="F10" s="19"/>
      <c r="G10" s="19"/>
      <c r="H10" s="18"/>
      <c r="I10" s="18"/>
      <c r="J10" s="18"/>
    </row>
    <row r="11" spans="1:10" ht="22.5" customHeight="1" x14ac:dyDescent="0.25">
      <c r="A11" s="17"/>
      <c r="B11" s="11"/>
      <c r="C11" s="11"/>
      <c r="D11" s="11"/>
      <c r="E11" s="11"/>
      <c r="F11" s="19"/>
      <c r="G11" s="19"/>
      <c r="H11" s="18"/>
      <c r="I11" s="18"/>
      <c r="J11" s="18"/>
    </row>
    <row r="12" spans="1:10" ht="63.75" customHeight="1" x14ac:dyDescent="0.2">
      <c r="A12" s="248"/>
      <c r="B12" s="248"/>
      <c r="C12" s="248"/>
      <c r="D12" s="248"/>
      <c r="E12" s="248"/>
      <c r="F12" s="248"/>
      <c r="G12" s="248"/>
      <c r="H12" s="18"/>
      <c r="I12" s="22"/>
      <c r="J12" s="22"/>
    </row>
    <row r="13" spans="1:10" x14ac:dyDescent="0.2">
      <c r="G13" s="23"/>
      <c r="H13" s="18"/>
      <c r="I13" s="18"/>
      <c r="J13" s="18"/>
    </row>
    <row r="14" spans="1:10" x14ac:dyDescent="0.2">
      <c r="H14" s="18"/>
    </row>
    <row r="15" spans="1:10" x14ac:dyDescent="0.2">
      <c r="H15" s="18"/>
    </row>
    <row r="16" spans="1:10" x14ac:dyDescent="0.2">
      <c r="H16" s="18"/>
    </row>
  </sheetData>
  <mergeCells count="10">
    <mergeCell ref="A8:G8"/>
    <mergeCell ref="A12:G12"/>
    <mergeCell ref="A2:G2"/>
    <mergeCell ref="A10:E10"/>
    <mergeCell ref="A9:G9"/>
    <mergeCell ref="A5:G5"/>
    <mergeCell ref="A6:G6"/>
    <mergeCell ref="A3:G3"/>
    <mergeCell ref="A7:G7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7"/>
  <sheetViews>
    <sheetView topLeftCell="A117" workbookViewId="0">
      <selection activeCell="N146" sqref="N146"/>
    </sheetView>
  </sheetViews>
  <sheetFormatPr defaultRowHeight="15" outlineLevelRow="1" x14ac:dyDescent="0.25"/>
  <cols>
    <col min="1" max="1" width="0.7109375" style="10" customWidth="1"/>
    <col min="2" max="6" width="0.5703125" style="10" customWidth="1"/>
    <col min="7" max="8" width="35.7109375" style="10" customWidth="1"/>
    <col min="9" max="10" width="5.7109375" style="10" customWidth="1"/>
    <col min="11" max="11" width="10.7109375" style="10" customWidth="1"/>
    <col min="12" max="12" width="4.7109375" style="10" customWidth="1"/>
    <col min="13" max="13" width="14.28515625" style="10" customWidth="1"/>
    <col min="14" max="14" width="12.7109375" style="10" customWidth="1"/>
    <col min="15" max="15" width="2.28515625" style="10" customWidth="1"/>
    <col min="16" max="16" width="14.28515625" style="10" customWidth="1"/>
    <col min="17" max="16384" width="9.140625" style="10"/>
  </cols>
  <sheetData>
    <row r="1" spans="2:16" x14ac:dyDescent="0.25">
      <c r="B1" s="278" t="s">
        <v>266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2:16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2:16" ht="15" customHeight="1" x14ac:dyDescent="0.25">
      <c r="B3" s="279" t="s">
        <v>144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2:16" ht="15" customHeight="1" x14ac:dyDescent="0.25">
      <c r="B4" s="279" t="s">
        <v>145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</row>
    <row r="5" spans="2:16" ht="18.75" customHeight="1" thickBot="1" x14ac:dyDescent="0.3">
      <c r="B5" s="280" t="s">
        <v>146</v>
      </c>
      <c r="C5" s="280"/>
      <c r="D5" s="280"/>
      <c r="E5" s="280"/>
      <c r="F5" s="280"/>
      <c r="G5" s="280"/>
      <c r="H5" s="41"/>
      <c r="I5" s="41"/>
      <c r="J5" s="41"/>
      <c r="K5" s="41"/>
      <c r="L5" s="41"/>
      <c r="M5" s="41"/>
      <c r="N5" s="41"/>
      <c r="O5" s="41"/>
      <c r="P5" s="41"/>
    </row>
    <row r="6" spans="2:16" ht="23.25" customHeight="1" thickBot="1" x14ac:dyDescent="0.3">
      <c r="B6" s="281" t="s">
        <v>147</v>
      </c>
      <c r="C6" s="281"/>
      <c r="D6" s="281"/>
      <c r="E6" s="281"/>
      <c r="F6" s="281"/>
      <c r="G6" s="281"/>
      <c r="H6" s="281"/>
      <c r="I6" s="42" t="s">
        <v>148</v>
      </c>
      <c r="J6" s="42" t="s">
        <v>149</v>
      </c>
      <c r="K6" s="43" t="s">
        <v>150</v>
      </c>
      <c r="L6" s="43" t="s">
        <v>151</v>
      </c>
      <c r="M6" s="43" t="s">
        <v>9</v>
      </c>
      <c r="N6" s="282" t="s">
        <v>10</v>
      </c>
      <c r="O6" s="282"/>
      <c r="P6" s="43" t="s">
        <v>11</v>
      </c>
    </row>
    <row r="7" spans="2:16" ht="15.75" thickBot="1" x14ac:dyDescent="0.3">
      <c r="B7" s="274">
        <v>1</v>
      </c>
      <c r="C7" s="274"/>
      <c r="D7" s="274"/>
      <c r="E7" s="274"/>
      <c r="F7" s="274"/>
      <c r="G7" s="274"/>
      <c r="H7" s="274"/>
      <c r="I7" s="44">
        <v>2</v>
      </c>
      <c r="J7" s="44">
        <v>3</v>
      </c>
      <c r="K7" s="44">
        <v>4</v>
      </c>
      <c r="L7" s="44">
        <v>5</v>
      </c>
      <c r="M7" s="44">
        <v>6</v>
      </c>
      <c r="N7" s="275">
        <v>7</v>
      </c>
      <c r="O7" s="275"/>
      <c r="P7" s="44">
        <v>8</v>
      </c>
    </row>
    <row r="8" spans="2:16" ht="15" customHeight="1" x14ac:dyDescent="0.25">
      <c r="B8" s="276" t="s">
        <v>152</v>
      </c>
      <c r="C8" s="276"/>
      <c r="D8" s="276"/>
      <c r="E8" s="276"/>
      <c r="F8" s="276"/>
      <c r="G8" s="276"/>
      <c r="H8" s="276"/>
      <c r="I8" s="45" t="s">
        <v>153</v>
      </c>
      <c r="J8" s="45"/>
      <c r="K8" s="45"/>
      <c r="L8" s="45"/>
      <c r="M8" s="46">
        <v>2433872609.2600002</v>
      </c>
      <c r="N8" s="277">
        <v>2301178690</v>
      </c>
      <c r="O8" s="277"/>
      <c r="P8" s="47">
        <v>2203116800</v>
      </c>
    </row>
    <row r="9" spans="2:16" ht="15" hidden="1" customHeight="1" outlineLevel="1" x14ac:dyDescent="0.25">
      <c r="B9" s="48"/>
      <c r="C9" s="272" t="s">
        <v>267</v>
      </c>
      <c r="D9" s="272"/>
      <c r="E9" s="272"/>
      <c r="F9" s="272"/>
      <c r="G9" s="272"/>
      <c r="H9" s="272"/>
      <c r="I9" s="49" t="s">
        <v>153</v>
      </c>
      <c r="J9" s="49" t="s">
        <v>268</v>
      </c>
      <c r="K9" s="49"/>
      <c r="L9" s="49"/>
      <c r="M9" s="50">
        <v>838456144</v>
      </c>
      <c r="N9" s="273">
        <v>694560695</v>
      </c>
      <c r="O9" s="273"/>
      <c r="P9" s="51">
        <v>343861735</v>
      </c>
    </row>
    <row r="10" spans="2:16" ht="15" hidden="1" customHeight="1" outlineLevel="1" x14ac:dyDescent="0.25">
      <c r="B10" s="48"/>
      <c r="C10" s="52"/>
      <c r="D10" s="268" t="s">
        <v>269</v>
      </c>
      <c r="E10" s="268"/>
      <c r="F10" s="268"/>
      <c r="G10" s="268"/>
      <c r="H10" s="268"/>
      <c r="I10" s="53" t="s">
        <v>153</v>
      </c>
      <c r="J10" s="53" t="s">
        <v>270</v>
      </c>
      <c r="K10" s="53"/>
      <c r="L10" s="53"/>
      <c r="M10" s="54">
        <v>838456144</v>
      </c>
      <c r="N10" s="269">
        <v>694560695</v>
      </c>
      <c r="O10" s="269"/>
      <c r="P10" s="55">
        <v>343861735</v>
      </c>
    </row>
    <row r="11" spans="2:16" ht="45.75" hidden="1" customHeight="1" outlineLevel="1" x14ac:dyDescent="0.25">
      <c r="B11" s="48"/>
      <c r="C11" s="52"/>
      <c r="D11" s="56"/>
      <c r="E11" s="270" t="s">
        <v>271</v>
      </c>
      <c r="F11" s="270"/>
      <c r="G11" s="270"/>
      <c r="H11" s="270"/>
      <c r="I11" s="57" t="s">
        <v>153</v>
      </c>
      <c r="J11" s="57" t="s">
        <v>270</v>
      </c>
      <c r="K11" s="57" t="s">
        <v>272</v>
      </c>
      <c r="L11" s="57"/>
      <c r="M11" s="58">
        <v>600000</v>
      </c>
      <c r="N11" s="271">
        <v>0</v>
      </c>
      <c r="O11" s="271"/>
      <c r="P11" s="59">
        <v>0</v>
      </c>
    </row>
    <row r="12" spans="2:16" ht="23.25" hidden="1" customHeight="1" outlineLevel="1" x14ac:dyDescent="0.25">
      <c r="B12" s="48"/>
      <c r="C12" s="52"/>
      <c r="D12" s="56"/>
      <c r="E12" s="60"/>
      <c r="F12" s="256" t="s">
        <v>154</v>
      </c>
      <c r="G12" s="257"/>
      <c r="H12" s="258"/>
      <c r="I12" s="61" t="s">
        <v>153</v>
      </c>
      <c r="J12" s="61" t="s">
        <v>270</v>
      </c>
      <c r="K12" s="61" t="s">
        <v>272</v>
      </c>
      <c r="L12" s="61" t="s">
        <v>155</v>
      </c>
      <c r="M12" s="62">
        <v>600000</v>
      </c>
      <c r="N12" s="259">
        <v>0</v>
      </c>
      <c r="O12" s="259"/>
      <c r="P12" s="63">
        <v>0</v>
      </c>
    </row>
    <row r="13" spans="2:16" ht="15" hidden="1" customHeight="1" outlineLevel="1" x14ac:dyDescent="0.25">
      <c r="B13" s="48"/>
      <c r="C13" s="52"/>
      <c r="D13" s="56"/>
      <c r="E13" s="60"/>
      <c r="F13" s="260" t="s">
        <v>156</v>
      </c>
      <c r="G13" s="261"/>
      <c r="H13" s="262"/>
      <c r="I13" s="64" t="s">
        <v>153</v>
      </c>
      <c r="J13" s="64" t="s">
        <v>270</v>
      </c>
      <c r="K13" s="64" t="s">
        <v>272</v>
      </c>
      <c r="L13" s="64" t="s">
        <v>157</v>
      </c>
      <c r="M13" s="65">
        <v>600000</v>
      </c>
      <c r="N13" s="263">
        <v>0</v>
      </c>
      <c r="O13" s="263"/>
      <c r="P13" s="66">
        <v>0</v>
      </c>
    </row>
    <row r="14" spans="2:16" ht="15" hidden="1" customHeight="1" outlineLevel="1" x14ac:dyDescent="0.25">
      <c r="B14" s="48"/>
      <c r="C14" s="52"/>
      <c r="D14" s="56"/>
      <c r="E14" s="60"/>
      <c r="F14" s="264" t="s">
        <v>158</v>
      </c>
      <c r="G14" s="265"/>
      <c r="H14" s="266"/>
      <c r="I14" s="67" t="s">
        <v>153</v>
      </c>
      <c r="J14" s="67" t="s">
        <v>270</v>
      </c>
      <c r="K14" s="67" t="s">
        <v>272</v>
      </c>
      <c r="L14" s="67" t="s">
        <v>159</v>
      </c>
      <c r="M14" s="68">
        <v>600000</v>
      </c>
      <c r="N14" s="267">
        <v>0</v>
      </c>
      <c r="O14" s="267"/>
      <c r="P14" s="69">
        <v>0</v>
      </c>
    </row>
    <row r="15" spans="2:16" ht="23.25" hidden="1" customHeight="1" outlineLevel="1" x14ac:dyDescent="0.25">
      <c r="B15" s="48"/>
      <c r="C15" s="52"/>
      <c r="D15" s="56"/>
      <c r="E15" s="270" t="s">
        <v>273</v>
      </c>
      <c r="F15" s="270"/>
      <c r="G15" s="270"/>
      <c r="H15" s="270"/>
      <c r="I15" s="57" t="s">
        <v>153</v>
      </c>
      <c r="J15" s="57" t="s">
        <v>270</v>
      </c>
      <c r="K15" s="57" t="s">
        <v>274</v>
      </c>
      <c r="L15" s="57"/>
      <c r="M15" s="58">
        <v>80000000</v>
      </c>
      <c r="N15" s="271">
        <v>260000000</v>
      </c>
      <c r="O15" s="271"/>
      <c r="P15" s="59">
        <v>202020210</v>
      </c>
    </row>
    <row r="16" spans="2:16" ht="23.25" hidden="1" customHeight="1" outlineLevel="1" x14ac:dyDescent="0.25">
      <c r="B16" s="48"/>
      <c r="C16" s="52"/>
      <c r="D16" s="56"/>
      <c r="E16" s="60"/>
      <c r="F16" s="256" t="s">
        <v>154</v>
      </c>
      <c r="G16" s="257"/>
      <c r="H16" s="258"/>
      <c r="I16" s="61" t="s">
        <v>153</v>
      </c>
      <c r="J16" s="61" t="s">
        <v>270</v>
      </c>
      <c r="K16" s="61" t="s">
        <v>274</v>
      </c>
      <c r="L16" s="61" t="s">
        <v>155</v>
      </c>
      <c r="M16" s="62">
        <v>80000000</v>
      </c>
      <c r="N16" s="259">
        <v>260000000</v>
      </c>
      <c r="O16" s="259"/>
      <c r="P16" s="63">
        <v>202020210</v>
      </c>
    </row>
    <row r="17" spans="2:16" ht="15" hidden="1" customHeight="1" outlineLevel="1" x14ac:dyDescent="0.25">
      <c r="B17" s="48"/>
      <c r="C17" s="52"/>
      <c r="D17" s="56"/>
      <c r="E17" s="60"/>
      <c r="F17" s="260" t="s">
        <v>156</v>
      </c>
      <c r="G17" s="261"/>
      <c r="H17" s="262"/>
      <c r="I17" s="64" t="s">
        <v>153</v>
      </c>
      <c r="J17" s="64" t="s">
        <v>270</v>
      </c>
      <c r="K17" s="64" t="s">
        <v>274</v>
      </c>
      <c r="L17" s="64" t="s">
        <v>157</v>
      </c>
      <c r="M17" s="65">
        <v>80000000</v>
      </c>
      <c r="N17" s="263">
        <v>260000000</v>
      </c>
      <c r="O17" s="263"/>
      <c r="P17" s="66">
        <v>202020210</v>
      </c>
    </row>
    <row r="18" spans="2:16" ht="15" hidden="1" customHeight="1" outlineLevel="1" x14ac:dyDescent="0.25">
      <c r="B18" s="48"/>
      <c r="C18" s="52"/>
      <c r="D18" s="56"/>
      <c r="E18" s="60"/>
      <c r="F18" s="264" t="s">
        <v>158</v>
      </c>
      <c r="G18" s="265"/>
      <c r="H18" s="266"/>
      <c r="I18" s="67" t="s">
        <v>153</v>
      </c>
      <c r="J18" s="67" t="s">
        <v>270</v>
      </c>
      <c r="K18" s="67" t="s">
        <v>274</v>
      </c>
      <c r="L18" s="67" t="s">
        <v>159</v>
      </c>
      <c r="M18" s="68">
        <v>80000000</v>
      </c>
      <c r="N18" s="267">
        <v>260000000</v>
      </c>
      <c r="O18" s="267"/>
      <c r="P18" s="69">
        <v>202020210</v>
      </c>
    </row>
    <row r="19" spans="2:16" ht="34.5" hidden="1" customHeight="1" outlineLevel="1" x14ac:dyDescent="0.25">
      <c r="B19" s="48"/>
      <c r="C19" s="52"/>
      <c r="D19" s="56"/>
      <c r="E19" s="270" t="s">
        <v>275</v>
      </c>
      <c r="F19" s="270"/>
      <c r="G19" s="270"/>
      <c r="H19" s="270"/>
      <c r="I19" s="57" t="s">
        <v>153</v>
      </c>
      <c r="J19" s="57" t="s">
        <v>270</v>
      </c>
      <c r="K19" s="57" t="s">
        <v>276</v>
      </c>
      <c r="L19" s="57"/>
      <c r="M19" s="58">
        <v>30807010</v>
      </c>
      <c r="N19" s="271">
        <v>0</v>
      </c>
      <c r="O19" s="271"/>
      <c r="P19" s="59">
        <v>0</v>
      </c>
    </row>
    <row r="20" spans="2:16" ht="23.25" hidden="1" customHeight="1" outlineLevel="1" x14ac:dyDescent="0.25">
      <c r="B20" s="48"/>
      <c r="C20" s="52"/>
      <c r="D20" s="56"/>
      <c r="E20" s="60"/>
      <c r="F20" s="256" t="s">
        <v>154</v>
      </c>
      <c r="G20" s="257"/>
      <c r="H20" s="258"/>
      <c r="I20" s="61" t="s">
        <v>153</v>
      </c>
      <c r="J20" s="61" t="s">
        <v>270</v>
      </c>
      <c r="K20" s="61" t="s">
        <v>276</v>
      </c>
      <c r="L20" s="61" t="s">
        <v>155</v>
      </c>
      <c r="M20" s="62">
        <v>30807010</v>
      </c>
      <c r="N20" s="259">
        <v>0</v>
      </c>
      <c r="O20" s="259"/>
      <c r="P20" s="63">
        <v>0</v>
      </c>
    </row>
    <row r="21" spans="2:16" ht="15" hidden="1" customHeight="1" outlineLevel="1" x14ac:dyDescent="0.25">
      <c r="B21" s="48"/>
      <c r="C21" s="52"/>
      <c r="D21" s="56"/>
      <c r="E21" s="60"/>
      <c r="F21" s="260" t="s">
        <v>156</v>
      </c>
      <c r="G21" s="261"/>
      <c r="H21" s="262"/>
      <c r="I21" s="64" t="s">
        <v>153</v>
      </c>
      <c r="J21" s="64" t="s">
        <v>270</v>
      </c>
      <c r="K21" s="64" t="s">
        <v>276</v>
      </c>
      <c r="L21" s="64" t="s">
        <v>157</v>
      </c>
      <c r="M21" s="65">
        <v>30807010</v>
      </c>
      <c r="N21" s="263">
        <v>0</v>
      </c>
      <c r="O21" s="263"/>
      <c r="P21" s="66">
        <v>0</v>
      </c>
    </row>
    <row r="22" spans="2:16" ht="15" hidden="1" customHeight="1" outlineLevel="1" x14ac:dyDescent="0.25">
      <c r="B22" s="48"/>
      <c r="C22" s="52"/>
      <c r="D22" s="56"/>
      <c r="E22" s="60"/>
      <c r="F22" s="264" t="s">
        <v>158</v>
      </c>
      <c r="G22" s="265"/>
      <c r="H22" s="266"/>
      <c r="I22" s="67" t="s">
        <v>153</v>
      </c>
      <c r="J22" s="67" t="s">
        <v>270</v>
      </c>
      <c r="K22" s="67" t="s">
        <v>276</v>
      </c>
      <c r="L22" s="67" t="s">
        <v>159</v>
      </c>
      <c r="M22" s="68">
        <v>30807010</v>
      </c>
      <c r="N22" s="267">
        <v>0</v>
      </c>
      <c r="O22" s="267"/>
      <c r="P22" s="69">
        <v>0</v>
      </c>
    </row>
    <row r="23" spans="2:16" ht="23.25" hidden="1" customHeight="1" outlineLevel="1" x14ac:dyDescent="0.25">
      <c r="B23" s="48"/>
      <c r="C23" s="52"/>
      <c r="D23" s="56"/>
      <c r="E23" s="270" t="s">
        <v>277</v>
      </c>
      <c r="F23" s="270"/>
      <c r="G23" s="270"/>
      <c r="H23" s="270"/>
      <c r="I23" s="57" t="s">
        <v>153</v>
      </c>
      <c r="J23" s="57" t="s">
        <v>270</v>
      </c>
      <c r="K23" s="57" t="s">
        <v>278</v>
      </c>
      <c r="L23" s="57"/>
      <c r="M23" s="58">
        <v>513353000</v>
      </c>
      <c r="N23" s="271">
        <v>302050000</v>
      </c>
      <c r="O23" s="271"/>
      <c r="P23" s="59">
        <v>0</v>
      </c>
    </row>
    <row r="24" spans="2:16" ht="23.25" hidden="1" customHeight="1" outlineLevel="1" x14ac:dyDescent="0.25">
      <c r="B24" s="48"/>
      <c r="C24" s="52"/>
      <c r="D24" s="56"/>
      <c r="E24" s="60"/>
      <c r="F24" s="256" t="s">
        <v>154</v>
      </c>
      <c r="G24" s="257"/>
      <c r="H24" s="258"/>
      <c r="I24" s="61" t="s">
        <v>153</v>
      </c>
      <c r="J24" s="61" t="s">
        <v>270</v>
      </c>
      <c r="K24" s="61" t="s">
        <v>278</v>
      </c>
      <c r="L24" s="61" t="s">
        <v>155</v>
      </c>
      <c r="M24" s="62">
        <v>513353000</v>
      </c>
      <c r="N24" s="259">
        <v>302050000</v>
      </c>
      <c r="O24" s="259"/>
      <c r="P24" s="63">
        <v>0</v>
      </c>
    </row>
    <row r="25" spans="2:16" ht="15" hidden="1" customHeight="1" outlineLevel="1" x14ac:dyDescent="0.25">
      <c r="B25" s="48"/>
      <c r="C25" s="52"/>
      <c r="D25" s="56"/>
      <c r="E25" s="60"/>
      <c r="F25" s="260" t="s">
        <v>156</v>
      </c>
      <c r="G25" s="261"/>
      <c r="H25" s="262"/>
      <c r="I25" s="64" t="s">
        <v>153</v>
      </c>
      <c r="J25" s="64" t="s">
        <v>270</v>
      </c>
      <c r="K25" s="64" t="s">
        <v>278</v>
      </c>
      <c r="L25" s="64" t="s">
        <v>157</v>
      </c>
      <c r="M25" s="65">
        <v>513353000</v>
      </c>
      <c r="N25" s="263">
        <v>302050000</v>
      </c>
      <c r="O25" s="263"/>
      <c r="P25" s="66">
        <v>0</v>
      </c>
    </row>
    <row r="26" spans="2:16" ht="15" hidden="1" customHeight="1" outlineLevel="1" x14ac:dyDescent="0.25">
      <c r="B26" s="48"/>
      <c r="C26" s="52"/>
      <c r="D26" s="56"/>
      <c r="E26" s="60"/>
      <c r="F26" s="264" t="s">
        <v>158</v>
      </c>
      <c r="G26" s="265"/>
      <c r="H26" s="266"/>
      <c r="I26" s="67" t="s">
        <v>153</v>
      </c>
      <c r="J26" s="67" t="s">
        <v>270</v>
      </c>
      <c r="K26" s="67" t="s">
        <v>278</v>
      </c>
      <c r="L26" s="67" t="s">
        <v>159</v>
      </c>
      <c r="M26" s="68">
        <v>513353000</v>
      </c>
      <c r="N26" s="267">
        <v>302050000</v>
      </c>
      <c r="O26" s="267"/>
      <c r="P26" s="69">
        <v>0</v>
      </c>
    </row>
    <row r="27" spans="2:16" ht="15" hidden="1" customHeight="1" outlineLevel="1" x14ac:dyDescent="0.25">
      <c r="B27" s="48"/>
      <c r="C27" s="52"/>
      <c r="D27" s="56"/>
      <c r="E27" s="270" t="s">
        <v>279</v>
      </c>
      <c r="F27" s="270"/>
      <c r="G27" s="270"/>
      <c r="H27" s="270"/>
      <c r="I27" s="57" t="s">
        <v>153</v>
      </c>
      <c r="J27" s="57" t="s">
        <v>270</v>
      </c>
      <c r="K27" s="57" t="s">
        <v>280</v>
      </c>
      <c r="L27" s="57"/>
      <c r="M27" s="58">
        <v>9000000</v>
      </c>
      <c r="N27" s="271">
        <v>0</v>
      </c>
      <c r="O27" s="271"/>
      <c r="P27" s="59">
        <v>0</v>
      </c>
    </row>
    <row r="28" spans="2:16" ht="23.25" hidden="1" customHeight="1" outlineLevel="1" x14ac:dyDescent="0.25">
      <c r="B28" s="48"/>
      <c r="C28" s="52"/>
      <c r="D28" s="56"/>
      <c r="E28" s="60"/>
      <c r="F28" s="256" t="s">
        <v>154</v>
      </c>
      <c r="G28" s="257"/>
      <c r="H28" s="258"/>
      <c r="I28" s="61" t="s">
        <v>153</v>
      </c>
      <c r="J28" s="61" t="s">
        <v>270</v>
      </c>
      <c r="K28" s="61" t="s">
        <v>280</v>
      </c>
      <c r="L28" s="61" t="s">
        <v>155</v>
      </c>
      <c r="M28" s="62">
        <v>9000000</v>
      </c>
      <c r="N28" s="259">
        <v>0</v>
      </c>
      <c r="O28" s="259"/>
      <c r="P28" s="63">
        <v>0</v>
      </c>
    </row>
    <row r="29" spans="2:16" ht="15" hidden="1" customHeight="1" outlineLevel="1" x14ac:dyDescent="0.25">
      <c r="B29" s="48"/>
      <c r="C29" s="52"/>
      <c r="D29" s="56"/>
      <c r="E29" s="60"/>
      <c r="F29" s="260" t="s">
        <v>156</v>
      </c>
      <c r="G29" s="261"/>
      <c r="H29" s="262"/>
      <c r="I29" s="64" t="s">
        <v>153</v>
      </c>
      <c r="J29" s="64" t="s">
        <v>270</v>
      </c>
      <c r="K29" s="64" t="s">
        <v>280</v>
      </c>
      <c r="L29" s="64" t="s">
        <v>157</v>
      </c>
      <c r="M29" s="65">
        <v>9000000</v>
      </c>
      <c r="N29" s="263">
        <v>0</v>
      </c>
      <c r="O29" s="263"/>
      <c r="P29" s="66">
        <v>0</v>
      </c>
    </row>
    <row r="30" spans="2:16" ht="15" hidden="1" customHeight="1" outlineLevel="1" x14ac:dyDescent="0.25">
      <c r="B30" s="48"/>
      <c r="C30" s="52"/>
      <c r="D30" s="56"/>
      <c r="E30" s="60"/>
      <c r="F30" s="264" t="s">
        <v>158</v>
      </c>
      <c r="G30" s="265"/>
      <c r="H30" s="266"/>
      <c r="I30" s="67" t="s">
        <v>153</v>
      </c>
      <c r="J30" s="67" t="s">
        <v>270</v>
      </c>
      <c r="K30" s="67" t="s">
        <v>280</v>
      </c>
      <c r="L30" s="67" t="s">
        <v>159</v>
      </c>
      <c r="M30" s="68">
        <v>9000000</v>
      </c>
      <c r="N30" s="267">
        <v>0</v>
      </c>
      <c r="O30" s="267"/>
      <c r="P30" s="69">
        <v>0</v>
      </c>
    </row>
    <row r="31" spans="2:16" ht="23.25" hidden="1" customHeight="1" outlineLevel="1" x14ac:dyDescent="0.25">
      <c r="B31" s="48"/>
      <c r="C31" s="52"/>
      <c r="D31" s="56"/>
      <c r="E31" s="270" t="s">
        <v>281</v>
      </c>
      <c r="F31" s="270"/>
      <c r="G31" s="270"/>
      <c r="H31" s="270"/>
      <c r="I31" s="57" t="s">
        <v>153</v>
      </c>
      <c r="J31" s="57" t="s">
        <v>270</v>
      </c>
      <c r="K31" s="57" t="s">
        <v>282</v>
      </c>
      <c r="L31" s="57"/>
      <c r="M31" s="58">
        <v>204696134</v>
      </c>
      <c r="N31" s="271">
        <v>132510695</v>
      </c>
      <c r="O31" s="271"/>
      <c r="P31" s="59">
        <v>141841525</v>
      </c>
    </row>
    <row r="32" spans="2:16" ht="23.25" hidden="1" customHeight="1" outlineLevel="1" x14ac:dyDescent="0.25">
      <c r="B32" s="48"/>
      <c r="C32" s="52"/>
      <c r="D32" s="56"/>
      <c r="E32" s="60"/>
      <c r="F32" s="256" t="s">
        <v>154</v>
      </c>
      <c r="G32" s="257"/>
      <c r="H32" s="258"/>
      <c r="I32" s="61" t="s">
        <v>153</v>
      </c>
      <c r="J32" s="61" t="s">
        <v>270</v>
      </c>
      <c r="K32" s="61" t="s">
        <v>282</v>
      </c>
      <c r="L32" s="61" t="s">
        <v>155</v>
      </c>
      <c r="M32" s="62">
        <v>204696134</v>
      </c>
      <c r="N32" s="259">
        <v>132510695</v>
      </c>
      <c r="O32" s="259"/>
      <c r="P32" s="63">
        <v>141841525</v>
      </c>
    </row>
    <row r="33" spans="2:16" ht="15" hidden="1" customHeight="1" outlineLevel="1" x14ac:dyDescent="0.25">
      <c r="B33" s="48"/>
      <c r="C33" s="52"/>
      <c r="D33" s="56"/>
      <c r="E33" s="60"/>
      <c r="F33" s="260" t="s">
        <v>156</v>
      </c>
      <c r="G33" s="261"/>
      <c r="H33" s="262"/>
      <c r="I33" s="64" t="s">
        <v>153</v>
      </c>
      <c r="J33" s="64" t="s">
        <v>270</v>
      </c>
      <c r="K33" s="64" t="s">
        <v>282</v>
      </c>
      <c r="L33" s="64" t="s">
        <v>157</v>
      </c>
      <c r="M33" s="65">
        <v>204696134</v>
      </c>
      <c r="N33" s="263">
        <v>132510695</v>
      </c>
      <c r="O33" s="263"/>
      <c r="P33" s="66">
        <v>141841525</v>
      </c>
    </row>
    <row r="34" spans="2:16" ht="34.5" hidden="1" customHeight="1" outlineLevel="1" x14ac:dyDescent="0.25">
      <c r="B34" s="48"/>
      <c r="C34" s="52"/>
      <c r="D34" s="56"/>
      <c r="E34" s="60"/>
      <c r="F34" s="264" t="s">
        <v>160</v>
      </c>
      <c r="G34" s="265"/>
      <c r="H34" s="266"/>
      <c r="I34" s="67" t="s">
        <v>153</v>
      </c>
      <c r="J34" s="67" t="s">
        <v>270</v>
      </c>
      <c r="K34" s="67" t="s">
        <v>282</v>
      </c>
      <c r="L34" s="67" t="s">
        <v>161</v>
      </c>
      <c r="M34" s="68">
        <v>93702144</v>
      </c>
      <c r="N34" s="267">
        <v>96529195</v>
      </c>
      <c r="O34" s="267"/>
      <c r="P34" s="69">
        <v>96529195</v>
      </c>
    </row>
    <row r="35" spans="2:16" ht="15" hidden="1" customHeight="1" outlineLevel="1" x14ac:dyDescent="0.25">
      <c r="B35" s="48"/>
      <c r="C35" s="52"/>
      <c r="D35" s="56"/>
      <c r="E35" s="60"/>
      <c r="F35" s="264" t="s">
        <v>158</v>
      </c>
      <c r="G35" s="265"/>
      <c r="H35" s="266"/>
      <c r="I35" s="67" t="s">
        <v>153</v>
      </c>
      <c r="J35" s="67" t="s">
        <v>270</v>
      </c>
      <c r="K35" s="67" t="s">
        <v>282</v>
      </c>
      <c r="L35" s="67" t="s">
        <v>159</v>
      </c>
      <c r="M35" s="68">
        <v>110993990</v>
      </c>
      <c r="N35" s="267">
        <v>35981500</v>
      </c>
      <c r="O35" s="267"/>
      <c r="P35" s="69">
        <v>45312330</v>
      </c>
    </row>
    <row r="36" spans="2:16" ht="15" customHeight="1" collapsed="1" x14ac:dyDescent="0.25">
      <c r="B36" s="48"/>
      <c r="C36" s="272" t="s">
        <v>162</v>
      </c>
      <c r="D36" s="272"/>
      <c r="E36" s="272"/>
      <c r="F36" s="272"/>
      <c r="G36" s="272"/>
      <c r="H36" s="272"/>
      <c r="I36" s="49" t="s">
        <v>153</v>
      </c>
      <c r="J36" s="49" t="s">
        <v>163</v>
      </c>
      <c r="K36" s="49"/>
      <c r="L36" s="49"/>
      <c r="M36" s="50">
        <v>388933914</v>
      </c>
      <c r="N36" s="273">
        <v>379433914</v>
      </c>
      <c r="O36" s="273"/>
      <c r="P36" s="51">
        <v>436039914</v>
      </c>
    </row>
    <row r="37" spans="2:16" ht="15" customHeight="1" x14ac:dyDescent="0.25">
      <c r="B37" s="48"/>
      <c r="C37" s="52"/>
      <c r="D37" s="268" t="s">
        <v>164</v>
      </c>
      <c r="E37" s="268"/>
      <c r="F37" s="268"/>
      <c r="G37" s="268"/>
      <c r="H37" s="268"/>
      <c r="I37" s="53" t="s">
        <v>153</v>
      </c>
      <c r="J37" s="53" t="s">
        <v>165</v>
      </c>
      <c r="K37" s="53"/>
      <c r="L37" s="53"/>
      <c r="M37" s="54">
        <v>388858914</v>
      </c>
      <c r="N37" s="269">
        <v>379358914</v>
      </c>
      <c r="O37" s="269"/>
      <c r="P37" s="55">
        <v>435964914</v>
      </c>
    </row>
    <row r="38" spans="2:16" ht="23.25" customHeight="1" x14ac:dyDescent="0.25">
      <c r="B38" s="48"/>
      <c r="C38" s="52"/>
      <c r="D38" s="56"/>
      <c r="E38" s="270" t="s">
        <v>166</v>
      </c>
      <c r="F38" s="270"/>
      <c r="G38" s="270"/>
      <c r="H38" s="270"/>
      <c r="I38" s="57" t="s">
        <v>153</v>
      </c>
      <c r="J38" s="57" t="s">
        <v>165</v>
      </c>
      <c r="K38" s="57" t="s">
        <v>167</v>
      </c>
      <c r="L38" s="57"/>
      <c r="M38" s="58">
        <v>700000</v>
      </c>
      <c r="N38" s="271">
        <v>0</v>
      </c>
      <c r="O38" s="271"/>
      <c r="P38" s="59">
        <v>0</v>
      </c>
    </row>
    <row r="39" spans="2:16" ht="23.25" customHeight="1" x14ac:dyDescent="0.25">
      <c r="B39" s="48"/>
      <c r="C39" s="52"/>
      <c r="D39" s="56"/>
      <c r="E39" s="60"/>
      <c r="F39" s="256" t="s">
        <v>154</v>
      </c>
      <c r="G39" s="257"/>
      <c r="H39" s="258"/>
      <c r="I39" s="61" t="s">
        <v>153</v>
      </c>
      <c r="J39" s="61" t="s">
        <v>165</v>
      </c>
      <c r="K39" s="61" t="s">
        <v>167</v>
      </c>
      <c r="L39" s="61" t="s">
        <v>155</v>
      </c>
      <c r="M39" s="62">
        <v>700000</v>
      </c>
      <c r="N39" s="259">
        <v>0</v>
      </c>
      <c r="O39" s="259"/>
      <c r="P39" s="63">
        <v>0</v>
      </c>
    </row>
    <row r="40" spans="2:16" ht="15" customHeight="1" x14ac:dyDescent="0.25">
      <c r="B40" s="48"/>
      <c r="C40" s="52"/>
      <c r="D40" s="56"/>
      <c r="E40" s="60"/>
      <c r="F40" s="260" t="s">
        <v>168</v>
      </c>
      <c r="G40" s="261"/>
      <c r="H40" s="262"/>
      <c r="I40" s="64" t="s">
        <v>153</v>
      </c>
      <c r="J40" s="64" t="s">
        <v>165</v>
      </c>
      <c r="K40" s="64" t="s">
        <v>167</v>
      </c>
      <c r="L40" s="64" t="s">
        <v>169</v>
      </c>
      <c r="M40" s="65">
        <v>700000</v>
      </c>
      <c r="N40" s="263">
        <v>0</v>
      </c>
      <c r="O40" s="263"/>
      <c r="P40" s="66">
        <v>0</v>
      </c>
    </row>
    <row r="41" spans="2:16" ht="15" customHeight="1" x14ac:dyDescent="0.25">
      <c r="B41" s="48"/>
      <c r="C41" s="52"/>
      <c r="D41" s="56"/>
      <c r="E41" s="60"/>
      <c r="F41" s="264" t="s">
        <v>170</v>
      </c>
      <c r="G41" s="265"/>
      <c r="H41" s="266"/>
      <c r="I41" s="67" t="s">
        <v>153</v>
      </c>
      <c r="J41" s="67" t="s">
        <v>165</v>
      </c>
      <c r="K41" s="67" t="s">
        <v>167</v>
      </c>
      <c r="L41" s="67" t="s">
        <v>171</v>
      </c>
      <c r="M41" s="68">
        <v>700000</v>
      </c>
      <c r="N41" s="267">
        <v>0</v>
      </c>
      <c r="O41" s="267"/>
      <c r="P41" s="69">
        <v>0</v>
      </c>
    </row>
    <row r="42" spans="2:16" ht="34.5" customHeight="1" x14ac:dyDescent="0.25">
      <c r="B42" s="48"/>
      <c r="C42" s="52"/>
      <c r="D42" s="56"/>
      <c r="E42" s="270" t="s">
        <v>172</v>
      </c>
      <c r="F42" s="270"/>
      <c r="G42" s="270"/>
      <c r="H42" s="270"/>
      <c r="I42" s="57" t="s">
        <v>153</v>
      </c>
      <c r="J42" s="57" t="s">
        <v>165</v>
      </c>
      <c r="K42" s="57" t="s">
        <v>173</v>
      </c>
      <c r="L42" s="57"/>
      <c r="M42" s="58">
        <v>8800000</v>
      </c>
      <c r="N42" s="271">
        <v>0</v>
      </c>
      <c r="O42" s="271"/>
      <c r="P42" s="59">
        <v>0</v>
      </c>
    </row>
    <row r="43" spans="2:16" ht="23.25" customHeight="1" x14ac:dyDescent="0.25">
      <c r="B43" s="48"/>
      <c r="C43" s="52"/>
      <c r="D43" s="56"/>
      <c r="E43" s="60"/>
      <c r="F43" s="256" t="s">
        <v>154</v>
      </c>
      <c r="G43" s="257"/>
      <c r="H43" s="258"/>
      <c r="I43" s="61" t="s">
        <v>153</v>
      </c>
      <c r="J43" s="61" t="s">
        <v>165</v>
      </c>
      <c r="K43" s="61" t="s">
        <v>173</v>
      </c>
      <c r="L43" s="61" t="s">
        <v>155</v>
      </c>
      <c r="M43" s="62">
        <v>8800000</v>
      </c>
      <c r="N43" s="259">
        <v>0</v>
      </c>
      <c r="O43" s="259"/>
      <c r="P43" s="63">
        <v>0</v>
      </c>
    </row>
    <row r="44" spans="2:16" ht="15" customHeight="1" x14ac:dyDescent="0.25">
      <c r="B44" s="48"/>
      <c r="C44" s="52"/>
      <c r="D44" s="56"/>
      <c r="E44" s="60"/>
      <c r="F44" s="260" t="s">
        <v>156</v>
      </c>
      <c r="G44" s="261"/>
      <c r="H44" s="262"/>
      <c r="I44" s="64" t="s">
        <v>153</v>
      </c>
      <c r="J44" s="64" t="s">
        <v>165</v>
      </c>
      <c r="K44" s="64" t="s">
        <v>173</v>
      </c>
      <c r="L44" s="64" t="s">
        <v>157</v>
      </c>
      <c r="M44" s="65">
        <v>8800000</v>
      </c>
      <c r="N44" s="263">
        <v>0</v>
      </c>
      <c r="O44" s="263"/>
      <c r="P44" s="66">
        <v>0</v>
      </c>
    </row>
    <row r="45" spans="2:16" ht="15" customHeight="1" x14ac:dyDescent="0.25">
      <c r="B45" s="48"/>
      <c r="C45" s="52"/>
      <c r="D45" s="56"/>
      <c r="E45" s="60"/>
      <c r="F45" s="264" t="s">
        <v>158</v>
      </c>
      <c r="G45" s="265"/>
      <c r="H45" s="266"/>
      <c r="I45" s="67" t="s">
        <v>153</v>
      </c>
      <c r="J45" s="67" t="s">
        <v>165</v>
      </c>
      <c r="K45" s="67" t="s">
        <v>173</v>
      </c>
      <c r="L45" s="67" t="s">
        <v>159</v>
      </c>
      <c r="M45" s="68">
        <v>8800000</v>
      </c>
      <c r="N45" s="267">
        <v>0</v>
      </c>
      <c r="O45" s="267"/>
      <c r="P45" s="69">
        <v>0</v>
      </c>
    </row>
    <row r="46" spans="2:16" ht="23.25" customHeight="1" x14ac:dyDescent="0.25">
      <c r="B46" s="48"/>
      <c r="C46" s="52"/>
      <c r="D46" s="56"/>
      <c r="E46" s="270" t="s">
        <v>174</v>
      </c>
      <c r="F46" s="270"/>
      <c r="G46" s="270"/>
      <c r="H46" s="270"/>
      <c r="I46" s="57" t="s">
        <v>153</v>
      </c>
      <c r="J46" s="57" t="s">
        <v>165</v>
      </c>
      <c r="K46" s="57" t="s">
        <v>175</v>
      </c>
      <c r="L46" s="57"/>
      <c r="M46" s="58">
        <v>0</v>
      </c>
      <c r="N46" s="271">
        <v>0</v>
      </c>
      <c r="O46" s="271"/>
      <c r="P46" s="59">
        <v>56606000</v>
      </c>
    </row>
    <row r="47" spans="2:16" ht="23.25" customHeight="1" x14ac:dyDescent="0.25">
      <c r="B47" s="48"/>
      <c r="C47" s="52"/>
      <c r="D47" s="56"/>
      <c r="E47" s="60"/>
      <c r="F47" s="256" t="s">
        <v>154</v>
      </c>
      <c r="G47" s="257"/>
      <c r="H47" s="258"/>
      <c r="I47" s="61" t="s">
        <v>153</v>
      </c>
      <c r="J47" s="61" t="s">
        <v>165</v>
      </c>
      <c r="K47" s="61" t="s">
        <v>175</v>
      </c>
      <c r="L47" s="61" t="s">
        <v>155</v>
      </c>
      <c r="M47" s="62">
        <v>0</v>
      </c>
      <c r="N47" s="259">
        <v>0</v>
      </c>
      <c r="O47" s="259"/>
      <c r="P47" s="63">
        <v>56606000</v>
      </c>
    </row>
    <row r="48" spans="2:16" ht="15" customHeight="1" x14ac:dyDescent="0.25">
      <c r="B48" s="48"/>
      <c r="C48" s="52"/>
      <c r="D48" s="56"/>
      <c r="E48" s="60"/>
      <c r="F48" s="260" t="s">
        <v>156</v>
      </c>
      <c r="G48" s="261"/>
      <c r="H48" s="262"/>
      <c r="I48" s="64" t="s">
        <v>153</v>
      </c>
      <c r="J48" s="64" t="s">
        <v>165</v>
      </c>
      <c r="K48" s="64" t="s">
        <v>175</v>
      </c>
      <c r="L48" s="64" t="s">
        <v>157</v>
      </c>
      <c r="M48" s="65">
        <v>0</v>
      </c>
      <c r="N48" s="263">
        <v>0</v>
      </c>
      <c r="O48" s="263"/>
      <c r="P48" s="66">
        <v>49086000</v>
      </c>
    </row>
    <row r="49" spans="2:16" ht="15" customHeight="1" x14ac:dyDescent="0.25">
      <c r="B49" s="48"/>
      <c r="C49" s="52"/>
      <c r="D49" s="56"/>
      <c r="E49" s="60"/>
      <c r="F49" s="264" t="s">
        <v>158</v>
      </c>
      <c r="G49" s="265"/>
      <c r="H49" s="266"/>
      <c r="I49" s="67" t="s">
        <v>153</v>
      </c>
      <c r="J49" s="67" t="s">
        <v>165</v>
      </c>
      <c r="K49" s="67" t="s">
        <v>175</v>
      </c>
      <c r="L49" s="67" t="s">
        <v>159</v>
      </c>
      <c r="M49" s="68">
        <v>0</v>
      </c>
      <c r="N49" s="267">
        <v>0</v>
      </c>
      <c r="O49" s="267"/>
      <c r="P49" s="69">
        <v>49086000</v>
      </c>
    </row>
    <row r="50" spans="2:16" ht="15" customHeight="1" x14ac:dyDescent="0.25">
      <c r="B50" s="48"/>
      <c r="C50" s="52"/>
      <c r="D50" s="56"/>
      <c r="E50" s="60"/>
      <c r="F50" s="260" t="s">
        <v>168</v>
      </c>
      <c r="G50" s="261"/>
      <c r="H50" s="262"/>
      <c r="I50" s="64" t="s">
        <v>153</v>
      </c>
      <c r="J50" s="64" t="s">
        <v>165</v>
      </c>
      <c r="K50" s="64" t="s">
        <v>175</v>
      </c>
      <c r="L50" s="64" t="s">
        <v>169</v>
      </c>
      <c r="M50" s="65">
        <v>0</v>
      </c>
      <c r="N50" s="263">
        <v>0</v>
      </c>
      <c r="O50" s="263"/>
      <c r="P50" s="66">
        <v>7520000</v>
      </c>
    </row>
    <row r="51" spans="2:16" ht="15" customHeight="1" x14ac:dyDescent="0.25">
      <c r="B51" s="48"/>
      <c r="C51" s="52"/>
      <c r="D51" s="56"/>
      <c r="E51" s="60"/>
      <c r="F51" s="264" t="s">
        <v>170</v>
      </c>
      <c r="G51" s="265"/>
      <c r="H51" s="266"/>
      <c r="I51" s="67" t="s">
        <v>153</v>
      </c>
      <c r="J51" s="67" t="s">
        <v>165</v>
      </c>
      <c r="K51" s="67" t="s">
        <v>175</v>
      </c>
      <c r="L51" s="67" t="s">
        <v>171</v>
      </c>
      <c r="M51" s="68">
        <v>0</v>
      </c>
      <c r="N51" s="267">
        <v>0</v>
      </c>
      <c r="O51" s="267"/>
      <c r="P51" s="69">
        <v>7520000</v>
      </c>
    </row>
    <row r="52" spans="2:16" ht="23.25" customHeight="1" x14ac:dyDescent="0.25">
      <c r="B52" s="48"/>
      <c r="C52" s="52"/>
      <c r="D52" s="56"/>
      <c r="E52" s="270" t="s">
        <v>176</v>
      </c>
      <c r="F52" s="270"/>
      <c r="G52" s="270"/>
      <c r="H52" s="270"/>
      <c r="I52" s="57" t="s">
        <v>153</v>
      </c>
      <c r="J52" s="57" t="s">
        <v>165</v>
      </c>
      <c r="K52" s="57" t="s">
        <v>177</v>
      </c>
      <c r="L52" s="57"/>
      <c r="M52" s="58">
        <v>379358914</v>
      </c>
      <c r="N52" s="271">
        <v>379358914</v>
      </c>
      <c r="O52" s="271"/>
      <c r="P52" s="59">
        <v>379358914</v>
      </c>
    </row>
    <row r="53" spans="2:16" ht="23.25" customHeight="1" x14ac:dyDescent="0.25">
      <c r="B53" s="48"/>
      <c r="C53" s="52"/>
      <c r="D53" s="56"/>
      <c r="E53" s="60"/>
      <c r="F53" s="256" t="s">
        <v>154</v>
      </c>
      <c r="G53" s="257"/>
      <c r="H53" s="258"/>
      <c r="I53" s="61" t="s">
        <v>153</v>
      </c>
      <c r="J53" s="61" t="s">
        <v>165</v>
      </c>
      <c r="K53" s="61" t="s">
        <v>177</v>
      </c>
      <c r="L53" s="61" t="s">
        <v>155</v>
      </c>
      <c r="M53" s="62">
        <v>379358914</v>
      </c>
      <c r="N53" s="259">
        <v>379358914</v>
      </c>
      <c r="O53" s="259"/>
      <c r="P53" s="63">
        <v>379358914</v>
      </c>
    </row>
    <row r="54" spans="2:16" ht="15" customHeight="1" x14ac:dyDescent="0.25">
      <c r="B54" s="48"/>
      <c r="C54" s="52"/>
      <c r="D54" s="56"/>
      <c r="E54" s="60"/>
      <c r="F54" s="260" t="s">
        <v>156</v>
      </c>
      <c r="G54" s="261"/>
      <c r="H54" s="262"/>
      <c r="I54" s="64" t="s">
        <v>153</v>
      </c>
      <c r="J54" s="64" t="s">
        <v>165</v>
      </c>
      <c r="K54" s="64" t="s">
        <v>177</v>
      </c>
      <c r="L54" s="64" t="s">
        <v>157</v>
      </c>
      <c r="M54" s="65">
        <v>153499710</v>
      </c>
      <c r="N54" s="263">
        <v>153499710</v>
      </c>
      <c r="O54" s="263"/>
      <c r="P54" s="66">
        <v>153499710</v>
      </c>
    </row>
    <row r="55" spans="2:16" ht="34.5" customHeight="1" x14ac:dyDescent="0.25">
      <c r="B55" s="48"/>
      <c r="C55" s="52"/>
      <c r="D55" s="56"/>
      <c r="E55" s="60"/>
      <c r="F55" s="264" t="s">
        <v>160</v>
      </c>
      <c r="G55" s="265"/>
      <c r="H55" s="266"/>
      <c r="I55" s="67" t="s">
        <v>153</v>
      </c>
      <c r="J55" s="67" t="s">
        <v>165</v>
      </c>
      <c r="K55" s="67" t="s">
        <v>177</v>
      </c>
      <c r="L55" s="67" t="s">
        <v>161</v>
      </c>
      <c r="M55" s="68">
        <v>152999710</v>
      </c>
      <c r="N55" s="267">
        <v>152999710</v>
      </c>
      <c r="O55" s="267"/>
      <c r="P55" s="69">
        <v>152999710</v>
      </c>
    </row>
    <row r="56" spans="2:16" ht="15" customHeight="1" x14ac:dyDescent="0.25">
      <c r="B56" s="48"/>
      <c r="C56" s="52"/>
      <c r="D56" s="56"/>
      <c r="E56" s="60"/>
      <c r="F56" s="264" t="s">
        <v>158</v>
      </c>
      <c r="G56" s="265"/>
      <c r="H56" s="266"/>
      <c r="I56" s="67" t="s">
        <v>153</v>
      </c>
      <c r="J56" s="67" t="s">
        <v>165</v>
      </c>
      <c r="K56" s="67" t="s">
        <v>177</v>
      </c>
      <c r="L56" s="67" t="s">
        <v>159</v>
      </c>
      <c r="M56" s="68">
        <v>500000</v>
      </c>
      <c r="N56" s="267">
        <v>500000</v>
      </c>
      <c r="O56" s="267"/>
      <c r="P56" s="69">
        <v>500000</v>
      </c>
    </row>
    <row r="57" spans="2:16" ht="15" customHeight="1" x14ac:dyDescent="0.25">
      <c r="B57" s="48"/>
      <c r="C57" s="52"/>
      <c r="D57" s="56"/>
      <c r="E57" s="60"/>
      <c r="F57" s="260" t="s">
        <v>168</v>
      </c>
      <c r="G57" s="261"/>
      <c r="H57" s="262"/>
      <c r="I57" s="64" t="s">
        <v>153</v>
      </c>
      <c r="J57" s="64" t="s">
        <v>165</v>
      </c>
      <c r="K57" s="64" t="s">
        <v>177</v>
      </c>
      <c r="L57" s="64" t="s">
        <v>169</v>
      </c>
      <c r="M57" s="65">
        <v>225859204</v>
      </c>
      <c r="N57" s="263">
        <v>225859204</v>
      </c>
      <c r="O57" s="263"/>
      <c r="P57" s="66">
        <v>225859204</v>
      </c>
    </row>
    <row r="58" spans="2:16" ht="34.5" customHeight="1" x14ac:dyDescent="0.25">
      <c r="B58" s="48"/>
      <c r="C58" s="52"/>
      <c r="D58" s="56"/>
      <c r="E58" s="60"/>
      <c r="F58" s="264" t="s">
        <v>178</v>
      </c>
      <c r="G58" s="265"/>
      <c r="H58" s="266"/>
      <c r="I58" s="67" t="s">
        <v>153</v>
      </c>
      <c r="J58" s="67" t="s">
        <v>165</v>
      </c>
      <c r="K58" s="67" t="s">
        <v>177</v>
      </c>
      <c r="L58" s="67" t="s">
        <v>179</v>
      </c>
      <c r="M58" s="68">
        <v>224959204</v>
      </c>
      <c r="N58" s="267">
        <v>224959204</v>
      </c>
      <c r="O58" s="267"/>
      <c r="P58" s="69">
        <v>224959204</v>
      </c>
    </row>
    <row r="59" spans="2:16" ht="15" customHeight="1" x14ac:dyDescent="0.25">
      <c r="B59" s="48"/>
      <c r="C59" s="52"/>
      <c r="D59" s="56"/>
      <c r="E59" s="60"/>
      <c r="F59" s="264" t="s">
        <v>170</v>
      </c>
      <c r="G59" s="265"/>
      <c r="H59" s="266"/>
      <c r="I59" s="67" t="s">
        <v>153</v>
      </c>
      <c r="J59" s="67" t="s">
        <v>165</v>
      </c>
      <c r="K59" s="67" t="s">
        <v>177</v>
      </c>
      <c r="L59" s="67" t="s">
        <v>171</v>
      </c>
      <c r="M59" s="68">
        <v>900000</v>
      </c>
      <c r="N59" s="267">
        <v>900000</v>
      </c>
      <c r="O59" s="267"/>
      <c r="P59" s="69">
        <v>900000</v>
      </c>
    </row>
    <row r="60" spans="2:16" ht="15" customHeight="1" x14ac:dyDescent="0.25">
      <c r="B60" s="48"/>
      <c r="C60" s="52"/>
      <c r="D60" s="268" t="s">
        <v>180</v>
      </c>
      <c r="E60" s="268"/>
      <c r="F60" s="268"/>
      <c r="G60" s="268"/>
      <c r="H60" s="268"/>
      <c r="I60" s="53" t="s">
        <v>153</v>
      </c>
      <c r="J60" s="53" t="s">
        <v>181</v>
      </c>
      <c r="K60" s="53"/>
      <c r="L60" s="53"/>
      <c r="M60" s="54">
        <v>75000</v>
      </c>
      <c r="N60" s="269">
        <v>75000</v>
      </c>
      <c r="O60" s="269"/>
      <c r="P60" s="55">
        <v>75000</v>
      </c>
    </row>
    <row r="61" spans="2:16" ht="15" customHeight="1" x14ac:dyDescent="0.25">
      <c r="B61" s="48"/>
      <c r="C61" s="52"/>
      <c r="D61" s="56"/>
      <c r="E61" s="270" t="s">
        <v>182</v>
      </c>
      <c r="F61" s="270"/>
      <c r="G61" s="270"/>
      <c r="H61" s="270"/>
      <c r="I61" s="57" t="s">
        <v>153</v>
      </c>
      <c r="J61" s="57" t="s">
        <v>181</v>
      </c>
      <c r="K61" s="57" t="s">
        <v>183</v>
      </c>
      <c r="L61" s="57"/>
      <c r="M61" s="58">
        <v>75000</v>
      </c>
      <c r="N61" s="271">
        <v>75000</v>
      </c>
      <c r="O61" s="271"/>
      <c r="P61" s="59">
        <v>75000</v>
      </c>
    </row>
    <row r="62" spans="2:16" ht="15" customHeight="1" x14ac:dyDescent="0.25">
      <c r="B62" s="48"/>
      <c r="C62" s="52"/>
      <c r="D62" s="56"/>
      <c r="E62" s="60"/>
      <c r="F62" s="256" t="s">
        <v>184</v>
      </c>
      <c r="G62" s="257"/>
      <c r="H62" s="258"/>
      <c r="I62" s="61" t="s">
        <v>153</v>
      </c>
      <c r="J62" s="61" t="s">
        <v>181</v>
      </c>
      <c r="K62" s="61" t="s">
        <v>183</v>
      </c>
      <c r="L62" s="61" t="s">
        <v>185</v>
      </c>
      <c r="M62" s="62">
        <v>75000</v>
      </c>
      <c r="N62" s="259">
        <v>75000</v>
      </c>
      <c r="O62" s="259"/>
      <c r="P62" s="63">
        <v>75000</v>
      </c>
    </row>
    <row r="63" spans="2:16" ht="23.25" customHeight="1" x14ac:dyDescent="0.25">
      <c r="B63" s="48"/>
      <c r="C63" s="52"/>
      <c r="D63" s="56"/>
      <c r="E63" s="60"/>
      <c r="F63" s="260" t="s">
        <v>186</v>
      </c>
      <c r="G63" s="261"/>
      <c r="H63" s="262"/>
      <c r="I63" s="64" t="s">
        <v>153</v>
      </c>
      <c r="J63" s="64" t="s">
        <v>181</v>
      </c>
      <c r="K63" s="64" t="s">
        <v>183</v>
      </c>
      <c r="L63" s="64" t="s">
        <v>187</v>
      </c>
      <c r="M63" s="65">
        <v>75000</v>
      </c>
      <c r="N63" s="263">
        <v>75000</v>
      </c>
      <c r="O63" s="263"/>
      <c r="P63" s="66">
        <v>75000</v>
      </c>
    </row>
    <row r="64" spans="2:16" ht="15" customHeight="1" x14ac:dyDescent="0.25">
      <c r="B64" s="48"/>
      <c r="C64" s="52"/>
      <c r="D64" s="56"/>
      <c r="E64" s="60"/>
      <c r="F64" s="264" t="s">
        <v>188</v>
      </c>
      <c r="G64" s="265"/>
      <c r="H64" s="266"/>
      <c r="I64" s="67" t="s">
        <v>153</v>
      </c>
      <c r="J64" s="67" t="s">
        <v>181</v>
      </c>
      <c r="K64" s="67" t="s">
        <v>183</v>
      </c>
      <c r="L64" s="67" t="s">
        <v>189</v>
      </c>
      <c r="M64" s="68">
        <v>75000</v>
      </c>
      <c r="N64" s="267">
        <v>75000</v>
      </c>
      <c r="O64" s="267"/>
      <c r="P64" s="69">
        <v>75000</v>
      </c>
    </row>
    <row r="65" spans="2:16" ht="15" customHeight="1" x14ac:dyDescent="0.25">
      <c r="B65" s="48"/>
      <c r="C65" s="272" t="s">
        <v>190</v>
      </c>
      <c r="D65" s="272"/>
      <c r="E65" s="272"/>
      <c r="F65" s="272"/>
      <c r="G65" s="272"/>
      <c r="H65" s="272"/>
      <c r="I65" s="49" t="s">
        <v>153</v>
      </c>
      <c r="J65" s="49" t="s">
        <v>191</v>
      </c>
      <c r="K65" s="49"/>
      <c r="L65" s="49"/>
      <c r="M65" s="50">
        <v>1206482551.26</v>
      </c>
      <c r="N65" s="273">
        <v>1227184081</v>
      </c>
      <c r="O65" s="273"/>
      <c r="P65" s="51">
        <v>1423215151</v>
      </c>
    </row>
    <row r="66" spans="2:16" ht="15" customHeight="1" x14ac:dyDescent="0.25">
      <c r="B66" s="48"/>
      <c r="C66" s="52"/>
      <c r="D66" s="268" t="s">
        <v>192</v>
      </c>
      <c r="E66" s="268"/>
      <c r="F66" s="268"/>
      <c r="G66" s="268"/>
      <c r="H66" s="268"/>
      <c r="I66" s="53" t="s">
        <v>153</v>
      </c>
      <c r="J66" s="53" t="s">
        <v>193</v>
      </c>
      <c r="K66" s="53"/>
      <c r="L66" s="53"/>
      <c r="M66" s="54">
        <v>1179478655.26</v>
      </c>
      <c r="N66" s="269">
        <v>1200180185</v>
      </c>
      <c r="O66" s="269"/>
      <c r="P66" s="55">
        <v>1396211255</v>
      </c>
    </row>
    <row r="67" spans="2:16" ht="23.25" customHeight="1" x14ac:dyDescent="0.25">
      <c r="B67" s="48"/>
      <c r="C67" s="52"/>
      <c r="D67" s="56"/>
      <c r="E67" s="270" t="s">
        <v>194</v>
      </c>
      <c r="F67" s="270"/>
      <c r="G67" s="270"/>
      <c r="H67" s="270"/>
      <c r="I67" s="57" t="s">
        <v>153</v>
      </c>
      <c r="J67" s="57" t="s">
        <v>193</v>
      </c>
      <c r="K67" s="57" t="s">
        <v>195</v>
      </c>
      <c r="L67" s="57"/>
      <c r="M67" s="58">
        <v>17927480</v>
      </c>
      <c r="N67" s="271">
        <v>17927480</v>
      </c>
      <c r="O67" s="271"/>
      <c r="P67" s="59">
        <v>17927480</v>
      </c>
    </row>
    <row r="68" spans="2:16" ht="23.25" customHeight="1" x14ac:dyDescent="0.25">
      <c r="B68" s="48"/>
      <c r="C68" s="52"/>
      <c r="D68" s="56"/>
      <c r="E68" s="60"/>
      <c r="F68" s="256" t="s">
        <v>154</v>
      </c>
      <c r="G68" s="257"/>
      <c r="H68" s="258"/>
      <c r="I68" s="61" t="s">
        <v>153</v>
      </c>
      <c r="J68" s="61" t="s">
        <v>193</v>
      </c>
      <c r="K68" s="61" t="s">
        <v>195</v>
      </c>
      <c r="L68" s="61" t="s">
        <v>155</v>
      </c>
      <c r="M68" s="62">
        <v>17927480</v>
      </c>
      <c r="N68" s="259">
        <v>17927480</v>
      </c>
      <c r="O68" s="259"/>
      <c r="P68" s="63">
        <v>17927480</v>
      </c>
    </row>
    <row r="69" spans="2:16" ht="15" customHeight="1" x14ac:dyDescent="0.25">
      <c r="B69" s="48"/>
      <c r="C69" s="52"/>
      <c r="D69" s="56"/>
      <c r="E69" s="60"/>
      <c r="F69" s="260" t="s">
        <v>156</v>
      </c>
      <c r="G69" s="261"/>
      <c r="H69" s="262"/>
      <c r="I69" s="64" t="s">
        <v>153</v>
      </c>
      <c r="J69" s="64" t="s">
        <v>193</v>
      </c>
      <c r="K69" s="64" t="s">
        <v>195</v>
      </c>
      <c r="L69" s="64" t="s">
        <v>157</v>
      </c>
      <c r="M69" s="65">
        <v>17927480</v>
      </c>
      <c r="N69" s="263">
        <v>17927480</v>
      </c>
      <c r="O69" s="263"/>
      <c r="P69" s="66">
        <v>17927480</v>
      </c>
    </row>
    <row r="70" spans="2:16" ht="34.5" customHeight="1" x14ac:dyDescent="0.25">
      <c r="B70" s="48"/>
      <c r="C70" s="52"/>
      <c r="D70" s="56"/>
      <c r="E70" s="60"/>
      <c r="F70" s="264" t="s">
        <v>160</v>
      </c>
      <c r="G70" s="265"/>
      <c r="H70" s="266"/>
      <c r="I70" s="67" t="s">
        <v>153</v>
      </c>
      <c r="J70" s="67" t="s">
        <v>193</v>
      </c>
      <c r="K70" s="67" t="s">
        <v>195</v>
      </c>
      <c r="L70" s="67" t="s">
        <v>161</v>
      </c>
      <c r="M70" s="68">
        <v>17927480</v>
      </c>
      <c r="N70" s="267">
        <v>17927480</v>
      </c>
      <c r="O70" s="267"/>
      <c r="P70" s="69">
        <v>17927480</v>
      </c>
    </row>
    <row r="71" spans="2:16" ht="23.25" customHeight="1" x14ac:dyDescent="0.25">
      <c r="B71" s="48"/>
      <c r="C71" s="52"/>
      <c r="D71" s="56"/>
      <c r="E71" s="270" t="s">
        <v>196</v>
      </c>
      <c r="F71" s="270"/>
      <c r="G71" s="270"/>
      <c r="H71" s="270"/>
      <c r="I71" s="57" t="s">
        <v>153</v>
      </c>
      <c r="J71" s="57" t="s">
        <v>193</v>
      </c>
      <c r="K71" s="57" t="s">
        <v>197</v>
      </c>
      <c r="L71" s="57"/>
      <c r="M71" s="58">
        <v>4000000</v>
      </c>
      <c r="N71" s="271">
        <v>4000000</v>
      </c>
      <c r="O71" s="271"/>
      <c r="P71" s="59">
        <v>4000000</v>
      </c>
    </row>
    <row r="72" spans="2:16" ht="23.25" customHeight="1" x14ac:dyDescent="0.25">
      <c r="B72" s="48"/>
      <c r="C72" s="52"/>
      <c r="D72" s="56"/>
      <c r="E72" s="60"/>
      <c r="F72" s="256" t="s">
        <v>154</v>
      </c>
      <c r="G72" s="257"/>
      <c r="H72" s="258"/>
      <c r="I72" s="61" t="s">
        <v>153</v>
      </c>
      <c r="J72" s="61" t="s">
        <v>193</v>
      </c>
      <c r="K72" s="61" t="s">
        <v>197</v>
      </c>
      <c r="L72" s="61" t="s">
        <v>155</v>
      </c>
      <c r="M72" s="62">
        <v>4000000</v>
      </c>
      <c r="N72" s="259">
        <v>4000000</v>
      </c>
      <c r="O72" s="259"/>
      <c r="P72" s="63">
        <v>4000000</v>
      </c>
    </row>
    <row r="73" spans="2:16" ht="15" customHeight="1" x14ac:dyDescent="0.25">
      <c r="B73" s="48"/>
      <c r="C73" s="52"/>
      <c r="D73" s="56"/>
      <c r="E73" s="60"/>
      <c r="F73" s="260" t="s">
        <v>156</v>
      </c>
      <c r="G73" s="261"/>
      <c r="H73" s="262"/>
      <c r="I73" s="64" t="s">
        <v>153</v>
      </c>
      <c r="J73" s="64" t="s">
        <v>193</v>
      </c>
      <c r="K73" s="64" t="s">
        <v>197</v>
      </c>
      <c r="L73" s="64" t="s">
        <v>157</v>
      </c>
      <c r="M73" s="65">
        <v>4000000</v>
      </c>
      <c r="N73" s="263">
        <v>4000000</v>
      </c>
      <c r="O73" s="263"/>
      <c r="P73" s="66">
        <v>4000000</v>
      </c>
    </row>
    <row r="74" spans="2:16" ht="15" customHeight="1" x14ac:dyDescent="0.25">
      <c r="B74" s="48"/>
      <c r="C74" s="52"/>
      <c r="D74" s="56"/>
      <c r="E74" s="60"/>
      <c r="F74" s="264" t="s">
        <v>158</v>
      </c>
      <c r="G74" s="265"/>
      <c r="H74" s="266"/>
      <c r="I74" s="67" t="s">
        <v>153</v>
      </c>
      <c r="J74" s="67" t="s">
        <v>193</v>
      </c>
      <c r="K74" s="67" t="s">
        <v>197</v>
      </c>
      <c r="L74" s="67" t="s">
        <v>159</v>
      </c>
      <c r="M74" s="68">
        <v>4000000</v>
      </c>
      <c r="N74" s="267">
        <v>4000000</v>
      </c>
      <c r="O74" s="267"/>
      <c r="P74" s="69">
        <v>4000000</v>
      </c>
    </row>
    <row r="75" spans="2:16" ht="23.25" customHeight="1" x14ac:dyDescent="0.25">
      <c r="B75" s="48"/>
      <c r="C75" s="52"/>
      <c r="D75" s="56"/>
      <c r="E75" s="270" t="s">
        <v>198</v>
      </c>
      <c r="F75" s="270"/>
      <c r="G75" s="270"/>
      <c r="H75" s="270"/>
      <c r="I75" s="57" t="s">
        <v>153</v>
      </c>
      <c r="J75" s="57" t="s">
        <v>193</v>
      </c>
      <c r="K75" s="57" t="s">
        <v>199</v>
      </c>
      <c r="L75" s="57"/>
      <c r="M75" s="58">
        <v>76743446.730000004</v>
      </c>
      <c r="N75" s="271">
        <v>75248586</v>
      </c>
      <c r="O75" s="271"/>
      <c r="P75" s="59">
        <v>75248586</v>
      </c>
    </row>
    <row r="76" spans="2:16" ht="23.25" customHeight="1" x14ac:dyDescent="0.25">
      <c r="B76" s="48"/>
      <c r="C76" s="52"/>
      <c r="D76" s="56"/>
      <c r="E76" s="60"/>
      <c r="F76" s="256" t="s">
        <v>154</v>
      </c>
      <c r="G76" s="257"/>
      <c r="H76" s="258"/>
      <c r="I76" s="61" t="s">
        <v>153</v>
      </c>
      <c r="J76" s="61" t="s">
        <v>193</v>
      </c>
      <c r="K76" s="61" t="s">
        <v>199</v>
      </c>
      <c r="L76" s="61" t="s">
        <v>155</v>
      </c>
      <c r="M76" s="62">
        <v>76743446.730000004</v>
      </c>
      <c r="N76" s="259">
        <v>75248586</v>
      </c>
      <c r="O76" s="259"/>
      <c r="P76" s="63">
        <v>75248586</v>
      </c>
    </row>
    <row r="77" spans="2:16" ht="15" customHeight="1" x14ac:dyDescent="0.25">
      <c r="B77" s="48"/>
      <c r="C77" s="52"/>
      <c r="D77" s="56"/>
      <c r="E77" s="60"/>
      <c r="F77" s="260" t="s">
        <v>156</v>
      </c>
      <c r="G77" s="261"/>
      <c r="H77" s="262"/>
      <c r="I77" s="64" t="s">
        <v>153</v>
      </c>
      <c r="J77" s="64" t="s">
        <v>193</v>
      </c>
      <c r="K77" s="64" t="s">
        <v>199</v>
      </c>
      <c r="L77" s="64" t="s">
        <v>157</v>
      </c>
      <c r="M77" s="65">
        <v>76743446.730000004</v>
      </c>
      <c r="N77" s="263">
        <v>75248586</v>
      </c>
      <c r="O77" s="263"/>
      <c r="P77" s="66">
        <v>75248586</v>
      </c>
    </row>
    <row r="78" spans="2:16" ht="34.5" customHeight="1" x14ac:dyDescent="0.25">
      <c r="B78" s="48"/>
      <c r="C78" s="52"/>
      <c r="D78" s="56"/>
      <c r="E78" s="60"/>
      <c r="F78" s="264" t="s">
        <v>160</v>
      </c>
      <c r="G78" s="265"/>
      <c r="H78" s="266"/>
      <c r="I78" s="67" t="s">
        <v>153</v>
      </c>
      <c r="J78" s="67" t="s">
        <v>193</v>
      </c>
      <c r="K78" s="67" t="s">
        <v>199</v>
      </c>
      <c r="L78" s="67" t="s">
        <v>161</v>
      </c>
      <c r="M78" s="68">
        <v>73357286</v>
      </c>
      <c r="N78" s="267">
        <v>75248586</v>
      </c>
      <c r="O78" s="267"/>
      <c r="P78" s="69">
        <v>75248586</v>
      </c>
    </row>
    <row r="79" spans="2:16" ht="15" customHeight="1" x14ac:dyDescent="0.25">
      <c r="B79" s="48"/>
      <c r="C79" s="52"/>
      <c r="D79" s="56"/>
      <c r="E79" s="60"/>
      <c r="F79" s="264" t="s">
        <v>158</v>
      </c>
      <c r="G79" s="265"/>
      <c r="H79" s="266"/>
      <c r="I79" s="67" t="s">
        <v>153</v>
      </c>
      <c r="J79" s="67" t="s">
        <v>193</v>
      </c>
      <c r="K79" s="67" t="s">
        <v>199</v>
      </c>
      <c r="L79" s="67" t="s">
        <v>159</v>
      </c>
      <c r="M79" s="68">
        <v>3386160.73</v>
      </c>
      <c r="N79" s="267">
        <v>0</v>
      </c>
      <c r="O79" s="267"/>
      <c r="P79" s="69">
        <v>0</v>
      </c>
    </row>
    <row r="80" spans="2:16" ht="23.25" customHeight="1" x14ac:dyDescent="0.25">
      <c r="B80" s="48"/>
      <c r="C80" s="52"/>
      <c r="D80" s="56"/>
      <c r="E80" s="270" t="s">
        <v>200</v>
      </c>
      <c r="F80" s="270"/>
      <c r="G80" s="270"/>
      <c r="H80" s="270"/>
      <c r="I80" s="57" t="s">
        <v>153</v>
      </c>
      <c r="J80" s="57" t="s">
        <v>193</v>
      </c>
      <c r="K80" s="57" t="s">
        <v>201</v>
      </c>
      <c r="L80" s="57"/>
      <c r="M80" s="58">
        <v>19918391</v>
      </c>
      <c r="N80" s="271">
        <v>19918391</v>
      </c>
      <c r="O80" s="271"/>
      <c r="P80" s="59">
        <v>19918391</v>
      </c>
    </row>
    <row r="81" spans="2:16" ht="23.25" customHeight="1" x14ac:dyDescent="0.25">
      <c r="B81" s="48"/>
      <c r="C81" s="52"/>
      <c r="D81" s="56"/>
      <c r="E81" s="60"/>
      <c r="F81" s="256" t="s">
        <v>154</v>
      </c>
      <c r="G81" s="257"/>
      <c r="H81" s="258"/>
      <c r="I81" s="61" t="s">
        <v>153</v>
      </c>
      <c r="J81" s="61" t="s">
        <v>193</v>
      </c>
      <c r="K81" s="61" t="s">
        <v>201</v>
      </c>
      <c r="L81" s="61" t="s">
        <v>155</v>
      </c>
      <c r="M81" s="62">
        <v>19918391</v>
      </c>
      <c r="N81" s="259">
        <v>19918391</v>
      </c>
      <c r="O81" s="259"/>
      <c r="P81" s="63">
        <v>19918391</v>
      </c>
    </row>
    <row r="82" spans="2:16" ht="15" customHeight="1" x14ac:dyDescent="0.25">
      <c r="B82" s="48"/>
      <c r="C82" s="52"/>
      <c r="D82" s="56"/>
      <c r="E82" s="60"/>
      <c r="F82" s="260" t="s">
        <v>168</v>
      </c>
      <c r="G82" s="261"/>
      <c r="H82" s="262"/>
      <c r="I82" s="64" t="s">
        <v>153</v>
      </c>
      <c r="J82" s="64" t="s">
        <v>193</v>
      </c>
      <c r="K82" s="64" t="s">
        <v>201</v>
      </c>
      <c r="L82" s="64" t="s">
        <v>169</v>
      </c>
      <c r="M82" s="65">
        <v>19918391</v>
      </c>
      <c r="N82" s="263">
        <v>19918391</v>
      </c>
      <c r="O82" s="263"/>
      <c r="P82" s="66">
        <v>19918391</v>
      </c>
    </row>
    <row r="83" spans="2:16" ht="34.5" customHeight="1" x14ac:dyDescent="0.25">
      <c r="B83" s="48"/>
      <c r="C83" s="52"/>
      <c r="D83" s="56"/>
      <c r="E83" s="60"/>
      <c r="F83" s="264" t="s">
        <v>178</v>
      </c>
      <c r="G83" s="265"/>
      <c r="H83" s="266"/>
      <c r="I83" s="67" t="s">
        <v>153</v>
      </c>
      <c r="J83" s="67" t="s">
        <v>193</v>
      </c>
      <c r="K83" s="67" t="s">
        <v>201</v>
      </c>
      <c r="L83" s="67" t="s">
        <v>179</v>
      </c>
      <c r="M83" s="68">
        <v>19918391</v>
      </c>
      <c r="N83" s="267">
        <v>19918391</v>
      </c>
      <c r="O83" s="267"/>
      <c r="P83" s="69">
        <v>19918391</v>
      </c>
    </row>
    <row r="84" spans="2:16" ht="23.25" customHeight="1" x14ac:dyDescent="0.25">
      <c r="B84" s="48"/>
      <c r="C84" s="52"/>
      <c r="D84" s="56"/>
      <c r="E84" s="270" t="s">
        <v>202</v>
      </c>
      <c r="F84" s="270"/>
      <c r="G84" s="270"/>
      <c r="H84" s="270"/>
      <c r="I84" s="57" t="s">
        <v>153</v>
      </c>
      <c r="J84" s="57" t="s">
        <v>193</v>
      </c>
      <c r="K84" s="57" t="s">
        <v>203</v>
      </c>
      <c r="L84" s="57"/>
      <c r="M84" s="58">
        <v>860692516.64999998</v>
      </c>
      <c r="N84" s="271">
        <v>791951545</v>
      </c>
      <c r="O84" s="271"/>
      <c r="P84" s="59">
        <v>791951545</v>
      </c>
    </row>
    <row r="85" spans="2:16" ht="23.25" customHeight="1" x14ac:dyDescent="0.25">
      <c r="B85" s="48"/>
      <c r="C85" s="52"/>
      <c r="D85" s="56"/>
      <c r="E85" s="60"/>
      <c r="F85" s="256" t="s">
        <v>154</v>
      </c>
      <c r="G85" s="257"/>
      <c r="H85" s="258"/>
      <c r="I85" s="61" t="s">
        <v>153</v>
      </c>
      <c r="J85" s="61" t="s">
        <v>193</v>
      </c>
      <c r="K85" s="61" t="s">
        <v>203</v>
      </c>
      <c r="L85" s="61" t="s">
        <v>155</v>
      </c>
      <c r="M85" s="62">
        <v>860692516.64999998</v>
      </c>
      <c r="N85" s="259">
        <v>791951545</v>
      </c>
      <c r="O85" s="259"/>
      <c r="P85" s="63">
        <v>791951545</v>
      </c>
    </row>
    <row r="86" spans="2:16" ht="15" customHeight="1" x14ac:dyDescent="0.25">
      <c r="B86" s="48"/>
      <c r="C86" s="52"/>
      <c r="D86" s="56"/>
      <c r="E86" s="60"/>
      <c r="F86" s="260" t="s">
        <v>156</v>
      </c>
      <c r="G86" s="261"/>
      <c r="H86" s="262"/>
      <c r="I86" s="64" t="s">
        <v>153</v>
      </c>
      <c r="J86" s="64" t="s">
        <v>193</v>
      </c>
      <c r="K86" s="64" t="s">
        <v>203</v>
      </c>
      <c r="L86" s="64" t="s">
        <v>157</v>
      </c>
      <c r="M86" s="65">
        <v>755711944.64999998</v>
      </c>
      <c r="N86" s="263">
        <v>686970973</v>
      </c>
      <c r="O86" s="263"/>
      <c r="P86" s="66">
        <v>686970973</v>
      </c>
    </row>
    <row r="87" spans="2:16" ht="34.5" customHeight="1" x14ac:dyDescent="0.25">
      <c r="B87" s="48"/>
      <c r="C87" s="52"/>
      <c r="D87" s="56"/>
      <c r="E87" s="60"/>
      <c r="F87" s="264" t="s">
        <v>160</v>
      </c>
      <c r="G87" s="265"/>
      <c r="H87" s="266"/>
      <c r="I87" s="67" t="s">
        <v>153</v>
      </c>
      <c r="J87" s="67" t="s">
        <v>193</v>
      </c>
      <c r="K87" s="67" t="s">
        <v>203</v>
      </c>
      <c r="L87" s="67" t="s">
        <v>161</v>
      </c>
      <c r="M87" s="68">
        <v>688848099.5</v>
      </c>
      <c r="N87" s="267">
        <v>686170973</v>
      </c>
      <c r="O87" s="267"/>
      <c r="P87" s="69">
        <v>686170973</v>
      </c>
    </row>
    <row r="88" spans="2:16" ht="15" customHeight="1" x14ac:dyDescent="0.25">
      <c r="B88" s="48"/>
      <c r="C88" s="52"/>
      <c r="D88" s="56"/>
      <c r="E88" s="60"/>
      <c r="F88" s="264" t="s">
        <v>158</v>
      </c>
      <c r="G88" s="265"/>
      <c r="H88" s="266"/>
      <c r="I88" s="67" t="s">
        <v>153</v>
      </c>
      <c r="J88" s="67" t="s">
        <v>193</v>
      </c>
      <c r="K88" s="67" t="s">
        <v>203</v>
      </c>
      <c r="L88" s="67" t="s">
        <v>159</v>
      </c>
      <c r="M88" s="68">
        <v>66863845.149999999</v>
      </c>
      <c r="N88" s="267">
        <v>800000</v>
      </c>
      <c r="O88" s="267"/>
      <c r="P88" s="69">
        <v>800000</v>
      </c>
    </row>
    <row r="89" spans="2:16" ht="15" customHeight="1" x14ac:dyDescent="0.25">
      <c r="B89" s="48"/>
      <c r="C89" s="52"/>
      <c r="D89" s="56"/>
      <c r="E89" s="60"/>
      <c r="F89" s="260" t="s">
        <v>168</v>
      </c>
      <c r="G89" s="261"/>
      <c r="H89" s="262"/>
      <c r="I89" s="64" t="s">
        <v>153</v>
      </c>
      <c r="J89" s="64" t="s">
        <v>193</v>
      </c>
      <c r="K89" s="64" t="s">
        <v>203</v>
      </c>
      <c r="L89" s="64" t="s">
        <v>169</v>
      </c>
      <c r="M89" s="65">
        <v>104980572</v>
      </c>
      <c r="N89" s="263">
        <v>104980572</v>
      </c>
      <c r="O89" s="263"/>
      <c r="P89" s="66">
        <v>104980572</v>
      </c>
    </row>
    <row r="90" spans="2:16" ht="34.5" customHeight="1" x14ac:dyDescent="0.25">
      <c r="B90" s="48"/>
      <c r="C90" s="52"/>
      <c r="D90" s="56"/>
      <c r="E90" s="60"/>
      <c r="F90" s="264" t="s">
        <v>178</v>
      </c>
      <c r="G90" s="265"/>
      <c r="H90" s="266"/>
      <c r="I90" s="67" t="s">
        <v>153</v>
      </c>
      <c r="J90" s="67" t="s">
        <v>193</v>
      </c>
      <c r="K90" s="67" t="s">
        <v>203</v>
      </c>
      <c r="L90" s="67" t="s">
        <v>179</v>
      </c>
      <c r="M90" s="68">
        <v>104980572</v>
      </c>
      <c r="N90" s="267">
        <v>104980572</v>
      </c>
      <c r="O90" s="267"/>
      <c r="P90" s="69">
        <v>104980572</v>
      </c>
    </row>
    <row r="91" spans="2:16" ht="23.25" customHeight="1" x14ac:dyDescent="0.25">
      <c r="B91" s="48"/>
      <c r="C91" s="52"/>
      <c r="D91" s="56"/>
      <c r="E91" s="270" t="s">
        <v>283</v>
      </c>
      <c r="F91" s="270"/>
      <c r="G91" s="270"/>
      <c r="H91" s="270"/>
      <c r="I91" s="57" t="s">
        <v>153</v>
      </c>
      <c r="J91" s="57" t="s">
        <v>193</v>
      </c>
      <c r="K91" s="57" t="s">
        <v>284</v>
      </c>
      <c r="L91" s="57"/>
      <c r="M91" s="58">
        <v>541760</v>
      </c>
      <c r="N91" s="271">
        <v>0</v>
      </c>
      <c r="O91" s="271"/>
      <c r="P91" s="59">
        <v>0</v>
      </c>
    </row>
    <row r="92" spans="2:16" ht="23.25" customHeight="1" x14ac:dyDescent="0.25">
      <c r="B92" s="48"/>
      <c r="C92" s="52"/>
      <c r="D92" s="56"/>
      <c r="E92" s="60"/>
      <c r="F92" s="256" t="s">
        <v>154</v>
      </c>
      <c r="G92" s="257"/>
      <c r="H92" s="258"/>
      <c r="I92" s="61" t="s">
        <v>153</v>
      </c>
      <c r="J92" s="61" t="s">
        <v>193</v>
      </c>
      <c r="K92" s="61" t="s">
        <v>284</v>
      </c>
      <c r="L92" s="61" t="s">
        <v>155</v>
      </c>
      <c r="M92" s="62">
        <v>541760</v>
      </c>
      <c r="N92" s="259">
        <v>0</v>
      </c>
      <c r="O92" s="259"/>
      <c r="P92" s="63">
        <v>0</v>
      </c>
    </row>
    <row r="93" spans="2:16" ht="15" customHeight="1" x14ac:dyDescent="0.25">
      <c r="B93" s="48"/>
      <c r="C93" s="52"/>
      <c r="D93" s="56"/>
      <c r="E93" s="60"/>
      <c r="F93" s="260" t="s">
        <v>156</v>
      </c>
      <c r="G93" s="261"/>
      <c r="H93" s="262"/>
      <c r="I93" s="64" t="s">
        <v>153</v>
      </c>
      <c r="J93" s="64" t="s">
        <v>193</v>
      </c>
      <c r="K93" s="64" t="s">
        <v>284</v>
      </c>
      <c r="L93" s="64" t="s">
        <v>157</v>
      </c>
      <c r="M93" s="65">
        <v>541760</v>
      </c>
      <c r="N93" s="263">
        <v>0</v>
      </c>
      <c r="O93" s="263"/>
      <c r="P93" s="66">
        <v>0</v>
      </c>
    </row>
    <row r="94" spans="2:16" ht="15" customHeight="1" x14ac:dyDescent="0.25">
      <c r="B94" s="48"/>
      <c r="C94" s="52"/>
      <c r="D94" s="56"/>
      <c r="E94" s="60"/>
      <c r="F94" s="264" t="s">
        <v>158</v>
      </c>
      <c r="G94" s="265"/>
      <c r="H94" s="266"/>
      <c r="I94" s="67" t="s">
        <v>153</v>
      </c>
      <c r="J94" s="67" t="s">
        <v>193</v>
      </c>
      <c r="K94" s="67" t="s">
        <v>284</v>
      </c>
      <c r="L94" s="67" t="s">
        <v>159</v>
      </c>
      <c r="M94" s="68">
        <v>541760</v>
      </c>
      <c r="N94" s="267">
        <v>0</v>
      </c>
      <c r="O94" s="267"/>
      <c r="P94" s="69">
        <v>0</v>
      </c>
    </row>
    <row r="95" spans="2:16" ht="34.5" customHeight="1" x14ac:dyDescent="0.25">
      <c r="B95" s="48"/>
      <c r="C95" s="52"/>
      <c r="D95" s="56"/>
      <c r="E95" s="270" t="s">
        <v>204</v>
      </c>
      <c r="F95" s="270"/>
      <c r="G95" s="270"/>
      <c r="H95" s="270"/>
      <c r="I95" s="57" t="s">
        <v>153</v>
      </c>
      <c r="J95" s="57" t="s">
        <v>193</v>
      </c>
      <c r="K95" s="57" t="s">
        <v>205</v>
      </c>
      <c r="L95" s="57"/>
      <c r="M95" s="58">
        <v>0</v>
      </c>
      <c r="N95" s="271">
        <v>40000000</v>
      </c>
      <c r="O95" s="271"/>
      <c r="P95" s="59">
        <v>144319150</v>
      </c>
    </row>
    <row r="96" spans="2:16" ht="23.25" customHeight="1" x14ac:dyDescent="0.25">
      <c r="B96" s="48"/>
      <c r="C96" s="52"/>
      <c r="D96" s="56"/>
      <c r="E96" s="60"/>
      <c r="F96" s="256" t="s">
        <v>154</v>
      </c>
      <c r="G96" s="257"/>
      <c r="H96" s="258"/>
      <c r="I96" s="61" t="s">
        <v>153</v>
      </c>
      <c r="J96" s="61" t="s">
        <v>193</v>
      </c>
      <c r="K96" s="61" t="s">
        <v>205</v>
      </c>
      <c r="L96" s="61" t="s">
        <v>155</v>
      </c>
      <c r="M96" s="62">
        <v>0</v>
      </c>
      <c r="N96" s="259">
        <v>40000000</v>
      </c>
      <c r="O96" s="259"/>
      <c r="P96" s="63">
        <v>144319150</v>
      </c>
    </row>
    <row r="97" spans="2:16" ht="15" customHeight="1" x14ac:dyDescent="0.25">
      <c r="B97" s="48"/>
      <c r="C97" s="52"/>
      <c r="D97" s="56"/>
      <c r="E97" s="60"/>
      <c r="F97" s="260" t="s">
        <v>156</v>
      </c>
      <c r="G97" s="261"/>
      <c r="H97" s="262"/>
      <c r="I97" s="64" t="s">
        <v>153</v>
      </c>
      <c r="J97" s="64" t="s">
        <v>193</v>
      </c>
      <c r="K97" s="64" t="s">
        <v>205</v>
      </c>
      <c r="L97" s="64" t="s">
        <v>157</v>
      </c>
      <c r="M97" s="65">
        <v>0</v>
      </c>
      <c r="N97" s="263">
        <v>40000000</v>
      </c>
      <c r="O97" s="263"/>
      <c r="P97" s="66">
        <v>144319150</v>
      </c>
    </row>
    <row r="98" spans="2:16" ht="15" customHeight="1" x14ac:dyDescent="0.25">
      <c r="B98" s="48"/>
      <c r="C98" s="52"/>
      <c r="D98" s="56"/>
      <c r="E98" s="60"/>
      <c r="F98" s="264" t="s">
        <v>158</v>
      </c>
      <c r="G98" s="265"/>
      <c r="H98" s="266"/>
      <c r="I98" s="67" t="s">
        <v>153</v>
      </c>
      <c r="J98" s="67" t="s">
        <v>193</v>
      </c>
      <c r="K98" s="67" t="s">
        <v>205</v>
      </c>
      <c r="L98" s="67" t="s">
        <v>159</v>
      </c>
      <c r="M98" s="68">
        <v>0</v>
      </c>
      <c r="N98" s="267">
        <v>40000000</v>
      </c>
      <c r="O98" s="267"/>
      <c r="P98" s="69">
        <v>144319150</v>
      </c>
    </row>
    <row r="99" spans="2:16" ht="15" customHeight="1" x14ac:dyDescent="0.25">
      <c r="B99" s="48"/>
      <c r="C99" s="52"/>
      <c r="D99" s="56"/>
      <c r="E99" s="270" t="s">
        <v>206</v>
      </c>
      <c r="F99" s="270"/>
      <c r="G99" s="270"/>
      <c r="H99" s="270"/>
      <c r="I99" s="57" t="s">
        <v>153</v>
      </c>
      <c r="J99" s="57" t="s">
        <v>193</v>
      </c>
      <c r="K99" s="57" t="s">
        <v>207</v>
      </c>
      <c r="L99" s="57"/>
      <c r="M99" s="58">
        <v>26250430</v>
      </c>
      <c r="N99" s="271">
        <v>26743890</v>
      </c>
      <c r="O99" s="271"/>
      <c r="P99" s="59">
        <v>250430</v>
      </c>
    </row>
    <row r="100" spans="2:16" ht="15" customHeight="1" x14ac:dyDescent="0.25">
      <c r="B100" s="48"/>
      <c r="C100" s="52"/>
      <c r="D100" s="56"/>
      <c r="E100" s="60"/>
      <c r="F100" s="256" t="s">
        <v>184</v>
      </c>
      <c r="G100" s="257"/>
      <c r="H100" s="258"/>
      <c r="I100" s="61" t="s">
        <v>153</v>
      </c>
      <c r="J100" s="61" t="s">
        <v>193</v>
      </c>
      <c r="K100" s="61" t="s">
        <v>207</v>
      </c>
      <c r="L100" s="61" t="s">
        <v>185</v>
      </c>
      <c r="M100" s="62">
        <v>26250430</v>
      </c>
      <c r="N100" s="259">
        <v>26743890</v>
      </c>
      <c r="O100" s="259"/>
      <c r="P100" s="63">
        <v>250430</v>
      </c>
    </row>
    <row r="101" spans="2:16" ht="23.25" customHeight="1" x14ac:dyDescent="0.25">
      <c r="B101" s="48"/>
      <c r="C101" s="52"/>
      <c r="D101" s="56"/>
      <c r="E101" s="60"/>
      <c r="F101" s="260" t="s">
        <v>186</v>
      </c>
      <c r="G101" s="261"/>
      <c r="H101" s="262"/>
      <c r="I101" s="64" t="s">
        <v>153</v>
      </c>
      <c r="J101" s="64" t="s">
        <v>193</v>
      </c>
      <c r="K101" s="64" t="s">
        <v>207</v>
      </c>
      <c r="L101" s="64" t="s">
        <v>187</v>
      </c>
      <c r="M101" s="65">
        <v>26250430</v>
      </c>
      <c r="N101" s="263">
        <v>26743890</v>
      </c>
      <c r="O101" s="263"/>
      <c r="P101" s="66">
        <v>250430</v>
      </c>
    </row>
    <row r="102" spans="2:16" ht="15" customHeight="1" x14ac:dyDescent="0.25">
      <c r="B102" s="48"/>
      <c r="C102" s="52"/>
      <c r="D102" s="56"/>
      <c r="E102" s="60"/>
      <c r="F102" s="264" t="s">
        <v>188</v>
      </c>
      <c r="G102" s="265"/>
      <c r="H102" s="266"/>
      <c r="I102" s="67" t="s">
        <v>153</v>
      </c>
      <c r="J102" s="67" t="s">
        <v>193</v>
      </c>
      <c r="K102" s="67" t="s">
        <v>207</v>
      </c>
      <c r="L102" s="67" t="s">
        <v>189</v>
      </c>
      <c r="M102" s="68">
        <v>26250430</v>
      </c>
      <c r="N102" s="267">
        <v>26743890</v>
      </c>
      <c r="O102" s="267"/>
      <c r="P102" s="69">
        <v>250430</v>
      </c>
    </row>
    <row r="103" spans="2:16" ht="23.25" customHeight="1" x14ac:dyDescent="0.25">
      <c r="B103" s="48"/>
      <c r="C103" s="52"/>
      <c r="D103" s="56"/>
      <c r="E103" s="270" t="s">
        <v>208</v>
      </c>
      <c r="F103" s="270"/>
      <c r="G103" s="270"/>
      <c r="H103" s="270"/>
      <c r="I103" s="57" t="s">
        <v>153</v>
      </c>
      <c r="J103" s="57" t="s">
        <v>193</v>
      </c>
      <c r="K103" s="57" t="s">
        <v>209</v>
      </c>
      <c r="L103" s="57"/>
      <c r="M103" s="58">
        <v>171804630.88</v>
      </c>
      <c r="N103" s="271">
        <v>160429563</v>
      </c>
      <c r="O103" s="271"/>
      <c r="P103" s="59">
        <v>160429563</v>
      </c>
    </row>
    <row r="104" spans="2:16" ht="23.25" customHeight="1" x14ac:dyDescent="0.25">
      <c r="B104" s="48"/>
      <c r="C104" s="52"/>
      <c r="D104" s="56"/>
      <c r="E104" s="60"/>
      <c r="F104" s="256" t="s">
        <v>154</v>
      </c>
      <c r="G104" s="257"/>
      <c r="H104" s="258"/>
      <c r="I104" s="61" t="s">
        <v>153</v>
      </c>
      <c r="J104" s="61" t="s">
        <v>193</v>
      </c>
      <c r="K104" s="61" t="s">
        <v>209</v>
      </c>
      <c r="L104" s="61" t="s">
        <v>155</v>
      </c>
      <c r="M104" s="62">
        <v>171804630.88</v>
      </c>
      <c r="N104" s="259">
        <v>160429563</v>
      </c>
      <c r="O104" s="259"/>
      <c r="P104" s="63">
        <v>160429563</v>
      </c>
    </row>
    <row r="105" spans="2:16" ht="15" customHeight="1" x14ac:dyDescent="0.25">
      <c r="B105" s="48"/>
      <c r="C105" s="52"/>
      <c r="D105" s="56"/>
      <c r="E105" s="60"/>
      <c r="F105" s="260" t="s">
        <v>156</v>
      </c>
      <c r="G105" s="261"/>
      <c r="H105" s="262"/>
      <c r="I105" s="64" t="s">
        <v>153</v>
      </c>
      <c r="J105" s="64" t="s">
        <v>193</v>
      </c>
      <c r="K105" s="64" t="s">
        <v>209</v>
      </c>
      <c r="L105" s="64" t="s">
        <v>157</v>
      </c>
      <c r="M105" s="65">
        <v>171008717.88</v>
      </c>
      <c r="N105" s="263">
        <v>159633650</v>
      </c>
      <c r="O105" s="263"/>
      <c r="P105" s="66">
        <v>159633650</v>
      </c>
    </row>
    <row r="106" spans="2:16" ht="34.5" customHeight="1" x14ac:dyDescent="0.25">
      <c r="B106" s="48"/>
      <c r="C106" s="52"/>
      <c r="D106" s="56"/>
      <c r="E106" s="60"/>
      <c r="F106" s="264" t="s">
        <v>160</v>
      </c>
      <c r="G106" s="265"/>
      <c r="H106" s="266"/>
      <c r="I106" s="67" t="s">
        <v>153</v>
      </c>
      <c r="J106" s="67" t="s">
        <v>193</v>
      </c>
      <c r="K106" s="67" t="s">
        <v>209</v>
      </c>
      <c r="L106" s="67" t="s">
        <v>161</v>
      </c>
      <c r="M106" s="68">
        <v>171008717.88</v>
      </c>
      <c r="N106" s="267">
        <v>159633650</v>
      </c>
      <c r="O106" s="267"/>
      <c r="P106" s="69">
        <v>159633650</v>
      </c>
    </row>
    <row r="107" spans="2:16" ht="15" customHeight="1" x14ac:dyDescent="0.25">
      <c r="B107" s="48"/>
      <c r="C107" s="52"/>
      <c r="D107" s="56"/>
      <c r="E107" s="60"/>
      <c r="F107" s="260" t="s">
        <v>168</v>
      </c>
      <c r="G107" s="261"/>
      <c r="H107" s="262"/>
      <c r="I107" s="64" t="s">
        <v>153</v>
      </c>
      <c r="J107" s="64" t="s">
        <v>193</v>
      </c>
      <c r="K107" s="64" t="s">
        <v>209</v>
      </c>
      <c r="L107" s="64" t="s">
        <v>169</v>
      </c>
      <c r="M107" s="65">
        <v>795913</v>
      </c>
      <c r="N107" s="263">
        <v>795913</v>
      </c>
      <c r="O107" s="263"/>
      <c r="P107" s="66">
        <v>795913</v>
      </c>
    </row>
    <row r="108" spans="2:16" ht="34.5" customHeight="1" x14ac:dyDescent="0.25">
      <c r="B108" s="48"/>
      <c r="C108" s="52"/>
      <c r="D108" s="56"/>
      <c r="E108" s="60"/>
      <c r="F108" s="264" t="s">
        <v>178</v>
      </c>
      <c r="G108" s="265"/>
      <c r="H108" s="266"/>
      <c r="I108" s="67" t="s">
        <v>153</v>
      </c>
      <c r="J108" s="67" t="s">
        <v>193</v>
      </c>
      <c r="K108" s="67" t="s">
        <v>209</v>
      </c>
      <c r="L108" s="67" t="s">
        <v>179</v>
      </c>
      <c r="M108" s="68">
        <v>795913</v>
      </c>
      <c r="N108" s="267">
        <v>795913</v>
      </c>
      <c r="O108" s="267"/>
      <c r="P108" s="69">
        <v>795913</v>
      </c>
    </row>
    <row r="109" spans="2:16" ht="34.5" customHeight="1" x14ac:dyDescent="0.25">
      <c r="B109" s="48"/>
      <c r="C109" s="52"/>
      <c r="D109" s="56"/>
      <c r="E109" s="270" t="s">
        <v>285</v>
      </c>
      <c r="F109" s="270"/>
      <c r="G109" s="270"/>
      <c r="H109" s="270"/>
      <c r="I109" s="57" t="s">
        <v>153</v>
      </c>
      <c r="J109" s="57" t="s">
        <v>193</v>
      </c>
      <c r="K109" s="57" t="s">
        <v>286</v>
      </c>
      <c r="L109" s="57"/>
      <c r="M109" s="58">
        <v>0</v>
      </c>
      <c r="N109" s="271">
        <v>63960730</v>
      </c>
      <c r="O109" s="271"/>
      <c r="P109" s="59">
        <v>182166110</v>
      </c>
    </row>
    <row r="110" spans="2:16" ht="23.25" customHeight="1" x14ac:dyDescent="0.25">
      <c r="B110" s="48"/>
      <c r="C110" s="52"/>
      <c r="D110" s="56"/>
      <c r="E110" s="60"/>
      <c r="F110" s="256" t="s">
        <v>154</v>
      </c>
      <c r="G110" s="257"/>
      <c r="H110" s="258"/>
      <c r="I110" s="61" t="s">
        <v>153</v>
      </c>
      <c r="J110" s="61" t="s">
        <v>193</v>
      </c>
      <c r="K110" s="61" t="s">
        <v>286</v>
      </c>
      <c r="L110" s="61" t="s">
        <v>155</v>
      </c>
      <c r="M110" s="62">
        <v>0</v>
      </c>
      <c r="N110" s="259">
        <v>63960730</v>
      </c>
      <c r="O110" s="259"/>
      <c r="P110" s="63">
        <v>182166110</v>
      </c>
    </row>
    <row r="111" spans="2:16" ht="15" customHeight="1" x14ac:dyDescent="0.25">
      <c r="B111" s="48"/>
      <c r="C111" s="52"/>
      <c r="D111" s="56"/>
      <c r="E111" s="60"/>
      <c r="F111" s="260" t="s">
        <v>156</v>
      </c>
      <c r="G111" s="261"/>
      <c r="H111" s="262"/>
      <c r="I111" s="64" t="s">
        <v>153</v>
      </c>
      <c r="J111" s="64" t="s">
        <v>193</v>
      </c>
      <c r="K111" s="64" t="s">
        <v>286</v>
      </c>
      <c r="L111" s="64" t="s">
        <v>157</v>
      </c>
      <c r="M111" s="65">
        <v>0</v>
      </c>
      <c r="N111" s="263">
        <v>63960730</v>
      </c>
      <c r="O111" s="263"/>
      <c r="P111" s="66">
        <v>182166110</v>
      </c>
    </row>
    <row r="112" spans="2:16" ht="15" customHeight="1" x14ac:dyDescent="0.25">
      <c r="B112" s="48"/>
      <c r="C112" s="52"/>
      <c r="D112" s="56"/>
      <c r="E112" s="60"/>
      <c r="F112" s="264" t="s">
        <v>158</v>
      </c>
      <c r="G112" s="265"/>
      <c r="H112" s="266"/>
      <c r="I112" s="67" t="s">
        <v>153</v>
      </c>
      <c r="J112" s="67" t="s">
        <v>193</v>
      </c>
      <c r="K112" s="67" t="s">
        <v>286</v>
      </c>
      <c r="L112" s="67" t="s">
        <v>159</v>
      </c>
      <c r="M112" s="68">
        <v>0</v>
      </c>
      <c r="N112" s="267">
        <v>63960730</v>
      </c>
      <c r="O112" s="267"/>
      <c r="P112" s="69">
        <v>182166110</v>
      </c>
    </row>
    <row r="113" spans="2:16" ht="57" customHeight="1" x14ac:dyDescent="0.25">
      <c r="B113" s="48"/>
      <c r="C113" s="52"/>
      <c r="D113" s="56"/>
      <c r="E113" s="270" t="s">
        <v>287</v>
      </c>
      <c r="F113" s="270"/>
      <c r="G113" s="270"/>
      <c r="H113" s="270"/>
      <c r="I113" s="57" t="s">
        <v>153</v>
      </c>
      <c r="J113" s="57" t="s">
        <v>193</v>
      </c>
      <c r="K113" s="57" t="s">
        <v>288</v>
      </c>
      <c r="L113" s="57"/>
      <c r="M113" s="58">
        <v>800000</v>
      </c>
      <c r="N113" s="271">
        <v>0</v>
      </c>
      <c r="O113" s="271"/>
      <c r="P113" s="59">
        <v>0</v>
      </c>
    </row>
    <row r="114" spans="2:16" ht="23.25" customHeight="1" x14ac:dyDescent="0.25">
      <c r="B114" s="48"/>
      <c r="C114" s="52"/>
      <c r="D114" s="56"/>
      <c r="E114" s="60"/>
      <c r="F114" s="256" t="s">
        <v>154</v>
      </c>
      <c r="G114" s="257"/>
      <c r="H114" s="258"/>
      <c r="I114" s="61" t="s">
        <v>153</v>
      </c>
      <c r="J114" s="61" t="s">
        <v>193</v>
      </c>
      <c r="K114" s="61" t="s">
        <v>288</v>
      </c>
      <c r="L114" s="61" t="s">
        <v>155</v>
      </c>
      <c r="M114" s="62">
        <v>800000</v>
      </c>
      <c r="N114" s="259">
        <v>0</v>
      </c>
      <c r="O114" s="259"/>
      <c r="P114" s="63">
        <v>0</v>
      </c>
    </row>
    <row r="115" spans="2:16" ht="15" customHeight="1" x14ac:dyDescent="0.25">
      <c r="B115" s="48"/>
      <c r="C115" s="52"/>
      <c r="D115" s="56"/>
      <c r="E115" s="60"/>
      <c r="F115" s="260" t="s">
        <v>156</v>
      </c>
      <c r="G115" s="261"/>
      <c r="H115" s="262"/>
      <c r="I115" s="64" t="s">
        <v>153</v>
      </c>
      <c r="J115" s="64" t="s">
        <v>193</v>
      </c>
      <c r="K115" s="64" t="s">
        <v>288</v>
      </c>
      <c r="L115" s="64" t="s">
        <v>157</v>
      </c>
      <c r="M115" s="65">
        <v>800000</v>
      </c>
      <c r="N115" s="263">
        <v>0</v>
      </c>
      <c r="O115" s="263"/>
      <c r="P115" s="66">
        <v>0</v>
      </c>
    </row>
    <row r="116" spans="2:16" ht="15" customHeight="1" x14ac:dyDescent="0.25">
      <c r="B116" s="48"/>
      <c r="C116" s="52"/>
      <c r="D116" s="56"/>
      <c r="E116" s="60"/>
      <c r="F116" s="264" t="s">
        <v>158</v>
      </c>
      <c r="G116" s="265"/>
      <c r="H116" s="266"/>
      <c r="I116" s="67" t="s">
        <v>153</v>
      </c>
      <c r="J116" s="67" t="s">
        <v>193</v>
      </c>
      <c r="K116" s="67" t="s">
        <v>288</v>
      </c>
      <c r="L116" s="67" t="s">
        <v>159</v>
      </c>
      <c r="M116" s="68">
        <v>800000</v>
      </c>
      <c r="N116" s="267">
        <v>0</v>
      </c>
      <c r="O116" s="267"/>
      <c r="P116" s="69">
        <v>0</v>
      </c>
    </row>
    <row r="117" spans="2:16" ht="34.5" customHeight="1" x14ac:dyDescent="0.25">
      <c r="B117" s="48"/>
      <c r="C117" s="52"/>
      <c r="D117" s="56"/>
      <c r="E117" s="270" t="s">
        <v>289</v>
      </c>
      <c r="F117" s="270"/>
      <c r="G117" s="270"/>
      <c r="H117" s="270"/>
      <c r="I117" s="57" t="s">
        <v>153</v>
      </c>
      <c r="J117" s="57" t="s">
        <v>193</v>
      </c>
      <c r="K117" s="57" t="s">
        <v>290</v>
      </c>
      <c r="L117" s="57"/>
      <c r="M117" s="58">
        <v>800000</v>
      </c>
      <c r="N117" s="271">
        <v>0</v>
      </c>
      <c r="O117" s="271"/>
      <c r="P117" s="59">
        <v>0</v>
      </c>
    </row>
    <row r="118" spans="2:16" ht="23.25" customHeight="1" x14ac:dyDescent="0.25">
      <c r="B118" s="48"/>
      <c r="C118" s="52"/>
      <c r="D118" s="56"/>
      <c r="E118" s="60"/>
      <c r="F118" s="256" t="s">
        <v>154</v>
      </c>
      <c r="G118" s="257"/>
      <c r="H118" s="258"/>
      <c r="I118" s="61" t="s">
        <v>153</v>
      </c>
      <c r="J118" s="61" t="s">
        <v>193</v>
      </c>
      <c r="K118" s="61" t="s">
        <v>290</v>
      </c>
      <c r="L118" s="61" t="s">
        <v>155</v>
      </c>
      <c r="M118" s="62">
        <v>800000</v>
      </c>
      <c r="N118" s="259">
        <v>0</v>
      </c>
      <c r="O118" s="259"/>
      <c r="P118" s="63">
        <v>0</v>
      </c>
    </row>
    <row r="119" spans="2:16" ht="15" customHeight="1" x14ac:dyDescent="0.25">
      <c r="B119" s="48"/>
      <c r="C119" s="52"/>
      <c r="D119" s="56"/>
      <c r="E119" s="60"/>
      <c r="F119" s="260" t="s">
        <v>156</v>
      </c>
      <c r="G119" s="261"/>
      <c r="H119" s="262"/>
      <c r="I119" s="64" t="s">
        <v>153</v>
      </c>
      <c r="J119" s="64" t="s">
        <v>193</v>
      </c>
      <c r="K119" s="64" t="s">
        <v>290</v>
      </c>
      <c r="L119" s="64" t="s">
        <v>157</v>
      </c>
      <c r="M119" s="65">
        <v>800000</v>
      </c>
      <c r="N119" s="263">
        <v>0</v>
      </c>
      <c r="O119" s="263"/>
      <c r="P119" s="66">
        <v>0</v>
      </c>
    </row>
    <row r="120" spans="2:16" ht="15" customHeight="1" x14ac:dyDescent="0.25">
      <c r="B120" s="48"/>
      <c r="C120" s="52"/>
      <c r="D120" s="56"/>
      <c r="E120" s="60"/>
      <c r="F120" s="264" t="s">
        <v>158</v>
      </c>
      <c r="G120" s="265"/>
      <c r="H120" s="266"/>
      <c r="I120" s="67" t="s">
        <v>153</v>
      </c>
      <c r="J120" s="67" t="s">
        <v>193</v>
      </c>
      <c r="K120" s="67" t="s">
        <v>290</v>
      </c>
      <c r="L120" s="67" t="s">
        <v>159</v>
      </c>
      <c r="M120" s="68">
        <v>800000</v>
      </c>
      <c r="N120" s="267">
        <v>0</v>
      </c>
      <c r="O120" s="267"/>
      <c r="P120" s="69">
        <v>0</v>
      </c>
    </row>
    <row r="121" spans="2:16" ht="15" customHeight="1" x14ac:dyDescent="0.25">
      <c r="B121" s="48"/>
      <c r="C121" s="52"/>
      <c r="D121" s="268" t="s">
        <v>210</v>
      </c>
      <c r="E121" s="268"/>
      <c r="F121" s="268"/>
      <c r="G121" s="268"/>
      <c r="H121" s="268"/>
      <c r="I121" s="53" t="s">
        <v>153</v>
      </c>
      <c r="J121" s="53" t="s">
        <v>211</v>
      </c>
      <c r="K121" s="53"/>
      <c r="L121" s="53"/>
      <c r="M121" s="54">
        <v>27003896</v>
      </c>
      <c r="N121" s="269">
        <v>27003896</v>
      </c>
      <c r="O121" s="269"/>
      <c r="P121" s="55">
        <v>27003896</v>
      </c>
    </row>
    <row r="122" spans="2:16" ht="15" customHeight="1" x14ac:dyDescent="0.25">
      <c r="B122" s="48"/>
      <c r="C122" s="52"/>
      <c r="D122" s="56"/>
      <c r="E122" s="270" t="s">
        <v>182</v>
      </c>
      <c r="F122" s="270"/>
      <c r="G122" s="270"/>
      <c r="H122" s="270"/>
      <c r="I122" s="57" t="s">
        <v>153</v>
      </c>
      <c r="J122" s="57" t="s">
        <v>211</v>
      </c>
      <c r="K122" s="57" t="s">
        <v>183</v>
      </c>
      <c r="L122" s="57"/>
      <c r="M122" s="58">
        <v>27003896</v>
      </c>
      <c r="N122" s="271">
        <v>27003896</v>
      </c>
      <c r="O122" s="271"/>
      <c r="P122" s="59">
        <v>27003896</v>
      </c>
    </row>
    <row r="123" spans="2:16" ht="34.5" customHeight="1" x14ac:dyDescent="0.25">
      <c r="B123" s="48"/>
      <c r="C123" s="52"/>
      <c r="D123" s="56"/>
      <c r="E123" s="60"/>
      <c r="F123" s="256" t="s">
        <v>212</v>
      </c>
      <c r="G123" s="257"/>
      <c r="H123" s="258"/>
      <c r="I123" s="61" t="s">
        <v>153</v>
      </c>
      <c r="J123" s="61" t="s">
        <v>211</v>
      </c>
      <c r="K123" s="61" t="s">
        <v>183</v>
      </c>
      <c r="L123" s="61" t="s">
        <v>213</v>
      </c>
      <c r="M123" s="62">
        <v>23947000</v>
      </c>
      <c r="N123" s="259">
        <v>23947000</v>
      </c>
      <c r="O123" s="259"/>
      <c r="P123" s="63">
        <v>23947000</v>
      </c>
    </row>
    <row r="124" spans="2:16" ht="15" customHeight="1" x14ac:dyDescent="0.25">
      <c r="B124" s="48"/>
      <c r="C124" s="52"/>
      <c r="D124" s="56"/>
      <c r="E124" s="60"/>
      <c r="F124" s="260" t="s">
        <v>214</v>
      </c>
      <c r="G124" s="261"/>
      <c r="H124" s="262"/>
      <c r="I124" s="64" t="s">
        <v>153</v>
      </c>
      <c r="J124" s="64" t="s">
        <v>211</v>
      </c>
      <c r="K124" s="64" t="s">
        <v>183</v>
      </c>
      <c r="L124" s="64" t="s">
        <v>215</v>
      </c>
      <c r="M124" s="65">
        <v>23947000</v>
      </c>
      <c r="N124" s="263">
        <v>23947000</v>
      </c>
      <c r="O124" s="263"/>
      <c r="P124" s="66">
        <v>23947000</v>
      </c>
    </row>
    <row r="125" spans="2:16" ht="15" customHeight="1" x14ac:dyDescent="0.25">
      <c r="B125" s="48"/>
      <c r="C125" s="52"/>
      <c r="D125" s="56"/>
      <c r="E125" s="60"/>
      <c r="F125" s="264" t="s">
        <v>216</v>
      </c>
      <c r="G125" s="265"/>
      <c r="H125" s="266"/>
      <c r="I125" s="67" t="s">
        <v>153</v>
      </c>
      <c r="J125" s="67" t="s">
        <v>211</v>
      </c>
      <c r="K125" s="67" t="s">
        <v>183</v>
      </c>
      <c r="L125" s="67" t="s">
        <v>217</v>
      </c>
      <c r="M125" s="68">
        <v>15892900</v>
      </c>
      <c r="N125" s="267">
        <v>15892900</v>
      </c>
      <c r="O125" s="267"/>
      <c r="P125" s="69">
        <v>15892900</v>
      </c>
    </row>
    <row r="126" spans="2:16" ht="23.25" customHeight="1" x14ac:dyDescent="0.25">
      <c r="B126" s="48"/>
      <c r="C126" s="52"/>
      <c r="D126" s="56"/>
      <c r="E126" s="60"/>
      <c r="F126" s="264" t="s">
        <v>218</v>
      </c>
      <c r="G126" s="265"/>
      <c r="H126" s="266"/>
      <c r="I126" s="67" t="s">
        <v>153</v>
      </c>
      <c r="J126" s="67" t="s">
        <v>211</v>
      </c>
      <c r="K126" s="67" t="s">
        <v>183</v>
      </c>
      <c r="L126" s="67" t="s">
        <v>219</v>
      </c>
      <c r="M126" s="68">
        <v>3646320</v>
      </c>
      <c r="N126" s="267">
        <v>3646320</v>
      </c>
      <c r="O126" s="267"/>
      <c r="P126" s="69">
        <v>3646320</v>
      </c>
    </row>
    <row r="127" spans="2:16" ht="23.25" customHeight="1" x14ac:dyDescent="0.25">
      <c r="B127" s="48"/>
      <c r="C127" s="52"/>
      <c r="D127" s="56"/>
      <c r="E127" s="60"/>
      <c r="F127" s="264" t="s">
        <v>220</v>
      </c>
      <c r="G127" s="265"/>
      <c r="H127" s="266"/>
      <c r="I127" s="67" t="s">
        <v>153</v>
      </c>
      <c r="J127" s="67" t="s">
        <v>211</v>
      </c>
      <c r="K127" s="67" t="s">
        <v>183</v>
      </c>
      <c r="L127" s="67" t="s">
        <v>221</v>
      </c>
      <c r="M127" s="68">
        <v>4407780</v>
      </c>
      <c r="N127" s="267">
        <v>4407780</v>
      </c>
      <c r="O127" s="267"/>
      <c r="P127" s="69">
        <v>4407780</v>
      </c>
    </row>
    <row r="128" spans="2:16" ht="15" customHeight="1" x14ac:dyDescent="0.25">
      <c r="B128" s="48"/>
      <c r="C128" s="52"/>
      <c r="D128" s="56"/>
      <c r="E128" s="60"/>
      <c r="F128" s="256" t="s">
        <v>184</v>
      </c>
      <c r="G128" s="257"/>
      <c r="H128" s="258"/>
      <c r="I128" s="61" t="s">
        <v>153</v>
      </c>
      <c r="J128" s="61" t="s">
        <v>211</v>
      </c>
      <c r="K128" s="61" t="s">
        <v>183</v>
      </c>
      <c r="L128" s="61" t="s">
        <v>185</v>
      </c>
      <c r="M128" s="62">
        <v>2631780</v>
      </c>
      <c r="N128" s="259">
        <v>2631780</v>
      </c>
      <c r="O128" s="259"/>
      <c r="P128" s="63">
        <v>2631780</v>
      </c>
    </row>
    <row r="129" spans="2:16" ht="23.25" customHeight="1" x14ac:dyDescent="0.25">
      <c r="B129" s="48"/>
      <c r="C129" s="52"/>
      <c r="D129" s="56"/>
      <c r="E129" s="60"/>
      <c r="F129" s="260" t="s">
        <v>186</v>
      </c>
      <c r="G129" s="261"/>
      <c r="H129" s="262"/>
      <c r="I129" s="64" t="s">
        <v>153</v>
      </c>
      <c r="J129" s="64" t="s">
        <v>211</v>
      </c>
      <c r="K129" s="64" t="s">
        <v>183</v>
      </c>
      <c r="L129" s="64" t="s">
        <v>187</v>
      </c>
      <c r="M129" s="65">
        <v>2631780</v>
      </c>
      <c r="N129" s="263">
        <v>2631780</v>
      </c>
      <c r="O129" s="263"/>
      <c r="P129" s="66">
        <v>2631780</v>
      </c>
    </row>
    <row r="130" spans="2:16" ht="15" customHeight="1" x14ac:dyDescent="0.25">
      <c r="B130" s="48"/>
      <c r="C130" s="52"/>
      <c r="D130" s="56"/>
      <c r="E130" s="60"/>
      <c r="F130" s="264" t="s">
        <v>222</v>
      </c>
      <c r="G130" s="265"/>
      <c r="H130" s="266"/>
      <c r="I130" s="67" t="s">
        <v>153</v>
      </c>
      <c r="J130" s="67" t="s">
        <v>211</v>
      </c>
      <c r="K130" s="67" t="s">
        <v>183</v>
      </c>
      <c r="L130" s="67" t="s">
        <v>223</v>
      </c>
      <c r="M130" s="68">
        <v>1649565.69</v>
      </c>
      <c r="N130" s="267">
        <v>1665518</v>
      </c>
      <c r="O130" s="267"/>
      <c r="P130" s="69">
        <v>1665518</v>
      </c>
    </row>
    <row r="131" spans="2:16" ht="15" customHeight="1" x14ac:dyDescent="0.25">
      <c r="B131" s="48"/>
      <c r="C131" s="52"/>
      <c r="D131" s="56"/>
      <c r="E131" s="60"/>
      <c r="F131" s="264" t="s">
        <v>188</v>
      </c>
      <c r="G131" s="265"/>
      <c r="H131" s="266"/>
      <c r="I131" s="67" t="s">
        <v>153</v>
      </c>
      <c r="J131" s="67" t="s">
        <v>211</v>
      </c>
      <c r="K131" s="67" t="s">
        <v>183</v>
      </c>
      <c r="L131" s="67" t="s">
        <v>189</v>
      </c>
      <c r="M131" s="68">
        <v>535739.91</v>
      </c>
      <c r="N131" s="267">
        <v>540360</v>
      </c>
      <c r="O131" s="267"/>
      <c r="P131" s="69">
        <v>540360</v>
      </c>
    </row>
    <row r="132" spans="2:16" ht="15" customHeight="1" x14ac:dyDescent="0.25">
      <c r="B132" s="48"/>
      <c r="C132" s="52"/>
      <c r="D132" s="56"/>
      <c r="E132" s="60"/>
      <c r="F132" s="264" t="s">
        <v>224</v>
      </c>
      <c r="G132" s="265"/>
      <c r="H132" s="266"/>
      <c r="I132" s="67" t="s">
        <v>153</v>
      </c>
      <c r="J132" s="67" t="s">
        <v>211</v>
      </c>
      <c r="K132" s="67" t="s">
        <v>183</v>
      </c>
      <c r="L132" s="67" t="s">
        <v>225</v>
      </c>
      <c r="M132" s="68">
        <v>446474.4</v>
      </c>
      <c r="N132" s="267">
        <v>425902</v>
      </c>
      <c r="O132" s="267"/>
      <c r="P132" s="69">
        <v>425902</v>
      </c>
    </row>
    <row r="133" spans="2:16" ht="15" customHeight="1" x14ac:dyDescent="0.25">
      <c r="B133" s="48"/>
      <c r="C133" s="52"/>
      <c r="D133" s="56"/>
      <c r="E133" s="60"/>
      <c r="F133" s="256" t="s">
        <v>226</v>
      </c>
      <c r="G133" s="257"/>
      <c r="H133" s="258"/>
      <c r="I133" s="61" t="s">
        <v>153</v>
      </c>
      <c r="J133" s="61" t="s">
        <v>211</v>
      </c>
      <c r="K133" s="61" t="s">
        <v>183</v>
      </c>
      <c r="L133" s="61" t="s">
        <v>227</v>
      </c>
      <c r="M133" s="62">
        <v>425116</v>
      </c>
      <c r="N133" s="259">
        <v>425116</v>
      </c>
      <c r="O133" s="259"/>
      <c r="P133" s="63">
        <v>425116</v>
      </c>
    </row>
    <row r="134" spans="2:16" ht="15" customHeight="1" x14ac:dyDescent="0.25">
      <c r="B134" s="48"/>
      <c r="C134" s="52"/>
      <c r="D134" s="56"/>
      <c r="E134" s="60"/>
      <c r="F134" s="260" t="s">
        <v>228</v>
      </c>
      <c r="G134" s="261"/>
      <c r="H134" s="262"/>
      <c r="I134" s="64" t="s">
        <v>153</v>
      </c>
      <c r="J134" s="64" t="s">
        <v>211</v>
      </c>
      <c r="K134" s="64" t="s">
        <v>183</v>
      </c>
      <c r="L134" s="64" t="s">
        <v>229</v>
      </c>
      <c r="M134" s="65">
        <v>425116</v>
      </c>
      <c r="N134" s="263">
        <v>425116</v>
      </c>
      <c r="O134" s="263"/>
      <c r="P134" s="66">
        <v>425116</v>
      </c>
    </row>
    <row r="135" spans="2:16" ht="15" customHeight="1" thickBot="1" x14ac:dyDescent="0.3">
      <c r="B135" s="48"/>
      <c r="C135" s="52"/>
      <c r="D135" s="56"/>
      <c r="E135" s="60"/>
      <c r="F135" s="264" t="s">
        <v>230</v>
      </c>
      <c r="G135" s="265"/>
      <c r="H135" s="266"/>
      <c r="I135" s="67" t="s">
        <v>153</v>
      </c>
      <c r="J135" s="67" t="s">
        <v>211</v>
      </c>
      <c r="K135" s="67" t="s">
        <v>183</v>
      </c>
      <c r="L135" s="67" t="s">
        <v>231</v>
      </c>
      <c r="M135" s="68">
        <v>425116</v>
      </c>
      <c r="N135" s="267">
        <v>425116</v>
      </c>
      <c r="O135" s="267"/>
      <c r="P135" s="69">
        <v>425116</v>
      </c>
    </row>
    <row r="136" spans="2:16" ht="15.75" thickBot="1" x14ac:dyDescent="0.3">
      <c r="B136" s="252" t="s">
        <v>132</v>
      </c>
      <c r="C136" s="253"/>
      <c r="D136" s="253"/>
      <c r="E136" s="253"/>
      <c r="F136" s="253"/>
      <c r="G136" s="253"/>
      <c r="H136" s="253"/>
      <c r="I136" s="253"/>
      <c r="J136" s="253"/>
      <c r="K136" s="253"/>
      <c r="L136" s="254"/>
      <c r="M136" s="70">
        <v>2433872609.2600002</v>
      </c>
      <c r="N136" s="255">
        <v>2301178690</v>
      </c>
      <c r="O136" s="255"/>
      <c r="P136" s="71">
        <v>2203116800</v>
      </c>
    </row>
    <row r="137" spans="2:16" x14ac:dyDescent="0.25">
      <c r="B137" s="72"/>
      <c r="C137" s="72"/>
      <c r="D137" s="72"/>
      <c r="E137" s="72"/>
      <c r="F137" s="72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</sheetData>
  <mergeCells count="266">
    <mergeCell ref="B7:H7"/>
    <mergeCell ref="N7:O7"/>
    <mergeCell ref="B8:H8"/>
    <mergeCell ref="N8:O8"/>
    <mergeCell ref="C9:H9"/>
    <mergeCell ref="N9:O9"/>
    <mergeCell ref="B1:P1"/>
    <mergeCell ref="B3:P3"/>
    <mergeCell ref="B4:P4"/>
    <mergeCell ref="B5:G5"/>
    <mergeCell ref="B6:H6"/>
    <mergeCell ref="N6:O6"/>
    <mergeCell ref="F13:H13"/>
    <mergeCell ref="N13:O13"/>
    <mergeCell ref="F14:H14"/>
    <mergeCell ref="N14:O14"/>
    <mergeCell ref="E15:H15"/>
    <mergeCell ref="N15:O15"/>
    <mergeCell ref="D10:H10"/>
    <mergeCell ref="N10:O10"/>
    <mergeCell ref="E11:H11"/>
    <mergeCell ref="N11:O11"/>
    <mergeCell ref="F12:H12"/>
    <mergeCell ref="N12:O12"/>
    <mergeCell ref="E19:H19"/>
    <mergeCell ref="N19:O19"/>
    <mergeCell ref="F20:H20"/>
    <mergeCell ref="N20:O20"/>
    <mergeCell ref="F21:H21"/>
    <mergeCell ref="N21:O21"/>
    <mergeCell ref="F16:H16"/>
    <mergeCell ref="N16:O16"/>
    <mergeCell ref="F17:H17"/>
    <mergeCell ref="N17:O17"/>
    <mergeCell ref="F18:H18"/>
    <mergeCell ref="N18:O18"/>
    <mergeCell ref="F25:H25"/>
    <mergeCell ref="N25:O25"/>
    <mergeCell ref="F26:H26"/>
    <mergeCell ref="N26:O26"/>
    <mergeCell ref="E27:H27"/>
    <mergeCell ref="N27:O27"/>
    <mergeCell ref="F22:H22"/>
    <mergeCell ref="N22:O22"/>
    <mergeCell ref="E23:H23"/>
    <mergeCell ref="N23:O23"/>
    <mergeCell ref="F24:H24"/>
    <mergeCell ref="N24:O24"/>
    <mergeCell ref="E31:H31"/>
    <mergeCell ref="N31:O31"/>
    <mergeCell ref="F32:H32"/>
    <mergeCell ref="N32:O32"/>
    <mergeCell ref="F33:H33"/>
    <mergeCell ref="N33:O33"/>
    <mergeCell ref="F28:H28"/>
    <mergeCell ref="N28:O28"/>
    <mergeCell ref="F29:H29"/>
    <mergeCell ref="N29:O29"/>
    <mergeCell ref="F30:H30"/>
    <mergeCell ref="N30:O30"/>
    <mergeCell ref="D37:H37"/>
    <mergeCell ref="N37:O37"/>
    <mergeCell ref="E38:H38"/>
    <mergeCell ref="N38:O38"/>
    <mergeCell ref="F39:H39"/>
    <mergeCell ref="N39:O39"/>
    <mergeCell ref="F34:H34"/>
    <mergeCell ref="N34:O34"/>
    <mergeCell ref="F35:H35"/>
    <mergeCell ref="N35:O35"/>
    <mergeCell ref="C36:H36"/>
    <mergeCell ref="N36:O36"/>
    <mergeCell ref="F43:H43"/>
    <mergeCell ref="N43:O43"/>
    <mergeCell ref="F44:H44"/>
    <mergeCell ref="N44:O44"/>
    <mergeCell ref="F45:H45"/>
    <mergeCell ref="N45:O45"/>
    <mergeCell ref="F40:H40"/>
    <mergeCell ref="N40:O40"/>
    <mergeCell ref="F41:H41"/>
    <mergeCell ref="N41:O41"/>
    <mergeCell ref="E42:H42"/>
    <mergeCell ref="N42:O42"/>
    <mergeCell ref="F49:H49"/>
    <mergeCell ref="N49:O49"/>
    <mergeCell ref="F50:H50"/>
    <mergeCell ref="N50:O50"/>
    <mergeCell ref="F51:H51"/>
    <mergeCell ref="N51:O51"/>
    <mergeCell ref="E46:H46"/>
    <mergeCell ref="N46:O46"/>
    <mergeCell ref="F47:H47"/>
    <mergeCell ref="N47:O47"/>
    <mergeCell ref="F48:H48"/>
    <mergeCell ref="N48:O48"/>
    <mergeCell ref="F55:H55"/>
    <mergeCell ref="N55:O55"/>
    <mergeCell ref="F56:H56"/>
    <mergeCell ref="N56:O56"/>
    <mergeCell ref="F57:H57"/>
    <mergeCell ref="N57:O57"/>
    <mergeCell ref="E52:H52"/>
    <mergeCell ref="N52:O52"/>
    <mergeCell ref="F53:H53"/>
    <mergeCell ref="N53:O53"/>
    <mergeCell ref="F54:H54"/>
    <mergeCell ref="N54:O54"/>
    <mergeCell ref="E61:H61"/>
    <mergeCell ref="N61:O61"/>
    <mergeCell ref="F62:H62"/>
    <mergeCell ref="N62:O62"/>
    <mergeCell ref="F63:H63"/>
    <mergeCell ref="N63:O63"/>
    <mergeCell ref="F58:H58"/>
    <mergeCell ref="N58:O58"/>
    <mergeCell ref="F59:H59"/>
    <mergeCell ref="N59:O59"/>
    <mergeCell ref="D60:H60"/>
    <mergeCell ref="N60:O60"/>
    <mergeCell ref="E67:H67"/>
    <mergeCell ref="N67:O67"/>
    <mergeCell ref="F68:H68"/>
    <mergeCell ref="N68:O68"/>
    <mergeCell ref="F69:H69"/>
    <mergeCell ref="N69:O69"/>
    <mergeCell ref="F64:H64"/>
    <mergeCell ref="N64:O64"/>
    <mergeCell ref="C65:H65"/>
    <mergeCell ref="N65:O65"/>
    <mergeCell ref="D66:H66"/>
    <mergeCell ref="N66:O66"/>
    <mergeCell ref="F73:H73"/>
    <mergeCell ref="N73:O73"/>
    <mergeCell ref="F74:H74"/>
    <mergeCell ref="N74:O74"/>
    <mergeCell ref="E75:H75"/>
    <mergeCell ref="N75:O75"/>
    <mergeCell ref="F70:H70"/>
    <mergeCell ref="N70:O70"/>
    <mergeCell ref="E71:H71"/>
    <mergeCell ref="N71:O71"/>
    <mergeCell ref="F72:H72"/>
    <mergeCell ref="N72:O72"/>
    <mergeCell ref="F79:H79"/>
    <mergeCell ref="N79:O79"/>
    <mergeCell ref="E80:H80"/>
    <mergeCell ref="N80:O80"/>
    <mergeCell ref="F81:H81"/>
    <mergeCell ref="N81:O81"/>
    <mergeCell ref="F76:H76"/>
    <mergeCell ref="N76:O76"/>
    <mergeCell ref="F77:H77"/>
    <mergeCell ref="N77:O77"/>
    <mergeCell ref="F78:H78"/>
    <mergeCell ref="N78:O78"/>
    <mergeCell ref="F85:H85"/>
    <mergeCell ref="N85:O85"/>
    <mergeCell ref="F86:H86"/>
    <mergeCell ref="N86:O86"/>
    <mergeCell ref="F87:H87"/>
    <mergeCell ref="N87:O87"/>
    <mergeCell ref="F82:H82"/>
    <mergeCell ref="N82:O82"/>
    <mergeCell ref="F83:H83"/>
    <mergeCell ref="N83:O83"/>
    <mergeCell ref="E84:H84"/>
    <mergeCell ref="N84:O84"/>
    <mergeCell ref="E91:H91"/>
    <mergeCell ref="N91:O91"/>
    <mergeCell ref="F92:H92"/>
    <mergeCell ref="N92:O92"/>
    <mergeCell ref="F93:H93"/>
    <mergeCell ref="N93:O93"/>
    <mergeCell ref="F88:H88"/>
    <mergeCell ref="N88:O88"/>
    <mergeCell ref="F89:H89"/>
    <mergeCell ref="N89:O89"/>
    <mergeCell ref="F90:H90"/>
    <mergeCell ref="N90:O90"/>
    <mergeCell ref="F97:H97"/>
    <mergeCell ref="N97:O97"/>
    <mergeCell ref="F98:H98"/>
    <mergeCell ref="N98:O98"/>
    <mergeCell ref="E99:H99"/>
    <mergeCell ref="N99:O99"/>
    <mergeCell ref="F94:H94"/>
    <mergeCell ref="N94:O94"/>
    <mergeCell ref="E95:H95"/>
    <mergeCell ref="N95:O95"/>
    <mergeCell ref="F96:H96"/>
    <mergeCell ref="N96:O96"/>
    <mergeCell ref="E103:H103"/>
    <mergeCell ref="N103:O103"/>
    <mergeCell ref="F104:H104"/>
    <mergeCell ref="N104:O104"/>
    <mergeCell ref="F105:H105"/>
    <mergeCell ref="N105:O105"/>
    <mergeCell ref="F100:H100"/>
    <mergeCell ref="N100:O100"/>
    <mergeCell ref="F101:H101"/>
    <mergeCell ref="N101:O101"/>
    <mergeCell ref="F102:H102"/>
    <mergeCell ref="N102:O102"/>
    <mergeCell ref="E109:H109"/>
    <mergeCell ref="N109:O109"/>
    <mergeCell ref="F110:H110"/>
    <mergeCell ref="N110:O110"/>
    <mergeCell ref="F111:H111"/>
    <mergeCell ref="N111:O111"/>
    <mergeCell ref="F106:H106"/>
    <mergeCell ref="N106:O106"/>
    <mergeCell ref="F107:H107"/>
    <mergeCell ref="N107:O107"/>
    <mergeCell ref="F108:H108"/>
    <mergeCell ref="N108:O108"/>
    <mergeCell ref="F115:H115"/>
    <mergeCell ref="N115:O115"/>
    <mergeCell ref="F116:H116"/>
    <mergeCell ref="N116:O116"/>
    <mergeCell ref="E117:H117"/>
    <mergeCell ref="N117:O117"/>
    <mergeCell ref="F112:H112"/>
    <mergeCell ref="N112:O112"/>
    <mergeCell ref="E113:H113"/>
    <mergeCell ref="N113:O113"/>
    <mergeCell ref="F114:H114"/>
    <mergeCell ref="N114:O114"/>
    <mergeCell ref="D121:H121"/>
    <mergeCell ref="N121:O121"/>
    <mergeCell ref="E122:H122"/>
    <mergeCell ref="N122:O122"/>
    <mergeCell ref="F123:H123"/>
    <mergeCell ref="N123:O123"/>
    <mergeCell ref="F118:H118"/>
    <mergeCell ref="N118:O118"/>
    <mergeCell ref="F119:H119"/>
    <mergeCell ref="N119:O119"/>
    <mergeCell ref="F120:H120"/>
    <mergeCell ref="N120:O120"/>
    <mergeCell ref="F127:H127"/>
    <mergeCell ref="N127:O127"/>
    <mergeCell ref="F128:H128"/>
    <mergeCell ref="N128:O128"/>
    <mergeCell ref="F129:H129"/>
    <mergeCell ref="N129:O129"/>
    <mergeCell ref="F124:H124"/>
    <mergeCell ref="N124:O124"/>
    <mergeCell ref="F125:H125"/>
    <mergeCell ref="N125:O125"/>
    <mergeCell ref="F126:H126"/>
    <mergeCell ref="N126:O126"/>
    <mergeCell ref="B136:L136"/>
    <mergeCell ref="N136:O136"/>
    <mergeCell ref="F133:H133"/>
    <mergeCell ref="N133:O133"/>
    <mergeCell ref="F134:H134"/>
    <mergeCell ref="N134:O134"/>
    <mergeCell ref="F135:H135"/>
    <mergeCell ref="N135:O135"/>
    <mergeCell ref="F130:H130"/>
    <mergeCell ref="N130:O130"/>
    <mergeCell ref="F131:H131"/>
    <mergeCell ref="N131:O131"/>
    <mergeCell ref="F132:H132"/>
    <mergeCell ref="N132:O132"/>
  </mergeCells>
  <pageMargins left="0.39370078740157483" right="0.23622047244094491" top="0.74803149606299213" bottom="0.39370078740157483" header="0.51181102362204722" footer="0.51181102362204722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2"/>
  <sheetViews>
    <sheetView topLeftCell="A91" workbookViewId="0">
      <selection activeCell="R112" sqref="R112"/>
    </sheetView>
  </sheetViews>
  <sheetFormatPr defaultRowHeight="15" x14ac:dyDescent="0.25"/>
  <cols>
    <col min="1" max="1" width="21.28515625" style="10" customWidth="1"/>
    <col min="2" max="3" width="9.42578125" style="10" customWidth="1"/>
    <col min="4" max="4" width="11.28515625" style="10" customWidth="1"/>
    <col min="5" max="5" width="0.5703125" style="10" customWidth="1"/>
    <col min="6" max="6" width="9.42578125" style="10" customWidth="1"/>
    <col min="7" max="8" width="4.7109375" style="10" customWidth="1"/>
    <col min="9" max="9" width="4.42578125" style="10" customWidth="1"/>
    <col min="10" max="10" width="6.85546875" style="10" customWidth="1"/>
    <col min="11" max="11" width="2.28515625" style="10" customWidth="1"/>
    <col min="12" max="12" width="14.85546875" style="10" customWidth="1"/>
    <col min="13" max="13" width="1.28515625" style="10" customWidth="1"/>
    <col min="14" max="14" width="16.5703125" style="10" customWidth="1"/>
    <col min="15" max="15" width="5.42578125" style="10" customWidth="1"/>
    <col min="16" max="16" width="8" style="10" customWidth="1"/>
    <col min="17" max="17" width="5.85546875" style="10" customWidth="1"/>
    <col min="18" max="18" width="12.5703125" style="10" customWidth="1"/>
    <col min="19" max="19" width="19" style="10" customWidth="1"/>
    <col min="20" max="16384" width="9.140625" style="10"/>
  </cols>
  <sheetData>
    <row r="1" spans="1:16" x14ac:dyDescent="0.25">
      <c r="A1" s="294" t="s">
        <v>131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</row>
    <row r="2" spans="1:16" x14ac:dyDescent="0.25">
      <c r="A2" s="295" t="s">
        <v>291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</row>
    <row r="3" spans="1:16" x14ac:dyDescent="0.25">
      <c r="A3" s="296" t="s">
        <v>292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</row>
    <row r="4" spans="1:16" ht="15.75" thickBot="1" x14ac:dyDescent="0.3">
      <c r="A4" s="72"/>
      <c r="B4" s="72"/>
      <c r="C4" s="72"/>
      <c r="D4" s="72"/>
      <c r="E4" s="284"/>
      <c r="F4" s="284"/>
      <c r="G4" s="284"/>
      <c r="H4" s="284"/>
      <c r="I4" s="284"/>
      <c r="J4" s="284"/>
      <c r="K4" s="284"/>
      <c r="L4" s="72"/>
      <c r="M4" s="284"/>
      <c r="N4" s="284"/>
      <c r="O4" s="284"/>
      <c r="P4" s="284"/>
    </row>
    <row r="5" spans="1:16" ht="23.25" thickBot="1" x14ac:dyDescent="0.3">
      <c r="A5" s="43" t="s">
        <v>293</v>
      </c>
      <c r="B5" s="43" t="s">
        <v>294</v>
      </c>
      <c r="C5" s="43" t="s">
        <v>295</v>
      </c>
      <c r="D5" s="43" t="s">
        <v>296</v>
      </c>
      <c r="E5" s="282" t="s">
        <v>297</v>
      </c>
      <c r="F5" s="282"/>
      <c r="G5" s="282"/>
      <c r="H5" s="282" t="s">
        <v>298</v>
      </c>
      <c r="I5" s="282"/>
      <c r="J5" s="282" t="s">
        <v>299</v>
      </c>
      <c r="K5" s="282"/>
      <c r="L5" s="43" t="s">
        <v>300</v>
      </c>
      <c r="M5" s="282" t="s">
        <v>301</v>
      </c>
      <c r="N5" s="282"/>
      <c r="O5" s="282" t="s">
        <v>302</v>
      </c>
      <c r="P5" s="282"/>
    </row>
    <row r="6" spans="1:16" ht="15.75" thickBot="1" x14ac:dyDescent="0.3">
      <c r="A6" s="44">
        <v>1</v>
      </c>
      <c r="B6" s="44">
        <v>2</v>
      </c>
      <c r="C6" s="44">
        <v>3</v>
      </c>
      <c r="D6" s="44">
        <v>4</v>
      </c>
      <c r="E6" s="275">
        <v>5</v>
      </c>
      <c r="F6" s="275"/>
      <c r="G6" s="275"/>
      <c r="H6" s="275">
        <v>6</v>
      </c>
      <c r="I6" s="275"/>
      <c r="J6" s="275">
        <v>7</v>
      </c>
      <c r="K6" s="275"/>
      <c r="L6" s="44">
        <v>8</v>
      </c>
      <c r="M6" s="275">
        <v>9</v>
      </c>
      <c r="N6" s="275"/>
      <c r="O6" s="275">
        <v>10</v>
      </c>
      <c r="P6" s="275"/>
    </row>
    <row r="7" spans="1:16" ht="15" customHeight="1" x14ac:dyDescent="0.25">
      <c r="A7" s="297" t="s">
        <v>303</v>
      </c>
      <c r="B7" s="298"/>
      <c r="C7" s="298"/>
      <c r="D7" s="298"/>
      <c r="E7" s="298"/>
      <c r="F7" s="298"/>
      <c r="G7" s="298"/>
      <c r="H7" s="298"/>
      <c r="I7" s="298"/>
      <c r="J7" s="299"/>
      <c r="K7" s="299"/>
      <c r="L7" s="74">
        <v>2382778419.25</v>
      </c>
      <c r="M7" s="300">
        <v>2301178690</v>
      </c>
      <c r="N7" s="300"/>
      <c r="O7" s="301">
        <v>2203116800</v>
      </c>
      <c r="P7" s="301"/>
    </row>
    <row r="8" spans="1:16" x14ac:dyDescent="0.25">
      <c r="A8" s="75" t="s">
        <v>304</v>
      </c>
      <c r="B8" s="76" t="s">
        <v>305</v>
      </c>
      <c r="C8" s="76"/>
      <c r="D8" s="76"/>
      <c r="E8" s="291" t="s">
        <v>306</v>
      </c>
      <c r="F8" s="291"/>
      <c r="G8" s="291"/>
      <c r="H8" s="291"/>
      <c r="I8" s="291"/>
      <c r="J8" s="291"/>
      <c r="K8" s="291"/>
      <c r="L8" s="77">
        <v>4212785</v>
      </c>
      <c r="M8" s="292">
        <v>4212785</v>
      </c>
      <c r="N8" s="292"/>
      <c r="O8" s="293">
        <v>4212785</v>
      </c>
      <c r="P8" s="293"/>
    </row>
    <row r="9" spans="1:16" x14ac:dyDescent="0.25">
      <c r="A9" s="75" t="s">
        <v>307</v>
      </c>
      <c r="B9" s="76" t="s">
        <v>305</v>
      </c>
      <c r="C9" s="76"/>
      <c r="D9" s="76"/>
      <c r="E9" s="291" t="s">
        <v>308</v>
      </c>
      <c r="F9" s="291"/>
      <c r="G9" s="291"/>
      <c r="H9" s="291"/>
      <c r="I9" s="291"/>
      <c r="J9" s="291"/>
      <c r="K9" s="291"/>
      <c r="L9" s="77">
        <v>10401230.75</v>
      </c>
      <c r="M9" s="292">
        <v>10541373.880000001</v>
      </c>
      <c r="N9" s="292"/>
      <c r="O9" s="293">
        <v>10541373.880000001</v>
      </c>
      <c r="P9" s="293"/>
    </row>
    <row r="10" spans="1:16" x14ac:dyDescent="0.25">
      <c r="A10" s="75" t="s">
        <v>309</v>
      </c>
      <c r="B10" s="76" t="s">
        <v>305</v>
      </c>
      <c r="C10" s="76"/>
      <c r="D10" s="76"/>
      <c r="E10" s="291" t="s">
        <v>310</v>
      </c>
      <c r="F10" s="291"/>
      <c r="G10" s="291"/>
      <c r="H10" s="291"/>
      <c r="I10" s="291"/>
      <c r="J10" s="291"/>
      <c r="K10" s="291"/>
      <c r="L10" s="77">
        <v>300000</v>
      </c>
      <c r="M10" s="292"/>
      <c r="N10" s="292"/>
      <c r="O10" s="293"/>
      <c r="P10" s="293"/>
    </row>
    <row r="11" spans="1:16" x14ac:dyDescent="0.25">
      <c r="A11" s="75" t="s">
        <v>311</v>
      </c>
      <c r="B11" s="76" t="s">
        <v>305</v>
      </c>
      <c r="C11" s="76"/>
      <c r="D11" s="76"/>
      <c r="E11" s="291" t="s">
        <v>312</v>
      </c>
      <c r="F11" s="291"/>
      <c r="G11" s="291"/>
      <c r="H11" s="291"/>
      <c r="I11" s="291"/>
      <c r="J11" s="291"/>
      <c r="K11" s="291"/>
      <c r="L11" s="77">
        <v>849024.06</v>
      </c>
      <c r="M11" s="292">
        <v>978463.05</v>
      </c>
      <c r="N11" s="292"/>
      <c r="O11" s="293">
        <v>978463.05</v>
      </c>
      <c r="P11" s="293"/>
    </row>
    <row r="12" spans="1:16" x14ac:dyDescent="0.25">
      <c r="A12" s="75" t="s">
        <v>313</v>
      </c>
      <c r="B12" s="76" t="s">
        <v>305</v>
      </c>
      <c r="C12" s="76"/>
      <c r="D12" s="76"/>
      <c r="E12" s="291" t="s">
        <v>314</v>
      </c>
      <c r="F12" s="291"/>
      <c r="G12" s="291"/>
      <c r="H12" s="291"/>
      <c r="I12" s="291"/>
      <c r="J12" s="291"/>
      <c r="K12" s="291"/>
      <c r="L12" s="77">
        <v>116574801.3</v>
      </c>
      <c r="M12" s="292">
        <v>117461250.40000001</v>
      </c>
      <c r="N12" s="292"/>
      <c r="O12" s="293">
        <v>117461250.40000001</v>
      </c>
      <c r="P12" s="293"/>
    </row>
    <row r="13" spans="1:16" x14ac:dyDescent="0.25">
      <c r="A13" s="75" t="s">
        <v>315</v>
      </c>
      <c r="B13" s="76" t="s">
        <v>305</v>
      </c>
      <c r="C13" s="76"/>
      <c r="D13" s="76"/>
      <c r="E13" s="291" t="s">
        <v>314</v>
      </c>
      <c r="F13" s="291"/>
      <c r="G13" s="291"/>
      <c r="H13" s="291"/>
      <c r="I13" s="291"/>
      <c r="J13" s="291"/>
      <c r="K13" s="291"/>
      <c r="L13" s="77">
        <v>1899830</v>
      </c>
      <c r="M13" s="292"/>
      <c r="N13" s="292"/>
      <c r="O13" s="293"/>
      <c r="P13" s="293"/>
    </row>
    <row r="14" spans="1:16" x14ac:dyDescent="0.25">
      <c r="A14" s="75" t="s">
        <v>316</v>
      </c>
      <c r="B14" s="76" t="s">
        <v>305</v>
      </c>
      <c r="C14" s="76"/>
      <c r="D14" s="76"/>
      <c r="E14" s="291" t="s">
        <v>314</v>
      </c>
      <c r="F14" s="291"/>
      <c r="G14" s="291"/>
      <c r="H14" s="291"/>
      <c r="I14" s="291"/>
      <c r="J14" s="291"/>
      <c r="K14" s="291"/>
      <c r="L14" s="77">
        <v>10853237.949999999</v>
      </c>
      <c r="M14" s="292">
        <v>11041192.68</v>
      </c>
      <c r="N14" s="292"/>
      <c r="O14" s="293">
        <v>11041192.68</v>
      </c>
      <c r="P14" s="293"/>
    </row>
    <row r="15" spans="1:16" x14ac:dyDescent="0.25">
      <c r="A15" s="75" t="s">
        <v>317</v>
      </c>
      <c r="B15" s="76" t="s">
        <v>305</v>
      </c>
      <c r="C15" s="76"/>
      <c r="D15" s="76"/>
      <c r="E15" s="291" t="s">
        <v>318</v>
      </c>
      <c r="F15" s="291"/>
      <c r="G15" s="291"/>
      <c r="H15" s="291"/>
      <c r="I15" s="291"/>
      <c r="J15" s="291"/>
      <c r="K15" s="291"/>
      <c r="L15" s="77">
        <v>5310909.5199999996</v>
      </c>
      <c r="M15" s="292">
        <v>4909261.9800000004</v>
      </c>
      <c r="N15" s="292"/>
      <c r="O15" s="293">
        <v>4909261.9800000004</v>
      </c>
      <c r="P15" s="293"/>
    </row>
    <row r="16" spans="1:16" x14ac:dyDescent="0.25">
      <c r="A16" s="75" t="s">
        <v>319</v>
      </c>
      <c r="B16" s="76" t="s">
        <v>305</v>
      </c>
      <c r="C16" s="76"/>
      <c r="D16" s="76"/>
      <c r="E16" s="291" t="s">
        <v>318</v>
      </c>
      <c r="F16" s="291"/>
      <c r="G16" s="291"/>
      <c r="H16" s="291"/>
      <c r="I16" s="291"/>
      <c r="J16" s="291"/>
      <c r="K16" s="291"/>
      <c r="L16" s="77">
        <v>349999</v>
      </c>
      <c r="M16" s="292">
        <v>500000</v>
      </c>
      <c r="N16" s="292"/>
      <c r="O16" s="293">
        <v>500000</v>
      </c>
      <c r="P16" s="293"/>
    </row>
    <row r="17" spans="1:16" x14ac:dyDescent="0.25">
      <c r="A17" s="75" t="s">
        <v>320</v>
      </c>
      <c r="B17" s="76" t="s">
        <v>305</v>
      </c>
      <c r="C17" s="76"/>
      <c r="D17" s="76"/>
      <c r="E17" s="291" t="s">
        <v>318</v>
      </c>
      <c r="F17" s="291"/>
      <c r="G17" s="291"/>
      <c r="H17" s="291"/>
      <c r="I17" s="291"/>
      <c r="J17" s="291"/>
      <c r="K17" s="291"/>
      <c r="L17" s="77">
        <v>8772480</v>
      </c>
      <c r="M17" s="292">
        <v>8772480</v>
      </c>
      <c r="N17" s="292"/>
      <c r="O17" s="293">
        <v>8772480</v>
      </c>
      <c r="P17" s="293"/>
    </row>
    <row r="18" spans="1:16" x14ac:dyDescent="0.25">
      <c r="A18" s="75" t="s">
        <v>321</v>
      </c>
      <c r="B18" s="76" t="s">
        <v>305</v>
      </c>
      <c r="C18" s="76"/>
      <c r="D18" s="76"/>
      <c r="E18" s="291" t="s">
        <v>318</v>
      </c>
      <c r="F18" s="291"/>
      <c r="G18" s="291"/>
      <c r="H18" s="291"/>
      <c r="I18" s="291"/>
      <c r="J18" s="291"/>
      <c r="K18" s="291"/>
      <c r="L18" s="77">
        <v>900000</v>
      </c>
      <c r="M18" s="292">
        <v>900000</v>
      </c>
      <c r="N18" s="292"/>
      <c r="O18" s="293">
        <v>900000</v>
      </c>
      <c r="P18" s="293"/>
    </row>
    <row r="19" spans="1:16" x14ac:dyDescent="0.25">
      <c r="A19" s="75" t="s">
        <v>322</v>
      </c>
      <c r="B19" s="76" t="s">
        <v>305</v>
      </c>
      <c r="C19" s="76"/>
      <c r="D19" s="76"/>
      <c r="E19" s="291" t="s">
        <v>323</v>
      </c>
      <c r="F19" s="291"/>
      <c r="G19" s="291"/>
      <c r="H19" s="291"/>
      <c r="I19" s="291"/>
      <c r="J19" s="291"/>
      <c r="K19" s="291"/>
      <c r="L19" s="77">
        <v>75000</v>
      </c>
      <c r="M19" s="292">
        <v>75000</v>
      </c>
      <c r="N19" s="292"/>
      <c r="O19" s="293">
        <v>75000</v>
      </c>
      <c r="P19" s="293"/>
    </row>
    <row r="20" spans="1:16" x14ac:dyDescent="0.25">
      <c r="A20" s="75" t="s">
        <v>324</v>
      </c>
      <c r="B20" s="76" t="s">
        <v>305</v>
      </c>
      <c r="C20" s="76"/>
      <c r="D20" s="76"/>
      <c r="E20" s="291" t="s">
        <v>323</v>
      </c>
      <c r="F20" s="291"/>
      <c r="G20" s="291"/>
      <c r="H20" s="291"/>
      <c r="I20" s="291"/>
      <c r="J20" s="291"/>
      <c r="K20" s="291"/>
      <c r="L20" s="77">
        <v>15892900</v>
      </c>
      <c r="M20" s="292">
        <v>15892900</v>
      </c>
      <c r="N20" s="292"/>
      <c r="O20" s="293">
        <v>15892900</v>
      </c>
      <c r="P20" s="293"/>
    </row>
    <row r="21" spans="1:16" x14ac:dyDescent="0.25">
      <c r="A21" s="75" t="s">
        <v>325</v>
      </c>
      <c r="B21" s="76" t="s">
        <v>305</v>
      </c>
      <c r="C21" s="76"/>
      <c r="D21" s="76"/>
      <c r="E21" s="291" t="s">
        <v>323</v>
      </c>
      <c r="F21" s="291"/>
      <c r="G21" s="291"/>
      <c r="H21" s="291"/>
      <c r="I21" s="291"/>
      <c r="J21" s="291"/>
      <c r="K21" s="291"/>
      <c r="L21" s="77">
        <v>3646320</v>
      </c>
      <c r="M21" s="292">
        <v>3646320</v>
      </c>
      <c r="N21" s="292"/>
      <c r="O21" s="293">
        <v>3646320</v>
      </c>
      <c r="P21" s="293"/>
    </row>
    <row r="22" spans="1:16" x14ac:dyDescent="0.25">
      <c r="A22" s="75" t="s">
        <v>326</v>
      </c>
      <c r="B22" s="76" t="s">
        <v>305</v>
      </c>
      <c r="C22" s="76"/>
      <c r="D22" s="76"/>
      <c r="E22" s="291" t="s">
        <v>323</v>
      </c>
      <c r="F22" s="291"/>
      <c r="G22" s="291"/>
      <c r="H22" s="291"/>
      <c r="I22" s="291"/>
      <c r="J22" s="291"/>
      <c r="K22" s="291"/>
      <c r="L22" s="77">
        <v>4407780</v>
      </c>
      <c r="M22" s="292">
        <v>4407780</v>
      </c>
      <c r="N22" s="292"/>
      <c r="O22" s="293">
        <v>4407780</v>
      </c>
      <c r="P22" s="293"/>
    </row>
    <row r="23" spans="1:16" x14ac:dyDescent="0.25">
      <c r="A23" s="75" t="s">
        <v>327</v>
      </c>
      <c r="B23" s="76" t="s">
        <v>305</v>
      </c>
      <c r="C23" s="76"/>
      <c r="D23" s="76"/>
      <c r="E23" s="291" t="s">
        <v>323</v>
      </c>
      <c r="F23" s="291"/>
      <c r="G23" s="291"/>
      <c r="H23" s="291"/>
      <c r="I23" s="291"/>
      <c r="J23" s="291"/>
      <c r="K23" s="291"/>
      <c r="L23" s="77">
        <v>1449013.09</v>
      </c>
      <c r="M23" s="292">
        <v>1455350</v>
      </c>
      <c r="N23" s="292"/>
      <c r="O23" s="293">
        <v>1455350</v>
      </c>
      <c r="P23" s="293"/>
    </row>
    <row r="24" spans="1:16" x14ac:dyDescent="0.25">
      <c r="A24" s="75" t="s">
        <v>328</v>
      </c>
      <c r="B24" s="76" t="s">
        <v>305</v>
      </c>
      <c r="C24" s="76"/>
      <c r="D24" s="76"/>
      <c r="E24" s="291" t="s">
        <v>323</v>
      </c>
      <c r="F24" s="291"/>
      <c r="G24" s="291"/>
      <c r="H24" s="291"/>
      <c r="I24" s="291"/>
      <c r="J24" s="291"/>
      <c r="K24" s="291"/>
      <c r="L24" s="77">
        <v>443214.97</v>
      </c>
      <c r="M24" s="292">
        <v>461141</v>
      </c>
      <c r="N24" s="292"/>
      <c r="O24" s="293">
        <v>461141</v>
      </c>
      <c r="P24" s="293"/>
    </row>
    <row r="25" spans="1:16" x14ac:dyDescent="0.25">
      <c r="A25" s="75" t="s">
        <v>329</v>
      </c>
      <c r="B25" s="76" t="s">
        <v>305</v>
      </c>
      <c r="C25" s="76"/>
      <c r="D25" s="76"/>
      <c r="E25" s="291" t="s">
        <v>323</v>
      </c>
      <c r="F25" s="291"/>
      <c r="G25" s="291"/>
      <c r="H25" s="291"/>
      <c r="I25" s="291"/>
      <c r="J25" s="291"/>
      <c r="K25" s="291"/>
      <c r="L25" s="77">
        <v>425116</v>
      </c>
      <c r="M25" s="292">
        <v>425116</v>
      </c>
      <c r="N25" s="292"/>
      <c r="O25" s="293">
        <v>425116</v>
      </c>
      <c r="P25" s="293"/>
    </row>
    <row r="26" spans="1:16" x14ac:dyDescent="0.25">
      <c r="A26" s="75" t="s">
        <v>330</v>
      </c>
      <c r="B26" s="76" t="s">
        <v>305</v>
      </c>
      <c r="C26" s="76"/>
      <c r="D26" s="76"/>
      <c r="E26" s="291" t="s">
        <v>331</v>
      </c>
      <c r="F26" s="291"/>
      <c r="G26" s="291"/>
      <c r="H26" s="291"/>
      <c r="I26" s="291"/>
      <c r="J26" s="291"/>
      <c r="K26" s="291"/>
      <c r="L26" s="77">
        <v>26250430</v>
      </c>
      <c r="M26" s="292">
        <v>26743890</v>
      </c>
      <c r="N26" s="292"/>
      <c r="O26" s="293">
        <v>250430</v>
      </c>
      <c r="P26" s="293"/>
    </row>
    <row r="27" spans="1:16" x14ac:dyDescent="0.25">
      <c r="A27" s="75" t="s">
        <v>332</v>
      </c>
      <c r="B27" s="76" t="s">
        <v>305</v>
      </c>
      <c r="C27" s="76"/>
      <c r="D27" s="76"/>
      <c r="E27" s="291" t="s">
        <v>333</v>
      </c>
      <c r="F27" s="291"/>
      <c r="G27" s="291"/>
      <c r="H27" s="291"/>
      <c r="I27" s="291"/>
      <c r="J27" s="291"/>
      <c r="K27" s="291"/>
      <c r="L27" s="77">
        <v>8047232.8600000003</v>
      </c>
      <c r="M27" s="292">
        <v>8137618.7999999998</v>
      </c>
      <c r="N27" s="292"/>
      <c r="O27" s="293">
        <v>8137618.7999999998</v>
      </c>
      <c r="P27" s="293"/>
    </row>
    <row r="28" spans="1:16" x14ac:dyDescent="0.25">
      <c r="A28" s="75" t="s">
        <v>334</v>
      </c>
      <c r="B28" s="76" t="s">
        <v>305</v>
      </c>
      <c r="C28" s="76"/>
      <c r="D28" s="76"/>
      <c r="E28" s="291" t="s">
        <v>333</v>
      </c>
      <c r="F28" s="291"/>
      <c r="G28" s="291"/>
      <c r="H28" s="291"/>
      <c r="I28" s="291"/>
      <c r="J28" s="291"/>
      <c r="K28" s="291"/>
      <c r="L28" s="77">
        <v>40000</v>
      </c>
      <c r="M28" s="292">
        <v>40000</v>
      </c>
      <c r="N28" s="292"/>
      <c r="O28" s="293">
        <v>40000</v>
      </c>
      <c r="P28" s="293"/>
    </row>
    <row r="29" spans="1:16" x14ac:dyDescent="0.25">
      <c r="A29" s="130" t="s">
        <v>335</v>
      </c>
      <c r="B29" s="131" t="s">
        <v>305</v>
      </c>
      <c r="C29" s="131"/>
      <c r="D29" s="131"/>
      <c r="E29" s="285" t="s">
        <v>336</v>
      </c>
      <c r="F29" s="285"/>
      <c r="G29" s="285"/>
      <c r="H29" s="285"/>
      <c r="I29" s="285"/>
      <c r="J29" s="285"/>
      <c r="K29" s="285"/>
      <c r="L29" s="132">
        <v>219000</v>
      </c>
      <c r="M29" s="286"/>
      <c r="N29" s="286"/>
      <c r="O29" s="287"/>
      <c r="P29" s="287"/>
    </row>
    <row r="30" spans="1:16" x14ac:dyDescent="0.25">
      <c r="A30" s="130" t="s">
        <v>337</v>
      </c>
      <c r="B30" s="131" t="s">
        <v>305</v>
      </c>
      <c r="C30" s="131"/>
      <c r="D30" s="131"/>
      <c r="E30" s="285" t="s">
        <v>336</v>
      </c>
      <c r="F30" s="285"/>
      <c r="G30" s="285"/>
      <c r="H30" s="285"/>
      <c r="I30" s="285"/>
      <c r="J30" s="285"/>
      <c r="K30" s="285"/>
      <c r="L30" s="132">
        <v>292000</v>
      </c>
      <c r="M30" s="286"/>
      <c r="N30" s="286"/>
      <c r="O30" s="287"/>
      <c r="P30" s="287"/>
    </row>
    <row r="31" spans="1:16" x14ac:dyDescent="0.25">
      <c r="A31" s="130" t="s">
        <v>338</v>
      </c>
      <c r="B31" s="131" t="s">
        <v>305</v>
      </c>
      <c r="C31" s="131"/>
      <c r="D31" s="131"/>
      <c r="E31" s="285" t="s">
        <v>336</v>
      </c>
      <c r="F31" s="285"/>
      <c r="G31" s="285"/>
      <c r="H31" s="285"/>
      <c r="I31" s="285"/>
      <c r="J31" s="285"/>
      <c r="K31" s="285"/>
      <c r="L31" s="132">
        <v>292000</v>
      </c>
      <c r="M31" s="286"/>
      <c r="N31" s="286"/>
      <c r="O31" s="287"/>
      <c r="P31" s="287"/>
    </row>
    <row r="32" spans="1:16" x14ac:dyDescent="0.25">
      <c r="A32" s="130" t="s">
        <v>339</v>
      </c>
      <c r="B32" s="131" t="s">
        <v>305</v>
      </c>
      <c r="C32" s="131"/>
      <c r="D32" s="131"/>
      <c r="E32" s="285" t="s">
        <v>340</v>
      </c>
      <c r="F32" s="285"/>
      <c r="G32" s="285"/>
      <c r="H32" s="285"/>
      <c r="I32" s="285"/>
      <c r="J32" s="285"/>
      <c r="K32" s="285"/>
      <c r="L32" s="132">
        <v>67036892.700000003</v>
      </c>
      <c r="M32" s="286">
        <v>69863943.700000003</v>
      </c>
      <c r="N32" s="286"/>
      <c r="O32" s="287">
        <v>69863943.700000003</v>
      </c>
      <c r="P32" s="287"/>
    </row>
    <row r="33" spans="1:16" x14ac:dyDescent="0.25">
      <c r="A33" s="130" t="s">
        <v>341</v>
      </c>
      <c r="B33" s="131" t="s">
        <v>305</v>
      </c>
      <c r="C33" s="131"/>
      <c r="D33" s="131"/>
      <c r="E33" s="285" t="s">
        <v>340</v>
      </c>
      <c r="F33" s="285"/>
      <c r="G33" s="285"/>
      <c r="H33" s="285"/>
      <c r="I33" s="285"/>
      <c r="J33" s="285"/>
      <c r="K33" s="285"/>
      <c r="L33" s="132">
        <v>85031143.109999999</v>
      </c>
      <c r="M33" s="286">
        <v>32084000</v>
      </c>
      <c r="N33" s="286"/>
      <c r="O33" s="287">
        <v>26312330</v>
      </c>
      <c r="P33" s="287"/>
    </row>
    <row r="34" spans="1:16" x14ac:dyDescent="0.25">
      <c r="A34" s="75" t="s">
        <v>315</v>
      </c>
      <c r="B34" s="76" t="s">
        <v>305</v>
      </c>
      <c r="C34" s="76"/>
      <c r="D34" s="76" t="s">
        <v>342</v>
      </c>
      <c r="E34" s="291" t="s">
        <v>343</v>
      </c>
      <c r="F34" s="291"/>
      <c r="G34" s="291"/>
      <c r="H34" s="291"/>
      <c r="I34" s="291"/>
      <c r="J34" s="291"/>
      <c r="K34" s="291"/>
      <c r="L34" s="77">
        <v>16945000</v>
      </c>
      <c r="M34" s="292"/>
      <c r="N34" s="292"/>
      <c r="O34" s="293"/>
      <c r="P34" s="293"/>
    </row>
    <row r="35" spans="1:16" x14ac:dyDescent="0.25">
      <c r="A35" s="75" t="s">
        <v>309</v>
      </c>
      <c r="B35" s="76" t="s">
        <v>305</v>
      </c>
      <c r="C35" s="76"/>
      <c r="D35" s="76" t="s">
        <v>344</v>
      </c>
      <c r="E35" s="291" t="s">
        <v>310</v>
      </c>
      <c r="F35" s="291"/>
      <c r="G35" s="291"/>
      <c r="H35" s="291"/>
      <c r="I35" s="291"/>
      <c r="J35" s="291"/>
      <c r="K35" s="291"/>
      <c r="L35" s="77">
        <v>3700000</v>
      </c>
      <c r="M35" s="292">
        <v>4000000</v>
      </c>
      <c r="N35" s="292"/>
      <c r="O35" s="293">
        <v>4000000</v>
      </c>
      <c r="P35" s="293"/>
    </row>
    <row r="36" spans="1:16" x14ac:dyDescent="0.25">
      <c r="A36" s="75" t="s">
        <v>315</v>
      </c>
      <c r="B36" s="76" t="s">
        <v>305</v>
      </c>
      <c r="C36" s="76"/>
      <c r="D36" s="76" t="s">
        <v>344</v>
      </c>
      <c r="E36" s="291" t="s">
        <v>343</v>
      </c>
      <c r="F36" s="291"/>
      <c r="G36" s="291"/>
      <c r="H36" s="291"/>
      <c r="I36" s="291"/>
      <c r="J36" s="291"/>
      <c r="K36" s="291"/>
      <c r="L36" s="77">
        <v>800000</v>
      </c>
      <c r="M36" s="292">
        <v>800000</v>
      </c>
      <c r="N36" s="292"/>
      <c r="O36" s="293">
        <v>800000</v>
      </c>
      <c r="P36" s="293"/>
    </row>
    <row r="37" spans="1:16" x14ac:dyDescent="0.25">
      <c r="A37" s="75" t="s">
        <v>345</v>
      </c>
      <c r="B37" s="76" t="s">
        <v>305</v>
      </c>
      <c r="C37" s="76"/>
      <c r="D37" s="76" t="s">
        <v>344</v>
      </c>
      <c r="E37" s="291" t="s">
        <v>346</v>
      </c>
      <c r="F37" s="291"/>
      <c r="G37" s="291"/>
      <c r="H37" s="291"/>
      <c r="I37" s="291"/>
      <c r="J37" s="291"/>
      <c r="K37" s="291"/>
      <c r="L37" s="77">
        <v>3300000</v>
      </c>
      <c r="M37" s="292"/>
      <c r="N37" s="292"/>
      <c r="O37" s="293"/>
      <c r="P37" s="293"/>
    </row>
    <row r="38" spans="1:16" x14ac:dyDescent="0.25">
      <c r="A38" s="75" t="s">
        <v>347</v>
      </c>
      <c r="B38" s="76" t="s">
        <v>305</v>
      </c>
      <c r="C38" s="76"/>
      <c r="D38" s="76" t="s">
        <v>344</v>
      </c>
      <c r="E38" s="291" t="s">
        <v>348</v>
      </c>
      <c r="F38" s="291"/>
      <c r="G38" s="291"/>
      <c r="H38" s="291"/>
      <c r="I38" s="291"/>
      <c r="J38" s="291"/>
      <c r="K38" s="291"/>
      <c r="L38" s="77"/>
      <c r="M38" s="292"/>
      <c r="N38" s="292"/>
      <c r="O38" s="293">
        <v>24543000</v>
      </c>
      <c r="P38" s="293"/>
    </row>
    <row r="39" spans="1:16" x14ac:dyDescent="0.25">
      <c r="A39" s="75" t="s">
        <v>349</v>
      </c>
      <c r="B39" s="76" t="s">
        <v>305</v>
      </c>
      <c r="C39" s="76"/>
      <c r="D39" s="76" t="s">
        <v>344</v>
      </c>
      <c r="E39" s="291" t="s">
        <v>348</v>
      </c>
      <c r="F39" s="291"/>
      <c r="G39" s="291"/>
      <c r="H39" s="291"/>
      <c r="I39" s="291"/>
      <c r="J39" s="291"/>
      <c r="K39" s="291"/>
      <c r="L39" s="77"/>
      <c r="M39" s="292"/>
      <c r="N39" s="292"/>
      <c r="O39" s="293">
        <v>3760000</v>
      </c>
      <c r="P39" s="293"/>
    </row>
    <row r="40" spans="1:16" x14ac:dyDescent="0.25">
      <c r="A40" s="75" t="s">
        <v>319</v>
      </c>
      <c r="B40" s="76" t="s">
        <v>305</v>
      </c>
      <c r="C40" s="76"/>
      <c r="D40" s="76" t="s">
        <v>344</v>
      </c>
      <c r="E40" s="291" t="s">
        <v>318</v>
      </c>
      <c r="F40" s="291"/>
      <c r="G40" s="291"/>
      <c r="H40" s="291"/>
      <c r="I40" s="291"/>
      <c r="J40" s="291"/>
      <c r="K40" s="291"/>
      <c r="L40" s="77">
        <v>150001</v>
      </c>
      <c r="M40" s="292"/>
      <c r="N40" s="292"/>
      <c r="O40" s="293"/>
      <c r="P40" s="293"/>
    </row>
    <row r="41" spans="1:16" x14ac:dyDescent="0.25">
      <c r="A41" s="75" t="s">
        <v>327</v>
      </c>
      <c r="B41" s="76" t="s">
        <v>305</v>
      </c>
      <c r="C41" s="76"/>
      <c r="D41" s="76" t="s">
        <v>344</v>
      </c>
      <c r="E41" s="291" t="s">
        <v>323</v>
      </c>
      <c r="F41" s="291"/>
      <c r="G41" s="291"/>
      <c r="H41" s="291"/>
      <c r="I41" s="291"/>
      <c r="J41" s="291"/>
      <c r="K41" s="291"/>
      <c r="L41" s="77">
        <v>200552.6</v>
      </c>
      <c r="M41" s="292">
        <v>210168</v>
      </c>
      <c r="N41" s="292"/>
      <c r="O41" s="293">
        <v>210168</v>
      </c>
      <c r="P41" s="293"/>
    </row>
    <row r="42" spans="1:16" x14ac:dyDescent="0.25">
      <c r="A42" s="75" t="s">
        <v>328</v>
      </c>
      <c r="B42" s="76" t="s">
        <v>305</v>
      </c>
      <c r="C42" s="76"/>
      <c r="D42" s="76" t="s">
        <v>344</v>
      </c>
      <c r="E42" s="291" t="s">
        <v>323</v>
      </c>
      <c r="F42" s="291"/>
      <c r="G42" s="291"/>
      <c r="H42" s="291"/>
      <c r="I42" s="291"/>
      <c r="J42" s="291"/>
      <c r="K42" s="291"/>
      <c r="L42" s="77">
        <v>48335</v>
      </c>
      <c r="M42" s="292">
        <v>59720</v>
      </c>
      <c r="N42" s="292"/>
      <c r="O42" s="293">
        <v>59720</v>
      </c>
      <c r="P42" s="293"/>
    </row>
    <row r="43" spans="1:16" x14ac:dyDescent="0.25">
      <c r="A43" s="130" t="s">
        <v>341</v>
      </c>
      <c r="B43" s="131" t="s">
        <v>305</v>
      </c>
      <c r="C43" s="131"/>
      <c r="D43" s="131" t="s">
        <v>344</v>
      </c>
      <c r="E43" s="285" t="s">
        <v>340</v>
      </c>
      <c r="F43" s="285"/>
      <c r="G43" s="285"/>
      <c r="H43" s="285"/>
      <c r="I43" s="285"/>
      <c r="J43" s="285"/>
      <c r="K43" s="285"/>
      <c r="L43" s="132">
        <v>25962846.890000001</v>
      </c>
      <c r="M43" s="286">
        <v>3897500</v>
      </c>
      <c r="N43" s="286"/>
      <c r="O43" s="287">
        <v>19000000</v>
      </c>
      <c r="P43" s="287"/>
    </row>
    <row r="44" spans="1:16" x14ac:dyDescent="0.25">
      <c r="A44" s="75" t="s">
        <v>304</v>
      </c>
      <c r="B44" s="76" t="s">
        <v>305</v>
      </c>
      <c r="C44" s="76"/>
      <c r="D44" s="76" t="s">
        <v>350</v>
      </c>
      <c r="E44" s="291" t="s">
        <v>306</v>
      </c>
      <c r="F44" s="291"/>
      <c r="G44" s="291"/>
      <c r="H44" s="291"/>
      <c r="I44" s="291"/>
      <c r="J44" s="291"/>
      <c r="K44" s="291"/>
      <c r="L44" s="77">
        <v>13436750</v>
      </c>
      <c r="M44" s="292">
        <v>13436750</v>
      </c>
      <c r="N44" s="292"/>
      <c r="O44" s="293">
        <v>13436750</v>
      </c>
      <c r="P44" s="293"/>
    </row>
    <row r="45" spans="1:16" x14ac:dyDescent="0.25">
      <c r="A45" s="75" t="s">
        <v>307</v>
      </c>
      <c r="B45" s="76" t="s">
        <v>305</v>
      </c>
      <c r="C45" s="76"/>
      <c r="D45" s="76" t="s">
        <v>350</v>
      </c>
      <c r="E45" s="291" t="s">
        <v>308</v>
      </c>
      <c r="F45" s="291"/>
      <c r="G45" s="291"/>
      <c r="H45" s="291"/>
      <c r="I45" s="291"/>
      <c r="J45" s="291"/>
      <c r="K45" s="291"/>
      <c r="L45" s="77">
        <v>60626122</v>
      </c>
      <c r="M45" s="292">
        <v>62517422</v>
      </c>
      <c r="N45" s="292"/>
      <c r="O45" s="293">
        <v>62517422</v>
      </c>
      <c r="P45" s="293"/>
    </row>
    <row r="46" spans="1:16" x14ac:dyDescent="0.25">
      <c r="A46" s="75" t="s">
        <v>311</v>
      </c>
      <c r="B46" s="76" t="s">
        <v>305</v>
      </c>
      <c r="C46" s="76"/>
      <c r="D46" s="76" t="s">
        <v>350</v>
      </c>
      <c r="E46" s="291" t="s">
        <v>312</v>
      </c>
      <c r="F46" s="291"/>
      <c r="G46" s="291"/>
      <c r="H46" s="291"/>
      <c r="I46" s="291"/>
      <c r="J46" s="291"/>
      <c r="K46" s="291"/>
      <c r="L46" s="77">
        <v>18617866</v>
      </c>
      <c r="M46" s="292">
        <v>18617866</v>
      </c>
      <c r="N46" s="292"/>
      <c r="O46" s="293">
        <v>18617866</v>
      </c>
      <c r="P46" s="293"/>
    </row>
    <row r="47" spans="1:16" x14ac:dyDescent="0.25">
      <c r="A47" s="75" t="s">
        <v>313</v>
      </c>
      <c r="B47" s="76" t="s">
        <v>305</v>
      </c>
      <c r="C47" s="76"/>
      <c r="D47" s="76" t="s">
        <v>350</v>
      </c>
      <c r="E47" s="291" t="s">
        <v>314</v>
      </c>
      <c r="F47" s="291"/>
      <c r="G47" s="291"/>
      <c r="H47" s="291"/>
      <c r="I47" s="291"/>
      <c r="J47" s="291"/>
      <c r="K47" s="291"/>
      <c r="L47" s="77">
        <v>547458670.37</v>
      </c>
      <c r="M47" s="292">
        <v>544503493</v>
      </c>
      <c r="N47" s="292"/>
      <c r="O47" s="293">
        <v>544503493</v>
      </c>
      <c r="P47" s="293"/>
    </row>
    <row r="48" spans="1:16" x14ac:dyDescent="0.25">
      <c r="A48" s="75" t="s">
        <v>316</v>
      </c>
      <c r="B48" s="76" t="s">
        <v>305</v>
      </c>
      <c r="C48" s="76"/>
      <c r="D48" s="76" t="s">
        <v>350</v>
      </c>
      <c r="E48" s="291" t="s">
        <v>314</v>
      </c>
      <c r="F48" s="291"/>
      <c r="G48" s="291"/>
      <c r="H48" s="291"/>
      <c r="I48" s="291"/>
      <c r="J48" s="291"/>
      <c r="K48" s="291"/>
      <c r="L48" s="77">
        <v>87549640</v>
      </c>
      <c r="M48" s="292">
        <v>87549640</v>
      </c>
      <c r="N48" s="292"/>
      <c r="O48" s="293">
        <v>87549640</v>
      </c>
      <c r="P48" s="293"/>
    </row>
    <row r="49" spans="1:16" x14ac:dyDescent="0.25">
      <c r="A49" s="75" t="s">
        <v>317</v>
      </c>
      <c r="B49" s="76" t="s">
        <v>305</v>
      </c>
      <c r="C49" s="76"/>
      <c r="D49" s="76" t="s">
        <v>350</v>
      </c>
      <c r="E49" s="291" t="s">
        <v>318</v>
      </c>
      <c r="F49" s="291"/>
      <c r="G49" s="291"/>
      <c r="H49" s="291"/>
      <c r="I49" s="291"/>
      <c r="J49" s="291"/>
      <c r="K49" s="291"/>
      <c r="L49" s="77">
        <v>146806896</v>
      </c>
      <c r="M49" s="292">
        <v>146806896</v>
      </c>
      <c r="N49" s="292"/>
      <c r="O49" s="293">
        <v>146806896</v>
      </c>
      <c r="P49" s="293"/>
    </row>
    <row r="50" spans="1:16" x14ac:dyDescent="0.25">
      <c r="A50" s="75" t="s">
        <v>320</v>
      </c>
      <c r="B50" s="76" t="s">
        <v>305</v>
      </c>
      <c r="C50" s="76"/>
      <c r="D50" s="76" t="s">
        <v>350</v>
      </c>
      <c r="E50" s="291" t="s">
        <v>318</v>
      </c>
      <c r="F50" s="291"/>
      <c r="G50" s="291"/>
      <c r="H50" s="291"/>
      <c r="I50" s="291"/>
      <c r="J50" s="291"/>
      <c r="K50" s="291"/>
      <c r="L50" s="77">
        <v>215720724</v>
      </c>
      <c r="M50" s="292">
        <v>215720724</v>
      </c>
      <c r="N50" s="292"/>
      <c r="O50" s="293">
        <v>215720724</v>
      </c>
      <c r="P50" s="293"/>
    </row>
    <row r="51" spans="1:16" x14ac:dyDescent="0.25">
      <c r="A51" s="75" t="s">
        <v>332</v>
      </c>
      <c r="B51" s="76" t="s">
        <v>305</v>
      </c>
      <c r="C51" s="76"/>
      <c r="D51" s="76" t="s">
        <v>350</v>
      </c>
      <c r="E51" s="291" t="s">
        <v>333</v>
      </c>
      <c r="F51" s="291"/>
      <c r="G51" s="291"/>
      <c r="H51" s="291"/>
      <c r="I51" s="291"/>
      <c r="J51" s="291"/>
      <c r="K51" s="291"/>
      <c r="L51" s="77">
        <v>162812864.88</v>
      </c>
      <c r="M51" s="292">
        <v>151437797</v>
      </c>
      <c r="N51" s="292"/>
      <c r="O51" s="293">
        <v>151437797</v>
      </c>
      <c r="P51" s="293"/>
    </row>
    <row r="52" spans="1:16" x14ac:dyDescent="0.25">
      <c r="A52" s="75" t="s">
        <v>334</v>
      </c>
      <c r="B52" s="76" t="s">
        <v>305</v>
      </c>
      <c r="C52" s="76"/>
      <c r="D52" s="76" t="s">
        <v>350</v>
      </c>
      <c r="E52" s="291" t="s">
        <v>333</v>
      </c>
      <c r="F52" s="291"/>
      <c r="G52" s="291"/>
      <c r="H52" s="291"/>
      <c r="I52" s="291"/>
      <c r="J52" s="291"/>
      <c r="K52" s="291"/>
      <c r="L52" s="77">
        <v>755913</v>
      </c>
      <c r="M52" s="292">
        <v>755913</v>
      </c>
      <c r="N52" s="292"/>
      <c r="O52" s="293">
        <v>755913</v>
      </c>
      <c r="P52" s="293"/>
    </row>
    <row r="53" spans="1:16" x14ac:dyDescent="0.25">
      <c r="A53" s="130" t="s">
        <v>351</v>
      </c>
      <c r="B53" s="131" t="s">
        <v>305</v>
      </c>
      <c r="C53" s="131"/>
      <c r="D53" s="131" t="s">
        <v>352</v>
      </c>
      <c r="E53" s="285" t="s">
        <v>353</v>
      </c>
      <c r="F53" s="285"/>
      <c r="G53" s="285"/>
      <c r="H53" s="285"/>
      <c r="I53" s="285"/>
      <c r="J53" s="285"/>
      <c r="K53" s="285"/>
      <c r="L53" s="132"/>
      <c r="M53" s="286">
        <v>3198040</v>
      </c>
      <c r="N53" s="286"/>
      <c r="O53" s="287">
        <v>40386510</v>
      </c>
      <c r="P53" s="287"/>
    </row>
    <row r="54" spans="1:16" x14ac:dyDescent="0.25">
      <c r="A54" s="75" t="s">
        <v>354</v>
      </c>
      <c r="B54" s="76" t="s">
        <v>305</v>
      </c>
      <c r="C54" s="76"/>
      <c r="D54" s="76" t="s">
        <v>355</v>
      </c>
      <c r="E54" s="291" t="s">
        <v>356</v>
      </c>
      <c r="F54" s="291"/>
      <c r="G54" s="291"/>
      <c r="H54" s="291"/>
      <c r="I54" s="291"/>
      <c r="J54" s="291"/>
      <c r="K54" s="291"/>
      <c r="L54" s="77">
        <v>0</v>
      </c>
      <c r="M54" s="292">
        <v>15000000</v>
      </c>
      <c r="N54" s="292"/>
      <c r="O54" s="293">
        <v>54119680</v>
      </c>
      <c r="P54" s="293"/>
    </row>
    <row r="55" spans="1:16" x14ac:dyDescent="0.25">
      <c r="A55" s="75" t="s">
        <v>304</v>
      </c>
      <c r="B55" s="76" t="s">
        <v>305</v>
      </c>
      <c r="C55" s="76"/>
      <c r="D55" s="76" t="s">
        <v>357</v>
      </c>
      <c r="E55" s="291" t="s">
        <v>306</v>
      </c>
      <c r="F55" s="291"/>
      <c r="G55" s="291"/>
      <c r="H55" s="291"/>
      <c r="I55" s="291"/>
      <c r="J55" s="291"/>
      <c r="K55" s="291"/>
      <c r="L55" s="77">
        <v>260000</v>
      </c>
      <c r="M55" s="292">
        <v>260000</v>
      </c>
      <c r="N55" s="292"/>
      <c r="O55" s="293">
        <v>260000</v>
      </c>
      <c r="P55" s="293"/>
    </row>
    <row r="56" spans="1:16" x14ac:dyDescent="0.25">
      <c r="A56" s="75" t="s">
        <v>307</v>
      </c>
      <c r="B56" s="76" t="s">
        <v>305</v>
      </c>
      <c r="C56" s="76"/>
      <c r="D56" s="76" t="s">
        <v>357</v>
      </c>
      <c r="E56" s="291" t="s">
        <v>308</v>
      </c>
      <c r="F56" s="291"/>
      <c r="G56" s="291"/>
      <c r="H56" s="291"/>
      <c r="I56" s="291"/>
      <c r="J56" s="291"/>
      <c r="K56" s="291"/>
      <c r="L56" s="77">
        <v>1995590</v>
      </c>
      <c r="M56" s="292">
        <v>2023672.84</v>
      </c>
      <c r="N56" s="292"/>
      <c r="O56" s="293">
        <v>2023672.84</v>
      </c>
      <c r="P56" s="293"/>
    </row>
    <row r="57" spans="1:16" x14ac:dyDescent="0.25">
      <c r="A57" s="75" t="s">
        <v>311</v>
      </c>
      <c r="B57" s="76" t="s">
        <v>305</v>
      </c>
      <c r="C57" s="76"/>
      <c r="D57" s="76" t="s">
        <v>357</v>
      </c>
      <c r="E57" s="291" t="s">
        <v>312</v>
      </c>
      <c r="F57" s="291"/>
      <c r="G57" s="291"/>
      <c r="H57" s="291"/>
      <c r="I57" s="291"/>
      <c r="J57" s="291"/>
      <c r="K57" s="291"/>
      <c r="L57" s="77">
        <v>416016.1</v>
      </c>
      <c r="M57" s="292">
        <v>303604.57</v>
      </c>
      <c r="N57" s="292"/>
      <c r="O57" s="293">
        <v>303604.57</v>
      </c>
      <c r="P57" s="293"/>
    </row>
    <row r="58" spans="1:16" x14ac:dyDescent="0.25">
      <c r="A58" s="75" t="s">
        <v>313</v>
      </c>
      <c r="B58" s="76" t="s">
        <v>305</v>
      </c>
      <c r="C58" s="76"/>
      <c r="D58" s="76" t="s">
        <v>357</v>
      </c>
      <c r="E58" s="291" t="s">
        <v>314</v>
      </c>
      <c r="F58" s="291"/>
      <c r="G58" s="291"/>
      <c r="H58" s="291"/>
      <c r="I58" s="291"/>
      <c r="J58" s="291"/>
      <c r="K58" s="291"/>
      <c r="L58" s="77">
        <v>21334879.559999999</v>
      </c>
      <c r="M58" s="292">
        <v>21119125.600000001</v>
      </c>
      <c r="N58" s="292"/>
      <c r="O58" s="293">
        <v>21119125.600000001</v>
      </c>
      <c r="P58" s="293"/>
    </row>
    <row r="59" spans="1:16" x14ac:dyDescent="0.25">
      <c r="A59" s="75" t="s">
        <v>316</v>
      </c>
      <c r="B59" s="76" t="s">
        <v>305</v>
      </c>
      <c r="C59" s="76"/>
      <c r="D59" s="76" t="s">
        <v>357</v>
      </c>
      <c r="E59" s="291" t="s">
        <v>314</v>
      </c>
      <c r="F59" s="291"/>
      <c r="G59" s="291"/>
      <c r="H59" s="291"/>
      <c r="I59" s="291"/>
      <c r="J59" s="291"/>
      <c r="K59" s="291"/>
      <c r="L59" s="77">
        <v>5990983.0300000003</v>
      </c>
      <c r="M59" s="292">
        <v>6010333.2999999998</v>
      </c>
      <c r="N59" s="292"/>
      <c r="O59" s="293">
        <v>6010333.2999999998</v>
      </c>
      <c r="P59" s="293"/>
    </row>
    <row r="60" spans="1:16" x14ac:dyDescent="0.25">
      <c r="A60" s="75" t="s">
        <v>317</v>
      </c>
      <c r="B60" s="76" t="s">
        <v>305</v>
      </c>
      <c r="C60" s="76"/>
      <c r="D60" s="76" t="s">
        <v>357</v>
      </c>
      <c r="E60" s="291" t="s">
        <v>318</v>
      </c>
      <c r="F60" s="291"/>
      <c r="G60" s="291"/>
      <c r="H60" s="291"/>
      <c r="I60" s="291"/>
      <c r="J60" s="291"/>
      <c r="K60" s="291"/>
      <c r="L60" s="77">
        <v>660568.64</v>
      </c>
      <c r="M60" s="292">
        <v>1103062.6200000001</v>
      </c>
      <c r="N60" s="292"/>
      <c r="O60" s="293">
        <v>1103062.6200000001</v>
      </c>
      <c r="P60" s="293"/>
    </row>
    <row r="61" spans="1:16" x14ac:dyDescent="0.25">
      <c r="A61" s="75" t="s">
        <v>320</v>
      </c>
      <c r="B61" s="76" t="s">
        <v>305</v>
      </c>
      <c r="C61" s="76"/>
      <c r="D61" s="76" t="s">
        <v>357</v>
      </c>
      <c r="E61" s="291" t="s">
        <v>318</v>
      </c>
      <c r="F61" s="291"/>
      <c r="G61" s="291"/>
      <c r="H61" s="291"/>
      <c r="I61" s="291"/>
      <c r="J61" s="291"/>
      <c r="K61" s="291"/>
      <c r="L61" s="77">
        <v>244000</v>
      </c>
      <c r="M61" s="292">
        <v>244000</v>
      </c>
      <c r="N61" s="292"/>
      <c r="O61" s="293">
        <v>244000</v>
      </c>
      <c r="P61" s="293"/>
    </row>
    <row r="62" spans="1:16" x14ac:dyDescent="0.25">
      <c r="A62" s="75" t="s">
        <v>358</v>
      </c>
      <c r="B62" s="76" t="s">
        <v>305</v>
      </c>
      <c r="C62" s="76"/>
      <c r="D62" s="76" t="s">
        <v>357</v>
      </c>
      <c r="E62" s="291" t="s">
        <v>323</v>
      </c>
      <c r="F62" s="291"/>
      <c r="G62" s="291"/>
      <c r="H62" s="291"/>
      <c r="I62" s="291"/>
      <c r="J62" s="291"/>
      <c r="K62" s="291"/>
      <c r="L62" s="77">
        <v>446474.4</v>
      </c>
      <c r="M62" s="292">
        <v>425902</v>
      </c>
      <c r="N62" s="292"/>
      <c r="O62" s="293">
        <v>425902</v>
      </c>
      <c r="P62" s="293"/>
    </row>
    <row r="63" spans="1:16" x14ac:dyDescent="0.25">
      <c r="A63" s="75" t="s">
        <v>332</v>
      </c>
      <c r="B63" s="76" t="s">
        <v>305</v>
      </c>
      <c r="C63" s="76"/>
      <c r="D63" s="76" t="s">
        <v>357</v>
      </c>
      <c r="E63" s="291" t="s">
        <v>333</v>
      </c>
      <c r="F63" s="291"/>
      <c r="G63" s="291"/>
      <c r="H63" s="291"/>
      <c r="I63" s="291"/>
      <c r="J63" s="291"/>
      <c r="K63" s="291"/>
      <c r="L63" s="77">
        <v>44873.760000000002</v>
      </c>
      <c r="M63" s="292">
        <v>44873.760000000002</v>
      </c>
      <c r="N63" s="292"/>
      <c r="O63" s="293">
        <v>44873.760000000002</v>
      </c>
      <c r="P63" s="293"/>
    </row>
    <row r="64" spans="1:16" x14ac:dyDescent="0.25">
      <c r="A64" s="130" t="s">
        <v>339</v>
      </c>
      <c r="B64" s="131" t="s">
        <v>305</v>
      </c>
      <c r="C64" s="131"/>
      <c r="D64" s="131" t="s">
        <v>357</v>
      </c>
      <c r="E64" s="285" t="s">
        <v>340</v>
      </c>
      <c r="F64" s="285"/>
      <c r="G64" s="285"/>
      <c r="H64" s="285"/>
      <c r="I64" s="285"/>
      <c r="J64" s="285"/>
      <c r="K64" s="285"/>
      <c r="L64" s="132">
        <v>17802194.09</v>
      </c>
      <c r="M64" s="286">
        <v>16546512.77</v>
      </c>
      <c r="N64" s="286"/>
      <c r="O64" s="287">
        <v>16546512.77</v>
      </c>
      <c r="P64" s="287"/>
    </row>
    <row r="65" spans="1:16" x14ac:dyDescent="0.25">
      <c r="A65" s="75" t="s">
        <v>304</v>
      </c>
      <c r="B65" s="76" t="s">
        <v>305</v>
      </c>
      <c r="C65" s="76"/>
      <c r="D65" s="76" t="s">
        <v>359</v>
      </c>
      <c r="E65" s="291" t="s">
        <v>306</v>
      </c>
      <c r="F65" s="291"/>
      <c r="G65" s="291"/>
      <c r="H65" s="291"/>
      <c r="I65" s="291"/>
      <c r="J65" s="291"/>
      <c r="K65" s="291"/>
      <c r="L65" s="77">
        <v>17945</v>
      </c>
      <c r="M65" s="292">
        <v>17945</v>
      </c>
      <c r="N65" s="292"/>
      <c r="O65" s="293">
        <v>17945</v>
      </c>
      <c r="P65" s="293"/>
    </row>
    <row r="66" spans="1:16" x14ac:dyDescent="0.25">
      <c r="A66" s="75" t="s">
        <v>307</v>
      </c>
      <c r="B66" s="76" t="s">
        <v>305</v>
      </c>
      <c r="C66" s="76"/>
      <c r="D66" s="76" t="s">
        <v>359</v>
      </c>
      <c r="E66" s="291" t="s">
        <v>308</v>
      </c>
      <c r="F66" s="291"/>
      <c r="G66" s="291"/>
      <c r="H66" s="291"/>
      <c r="I66" s="291"/>
      <c r="J66" s="291"/>
      <c r="K66" s="291"/>
      <c r="L66" s="77">
        <v>334343.25</v>
      </c>
      <c r="M66" s="292">
        <v>166117.28</v>
      </c>
      <c r="N66" s="292"/>
      <c r="O66" s="293">
        <v>166117.28</v>
      </c>
      <c r="P66" s="293"/>
    </row>
    <row r="67" spans="1:16" x14ac:dyDescent="0.25">
      <c r="A67" s="75" t="s">
        <v>311</v>
      </c>
      <c r="B67" s="76" t="s">
        <v>305</v>
      </c>
      <c r="C67" s="76"/>
      <c r="D67" s="76" t="s">
        <v>359</v>
      </c>
      <c r="E67" s="291" t="s">
        <v>312</v>
      </c>
      <c r="F67" s="291"/>
      <c r="G67" s="291"/>
      <c r="H67" s="291"/>
      <c r="I67" s="291"/>
      <c r="J67" s="291"/>
      <c r="K67" s="291"/>
      <c r="L67" s="77">
        <v>35484.839999999997</v>
      </c>
      <c r="M67" s="292">
        <v>18457.38</v>
      </c>
      <c r="N67" s="292"/>
      <c r="O67" s="293">
        <v>18457.38</v>
      </c>
      <c r="P67" s="293"/>
    </row>
    <row r="68" spans="1:16" x14ac:dyDescent="0.25">
      <c r="A68" s="75" t="s">
        <v>313</v>
      </c>
      <c r="B68" s="76" t="s">
        <v>305</v>
      </c>
      <c r="C68" s="76"/>
      <c r="D68" s="76" t="s">
        <v>359</v>
      </c>
      <c r="E68" s="291" t="s">
        <v>314</v>
      </c>
      <c r="F68" s="291"/>
      <c r="G68" s="291"/>
      <c r="H68" s="291"/>
      <c r="I68" s="291"/>
      <c r="J68" s="291"/>
      <c r="K68" s="291"/>
      <c r="L68" s="77">
        <v>2990734.14</v>
      </c>
      <c r="M68" s="292">
        <v>3087104</v>
      </c>
      <c r="N68" s="292"/>
      <c r="O68" s="293">
        <v>3087104</v>
      </c>
      <c r="P68" s="293"/>
    </row>
    <row r="69" spans="1:16" x14ac:dyDescent="0.25">
      <c r="A69" s="75" t="s">
        <v>316</v>
      </c>
      <c r="B69" s="76" t="s">
        <v>305</v>
      </c>
      <c r="C69" s="76"/>
      <c r="D69" s="76" t="s">
        <v>359</v>
      </c>
      <c r="E69" s="291" t="s">
        <v>314</v>
      </c>
      <c r="F69" s="291"/>
      <c r="G69" s="291"/>
      <c r="H69" s="291"/>
      <c r="I69" s="291"/>
      <c r="J69" s="291"/>
      <c r="K69" s="291"/>
      <c r="L69" s="77">
        <v>586711.02</v>
      </c>
      <c r="M69" s="292">
        <v>379406.02</v>
      </c>
      <c r="N69" s="292"/>
      <c r="O69" s="293">
        <v>379406.02</v>
      </c>
      <c r="P69" s="293"/>
    </row>
    <row r="70" spans="1:16" x14ac:dyDescent="0.25">
      <c r="A70" s="75" t="s">
        <v>317</v>
      </c>
      <c r="B70" s="76" t="s">
        <v>305</v>
      </c>
      <c r="C70" s="76"/>
      <c r="D70" s="76" t="s">
        <v>359</v>
      </c>
      <c r="E70" s="291" t="s">
        <v>318</v>
      </c>
      <c r="F70" s="291"/>
      <c r="G70" s="291"/>
      <c r="H70" s="291"/>
      <c r="I70" s="291"/>
      <c r="J70" s="291"/>
      <c r="K70" s="291"/>
      <c r="L70" s="77">
        <v>221335.84</v>
      </c>
      <c r="M70" s="292">
        <v>180489.4</v>
      </c>
      <c r="N70" s="292"/>
      <c r="O70" s="293">
        <v>180489.4</v>
      </c>
      <c r="P70" s="293"/>
    </row>
    <row r="71" spans="1:16" x14ac:dyDescent="0.25">
      <c r="A71" s="75" t="s">
        <v>320</v>
      </c>
      <c r="B71" s="76" t="s">
        <v>305</v>
      </c>
      <c r="C71" s="76"/>
      <c r="D71" s="76" t="s">
        <v>359</v>
      </c>
      <c r="E71" s="291" t="s">
        <v>318</v>
      </c>
      <c r="F71" s="291"/>
      <c r="G71" s="291"/>
      <c r="H71" s="291"/>
      <c r="I71" s="291"/>
      <c r="J71" s="291"/>
      <c r="K71" s="291"/>
      <c r="L71" s="77">
        <v>222000</v>
      </c>
      <c r="M71" s="292">
        <v>222000</v>
      </c>
      <c r="N71" s="292"/>
      <c r="O71" s="293">
        <v>222000</v>
      </c>
      <c r="P71" s="293"/>
    </row>
    <row r="72" spans="1:16" x14ac:dyDescent="0.25">
      <c r="A72" s="75" t="s">
        <v>328</v>
      </c>
      <c r="B72" s="76" t="s">
        <v>305</v>
      </c>
      <c r="C72" s="76"/>
      <c r="D72" s="76" t="s">
        <v>359</v>
      </c>
      <c r="E72" s="291" t="s">
        <v>323</v>
      </c>
      <c r="F72" s="291"/>
      <c r="G72" s="291"/>
      <c r="H72" s="291"/>
      <c r="I72" s="291"/>
      <c r="J72" s="291"/>
      <c r="K72" s="291"/>
      <c r="L72" s="77">
        <v>44189.94</v>
      </c>
      <c r="M72" s="292">
        <v>19499</v>
      </c>
      <c r="N72" s="292"/>
      <c r="O72" s="293">
        <v>19499</v>
      </c>
      <c r="P72" s="293"/>
    </row>
    <row r="73" spans="1:16" x14ac:dyDescent="0.25">
      <c r="A73" s="75" t="s">
        <v>332</v>
      </c>
      <c r="B73" s="76" t="s">
        <v>305</v>
      </c>
      <c r="C73" s="76"/>
      <c r="D73" s="76" t="s">
        <v>359</v>
      </c>
      <c r="E73" s="291" t="s">
        <v>333</v>
      </c>
      <c r="F73" s="291"/>
      <c r="G73" s="291"/>
      <c r="H73" s="291"/>
      <c r="I73" s="291"/>
      <c r="J73" s="291"/>
      <c r="K73" s="291"/>
      <c r="L73" s="77">
        <v>103746.38</v>
      </c>
      <c r="M73" s="292">
        <v>13360.44</v>
      </c>
      <c r="N73" s="292"/>
      <c r="O73" s="293">
        <v>13360.44</v>
      </c>
      <c r="P73" s="293"/>
    </row>
    <row r="74" spans="1:16" x14ac:dyDescent="0.25">
      <c r="A74" s="130" t="s">
        <v>339</v>
      </c>
      <c r="B74" s="131" t="s">
        <v>305</v>
      </c>
      <c r="C74" s="131"/>
      <c r="D74" s="131" t="s">
        <v>359</v>
      </c>
      <c r="E74" s="285" t="s">
        <v>340</v>
      </c>
      <c r="F74" s="285"/>
      <c r="G74" s="285"/>
      <c r="H74" s="285"/>
      <c r="I74" s="285"/>
      <c r="J74" s="285"/>
      <c r="K74" s="285"/>
      <c r="L74" s="132">
        <v>8863057.2100000009</v>
      </c>
      <c r="M74" s="286">
        <v>10118738.529999999</v>
      </c>
      <c r="N74" s="286"/>
      <c r="O74" s="287">
        <v>10118738.529999999</v>
      </c>
      <c r="P74" s="287"/>
    </row>
    <row r="75" spans="1:16" x14ac:dyDescent="0.25">
      <c r="A75" s="130" t="s">
        <v>360</v>
      </c>
      <c r="B75" s="131" t="s">
        <v>305</v>
      </c>
      <c r="C75" s="131"/>
      <c r="D75" s="131" t="s">
        <v>361</v>
      </c>
      <c r="E75" s="285" t="s">
        <v>362</v>
      </c>
      <c r="F75" s="285"/>
      <c r="G75" s="285"/>
      <c r="H75" s="285"/>
      <c r="I75" s="285"/>
      <c r="J75" s="285"/>
      <c r="K75" s="285"/>
      <c r="L75" s="132"/>
      <c r="M75" s="286">
        <v>13000000</v>
      </c>
      <c r="N75" s="286"/>
      <c r="O75" s="287"/>
      <c r="P75" s="287"/>
    </row>
    <row r="76" spans="1:16" x14ac:dyDescent="0.25">
      <c r="A76" s="130" t="s">
        <v>363</v>
      </c>
      <c r="B76" s="131" t="s">
        <v>305</v>
      </c>
      <c r="C76" s="131"/>
      <c r="D76" s="131" t="s">
        <v>361</v>
      </c>
      <c r="E76" s="285" t="s">
        <v>364</v>
      </c>
      <c r="F76" s="285"/>
      <c r="G76" s="285"/>
      <c r="H76" s="285"/>
      <c r="I76" s="285"/>
      <c r="J76" s="285"/>
      <c r="K76" s="285"/>
      <c r="L76" s="132">
        <v>19232570</v>
      </c>
      <c r="M76" s="286">
        <v>15102500</v>
      </c>
      <c r="N76" s="286"/>
      <c r="O76" s="287"/>
      <c r="P76" s="287"/>
    </row>
    <row r="77" spans="1:16" x14ac:dyDescent="0.25">
      <c r="A77" s="130" t="s">
        <v>360</v>
      </c>
      <c r="B77" s="131" t="s">
        <v>305</v>
      </c>
      <c r="C77" s="131"/>
      <c r="D77" s="131" t="s">
        <v>365</v>
      </c>
      <c r="E77" s="285" t="s">
        <v>362</v>
      </c>
      <c r="F77" s="285"/>
      <c r="G77" s="285"/>
      <c r="H77" s="285"/>
      <c r="I77" s="285"/>
      <c r="J77" s="285"/>
      <c r="K77" s="285"/>
      <c r="L77" s="132"/>
      <c r="M77" s="286"/>
      <c r="N77" s="286"/>
      <c r="O77" s="287">
        <v>79595970</v>
      </c>
      <c r="P77" s="287"/>
    </row>
    <row r="78" spans="1:16" x14ac:dyDescent="0.25">
      <c r="A78" s="130" t="s">
        <v>360</v>
      </c>
      <c r="B78" s="131" t="s">
        <v>305</v>
      </c>
      <c r="C78" s="131"/>
      <c r="D78" s="131" t="s">
        <v>366</v>
      </c>
      <c r="E78" s="285" t="s">
        <v>362</v>
      </c>
      <c r="F78" s="285"/>
      <c r="G78" s="285"/>
      <c r="H78" s="285"/>
      <c r="I78" s="285"/>
      <c r="J78" s="285"/>
      <c r="K78" s="285"/>
      <c r="L78" s="132">
        <v>30000000</v>
      </c>
      <c r="M78" s="286"/>
      <c r="N78" s="286"/>
      <c r="O78" s="287"/>
      <c r="P78" s="287"/>
    </row>
    <row r="79" spans="1:16" x14ac:dyDescent="0.25">
      <c r="A79" s="130" t="s">
        <v>367</v>
      </c>
      <c r="B79" s="131" t="s">
        <v>305</v>
      </c>
      <c r="C79" s="131"/>
      <c r="D79" s="131" t="s">
        <v>368</v>
      </c>
      <c r="E79" s="285" t="s">
        <v>369</v>
      </c>
      <c r="F79" s="285"/>
      <c r="G79" s="285"/>
      <c r="H79" s="285"/>
      <c r="I79" s="285"/>
      <c r="J79" s="285"/>
      <c r="K79" s="285"/>
      <c r="L79" s="132">
        <v>90000</v>
      </c>
      <c r="M79" s="286"/>
      <c r="N79" s="286"/>
      <c r="O79" s="287"/>
      <c r="P79" s="287"/>
    </row>
    <row r="80" spans="1:16" x14ac:dyDescent="0.25">
      <c r="A80" s="130" t="s">
        <v>370</v>
      </c>
      <c r="B80" s="131" t="s">
        <v>305</v>
      </c>
      <c r="C80" s="131"/>
      <c r="D80" s="131" t="s">
        <v>371</v>
      </c>
      <c r="E80" s="285" t="s">
        <v>372</v>
      </c>
      <c r="F80" s="285"/>
      <c r="G80" s="285"/>
      <c r="H80" s="285"/>
      <c r="I80" s="285"/>
      <c r="J80" s="285"/>
      <c r="K80" s="285"/>
      <c r="L80" s="132">
        <v>14000000</v>
      </c>
      <c r="M80" s="286"/>
      <c r="N80" s="286"/>
      <c r="O80" s="287"/>
      <c r="P80" s="287"/>
    </row>
    <row r="81" spans="1:16" x14ac:dyDescent="0.25">
      <c r="A81" s="130" t="s">
        <v>370</v>
      </c>
      <c r="B81" s="131" t="s">
        <v>305</v>
      </c>
      <c r="C81" s="131"/>
      <c r="D81" s="131" t="s">
        <v>373</v>
      </c>
      <c r="E81" s="285" t="s">
        <v>372</v>
      </c>
      <c r="F81" s="285"/>
      <c r="G81" s="285"/>
      <c r="H81" s="285"/>
      <c r="I81" s="285"/>
      <c r="J81" s="285"/>
      <c r="K81" s="285"/>
      <c r="L81" s="132">
        <v>14000000</v>
      </c>
      <c r="M81" s="286"/>
      <c r="N81" s="286"/>
      <c r="O81" s="287"/>
      <c r="P81" s="287"/>
    </row>
    <row r="82" spans="1:16" x14ac:dyDescent="0.25">
      <c r="A82" s="75" t="s">
        <v>345</v>
      </c>
      <c r="B82" s="76" t="s">
        <v>374</v>
      </c>
      <c r="C82" s="76"/>
      <c r="D82" s="76" t="s">
        <v>344</v>
      </c>
      <c r="E82" s="291" t="s">
        <v>346</v>
      </c>
      <c r="F82" s="291"/>
      <c r="G82" s="291"/>
      <c r="H82" s="291"/>
      <c r="I82" s="291"/>
      <c r="J82" s="291"/>
      <c r="K82" s="291"/>
      <c r="L82" s="77">
        <v>4124964.75</v>
      </c>
      <c r="M82" s="292"/>
      <c r="N82" s="292"/>
      <c r="O82" s="293"/>
      <c r="P82" s="293"/>
    </row>
    <row r="83" spans="1:16" x14ac:dyDescent="0.25">
      <c r="A83" s="130" t="s">
        <v>360</v>
      </c>
      <c r="B83" s="131" t="s">
        <v>374</v>
      </c>
      <c r="C83" s="131"/>
      <c r="D83" s="131" t="s">
        <v>361</v>
      </c>
      <c r="E83" s="285" t="s">
        <v>362</v>
      </c>
      <c r="F83" s="285"/>
      <c r="G83" s="285"/>
      <c r="H83" s="285"/>
      <c r="I83" s="285"/>
      <c r="J83" s="285"/>
      <c r="K83" s="285"/>
      <c r="L83" s="132"/>
      <c r="M83" s="286">
        <v>185250000</v>
      </c>
      <c r="N83" s="286"/>
      <c r="O83" s="287"/>
      <c r="P83" s="287"/>
    </row>
    <row r="84" spans="1:16" x14ac:dyDescent="0.25">
      <c r="A84" s="130" t="s">
        <v>360</v>
      </c>
      <c r="B84" s="131" t="s">
        <v>374</v>
      </c>
      <c r="C84" s="131"/>
      <c r="D84" s="131" t="s">
        <v>365</v>
      </c>
      <c r="E84" s="285" t="s">
        <v>362</v>
      </c>
      <c r="F84" s="285"/>
      <c r="G84" s="285"/>
      <c r="H84" s="285"/>
      <c r="I84" s="285"/>
      <c r="J84" s="285"/>
      <c r="K84" s="285"/>
      <c r="L84" s="132"/>
      <c r="M84" s="286"/>
      <c r="N84" s="286"/>
      <c r="O84" s="287">
        <v>91818180</v>
      </c>
      <c r="P84" s="287"/>
    </row>
    <row r="85" spans="1:16" x14ac:dyDescent="0.25">
      <c r="A85" s="130" t="s">
        <v>360</v>
      </c>
      <c r="B85" s="131" t="s">
        <v>374</v>
      </c>
      <c r="C85" s="131"/>
      <c r="D85" s="131" t="s">
        <v>366</v>
      </c>
      <c r="E85" s="285" t="s">
        <v>362</v>
      </c>
      <c r="F85" s="285"/>
      <c r="G85" s="285"/>
      <c r="H85" s="285"/>
      <c r="I85" s="285"/>
      <c r="J85" s="285"/>
      <c r="K85" s="285"/>
      <c r="L85" s="132">
        <v>37500000</v>
      </c>
      <c r="M85" s="286"/>
      <c r="N85" s="286"/>
      <c r="O85" s="287"/>
      <c r="P85" s="287"/>
    </row>
    <row r="86" spans="1:16" x14ac:dyDescent="0.25">
      <c r="A86" s="75" t="s">
        <v>375</v>
      </c>
      <c r="B86" s="76" t="s">
        <v>376</v>
      </c>
      <c r="C86" s="76"/>
      <c r="D86" s="76" t="s">
        <v>344</v>
      </c>
      <c r="E86" s="291" t="s">
        <v>377</v>
      </c>
      <c r="F86" s="291"/>
      <c r="G86" s="291"/>
      <c r="H86" s="291"/>
      <c r="I86" s="291"/>
      <c r="J86" s="291"/>
      <c r="K86" s="291"/>
      <c r="L86" s="77">
        <v>200000</v>
      </c>
      <c r="M86" s="292"/>
      <c r="N86" s="292"/>
      <c r="O86" s="293"/>
      <c r="P86" s="293"/>
    </row>
    <row r="87" spans="1:16" x14ac:dyDescent="0.25">
      <c r="A87" s="75" t="s">
        <v>375</v>
      </c>
      <c r="B87" s="76" t="s">
        <v>376</v>
      </c>
      <c r="C87" s="76"/>
      <c r="D87" s="76" t="s">
        <v>350</v>
      </c>
      <c r="E87" s="291" t="s">
        <v>377</v>
      </c>
      <c r="F87" s="291"/>
      <c r="G87" s="291"/>
      <c r="H87" s="291"/>
      <c r="I87" s="291"/>
      <c r="J87" s="291"/>
      <c r="K87" s="291"/>
      <c r="L87" s="77">
        <v>200000</v>
      </c>
      <c r="M87" s="292"/>
      <c r="N87" s="292"/>
      <c r="O87" s="293"/>
      <c r="P87" s="293"/>
    </row>
    <row r="88" spans="1:16" x14ac:dyDescent="0.25">
      <c r="A88" s="130" t="s">
        <v>335</v>
      </c>
      <c r="B88" s="131" t="s">
        <v>378</v>
      </c>
      <c r="C88" s="131"/>
      <c r="D88" s="131"/>
      <c r="E88" s="285" t="s">
        <v>336</v>
      </c>
      <c r="F88" s="285"/>
      <c r="G88" s="285"/>
      <c r="H88" s="285"/>
      <c r="I88" s="285"/>
      <c r="J88" s="285"/>
      <c r="K88" s="285"/>
      <c r="L88" s="132">
        <v>375000</v>
      </c>
      <c r="M88" s="286"/>
      <c r="N88" s="286"/>
      <c r="O88" s="287"/>
      <c r="P88" s="287"/>
    </row>
    <row r="89" spans="1:16" x14ac:dyDescent="0.25">
      <c r="A89" s="130" t="s">
        <v>337</v>
      </c>
      <c r="B89" s="131" t="s">
        <v>378</v>
      </c>
      <c r="C89" s="131"/>
      <c r="D89" s="131"/>
      <c r="E89" s="285" t="s">
        <v>336</v>
      </c>
      <c r="F89" s="285"/>
      <c r="G89" s="285"/>
      <c r="H89" s="285"/>
      <c r="I89" s="285"/>
      <c r="J89" s="285"/>
      <c r="K89" s="285"/>
      <c r="L89" s="132">
        <v>500000</v>
      </c>
      <c r="M89" s="286"/>
      <c r="N89" s="286"/>
      <c r="O89" s="287"/>
      <c r="P89" s="287"/>
    </row>
    <row r="90" spans="1:16" x14ac:dyDescent="0.25">
      <c r="A90" s="130" t="s">
        <v>338</v>
      </c>
      <c r="B90" s="131" t="s">
        <v>378</v>
      </c>
      <c r="C90" s="131"/>
      <c r="D90" s="131"/>
      <c r="E90" s="285" t="s">
        <v>336</v>
      </c>
      <c r="F90" s="285"/>
      <c r="G90" s="285"/>
      <c r="H90" s="285"/>
      <c r="I90" s="285"/>
      <c r="J90" s="285"/>
      <c r="K90" s="285"/>
      <c r="L90" s="132">
        <v>500000</v>
      </c>
      <c r="M90" s="286"/>
      <c r="N90" s="286"/>
      <c r="O90" s="287"/>
      <c r="P90" s="287"/>
    </row>
    <row r="91" spans="1:16" x14ac:dyDescent="0.25">
      <c r="A91" s="75" t="s">
        <v>345</v>
      </c>
      <c r="B91" s="76" t="s">
        <v>378</v>
      </c>
      <c r="C91" s="76"/>
      <c r="D91" s="76" t="s">
        <v>344</v>
      </c>
      <c r="E91" s="291" t="s">
        <v>346</v>
      </c>
      <c r="F91" s="291"/>
      <c r="G91" s="291"/>
      <c r="H91" s="291"/>
      <c r="I91" s="291"/>
      <c r="J91" s="291"/>
      <c r="K91" s="291"/>
      <c r="L91" s="77">
        <v>1375035.25</v>
      </c>
      <c r="M91" s="292"/>
      <c r="N91" s="292"/>
      <c r="O91" s="293"/>
      <c r="P91" s="293"/>
    </row>
    <row r="92" spans="1:16" x14ac:dyDescent="0.25">
      <c r="A92" s="75" t="s">
        <v>347</v>
      </c>
      <c r="B92" s="76" t="s">
        <v>378</v>
      </c>
      <c r="C92" s="76"/>
      <c r="D92" s="76" t="s">
        <v>344</v>
      </c>
      <c r="E92" s="291" t="s">
        <v>348</v>
      </c>
      <c r="F92" s="291"/>
      <c r="G92" s="291"/>
      <c r="H92" s="291"/>
      <c r="I92" s="291"/>
      <c r="J92" s="291"/>
      <c r="K92" s="291"/>
      <c r="L92" s="77"/>
      <c r="M92" s="292"/>
      <c r="N92" s="292"/>
      <c r="O92" s="293">
        <v>24543000</v>
      </c>
      <c r="P92" s="293"/>
    </row>
    <row r="93" spans="1:16" x14ac:dyDescent="0.25">
      <c r="A93" s="75" t="s">
        <v>349</v>
      </c>
      <c r="B93" s="76" t="s">
        <v>378</v>
      </c>
      <c r="C93" s="76"/>
      <c r="D93" s="76" t="s">
        <v>344</v>
      </c>
      <c r="E93" s="291" t="s">
        <v>348</v>
      </c>
      <c r="F93" s="291"/>
      <c r="G93" s="291"/>
      <c r="H93" s="291"/>
      <c r="I93" s="291"/>
      <c r="J93" s="291"/>
      <c r="K93" s="291"/>
      <c r="L93" s="77"/>
      <c r="M93" s="292"/>
      <c r="N93" s="292"/>
      <c r="O93" s="293">
        <v>3760000</v>
      </c>
      <c r="P93" s="293"/>
    </row>
    <row r="94" spans="1:16" x14ac:dyDescent="0.25">
      <c r="A94" s="130" t="s">
        <v>351</v>
      </c>
      <c r="B94" s="131" t="s">
        <v>378</v>
      </c>
      <c r="C94" s="131"/>
      <c r="D94" s="131" t="s">
        <v>352</v>
      </c>
      <c r="E94" s="285" t="s">
        <v>353</v>
      </c>
      <c r="F94" s="285"/>
      <c r="G94" s="285"/>
      <c r="H94" s="285"/>
      <c r="I94" s="285"/>
      <c r="J94" s="285"/>
      <c r="K94" s="285"/>
      <c r="L94" s="132"/>
      <c r="M94" s="286">
        <v>60762690</v>
      </c>
      <c r="N94" s="286"/>
      <c r="O94" s="287">
        <v>141779600</v>
      </c>
      <c r="P94" s="287"/>
    </row>
    <row r="95" spans="1:16" x14ac:dyDescent="0.25">
      <c r="A95" s="75" t="s">
        <v>354</v>
      </c>
      <c r="B95" s="76" t="s">
        <v>378</v>
      </c>
      <c r="C95" s="76"/>
      <c r="D95" s="76" t="s">
        <v>355</v>
      </c>
      <c r="E95" s="291" t="s">
        <v>356</v>
      </c>
      <c r="F95" s="291"/>
      <c r="G95" s="291"/>
      <c r="H95" s="291"/>
      <c r="I95" s="291"/>
      <c r="J95" s="291"/>
      <c r="K95" s="291"/>
      <c r="L95" s="77">
        <v>0</v>
      </c>
      <c r="M95" s="292">
        <v>25000000</v>
      </c>
      <c r="N95" s="292"/>
      <c r="O95" s="293">
        <v>90199470</v>
      </c>
      <c r="P95" s="293"/>
    </row>
    <row r="96" spans="1:16" x14ac:dyDescent="0.25">
      <c r="A96" s="130" t="s">
        <v>360</v>
      </c>
      <c r="B96" s="131" t="s">
        <v>378</v>
      </c>
      <c r="C96" s="131"/>
      <c r="D96" s="131" t="s">
        <v>361</v>
      </c>
      <c r="E96" s="285" t="s">
        <v>362</v>
      </c>
      <c r="F96" s="285"/>
      <c r="G96" s="285"/>
      <c r="H96" s="285"/>
      <c r="I96" s="285"/>
      <c r="J96" s="285"/>
      <c r="K96" s="285"/>
      <c r="L96" s="132"/>
      <c r="M96" s="286">
        <v>61750000</v>
      </c>
      <c r="N96" s="286"/>
      <c r="O96" s="287"/>
      <c r="P96" s="287"/>
    </row>
    <row r="97" spans="1:19" x14ac:dyDescent="0.25">
      <c r="A97" s="130" t="s">
        <v>363</v>
      </c>
      <c r="B97" s="131" t="s">
        <v>378</v>
      </c>
      <c r="C97" s="131"/>
      <c r="D97" s="131" t="s">
        <v>361</v>
      </c>
      <c r="E97" s="285" t="s">
        <v>364</v>
      </c>
      <c r="F97" s="285"/>
      <c r="G97" s="285"/>
      <c r="H97" s="285"/>
      <c r="I97" s="285"/>
      <c r="J97" s="285"/>
      <c r="K97" s="285"/>
      <c r="L97" s="132">
        <v>487685340</v>
      </c>
      <c r="M97" s="286">
        <v>286947500</v>
      </c>
      <c r="N97" s="286"/>
      <c r="O97" s="287"/>
      <c r="P97" s="287"/>
    </row>
    <row r="98" spans="1:19" x14ac:dyDescent="0.25">
      <c r="A98" s="130" t="s">
        <v>360</v>
      </c>
      <c r="B98" s="131" t="s">
        <v>378</v>
      </c>
      <c r="C98" s="131"/>
      <c r="D98" s="131" t="s">
        <v>365</v>
      </c>
      <c r="E98" s="285" t="s">
        <v>362</v>
      </c>
      <c r="F98" s="285"/>
      <c r="G98" s="285"/>
      <c r="H98" s="285"/>
      <c r="I98" s="285"/>
      <c r="J98" s="285"/>
      <c r="K98" s="285"/>
      <c r="L98" s="132"/>
      <c r="M98" s="286"/>
      <c r="N98" s="286"/>
      <c r="O98" s="287">
        <v>30606060</v>
      </c>
      <c r="P98" s="287"/>
    </row>
    <row r="99" spans="1:19" x14ac:dyDescent="0.25">
      <c r="A99" s="130" t="s">
        <v>360</v>
      </c>
      <c r="B99" s="131" t="s">
        <v>378</v>
      </c>
      <c r="C99" s="131"/>
      <c r="D99" s="131" t="s">
        <v>366</v>
      </c>
      <c r="E99" s="285" t="s">
        <v>362</v>
      </c>
      <c r="F99" s="285"/>
      <c r="G99" s="285"/>
      <c r="H99" s="285"/>
      <c r="I99" s="285"/>
      <c r="J99" s="285"/>
      <c r="K99" s="285"/>
      <c r="L99" s="132">
        <v>12500000</v>
      </c>
      <c r="M99" s="286"/>
      <c r="N99" s="286"/>
      <c r="O99" s="287"/>
      <c r="P99" s="287"/>
    </row>
    <row r="100" spans="1:19" x14ac:dyDescent="0.25">
      <c r="A100" s="130" t="s">
        <v>367</v>
      </c>
      <c r="B100" s="131" t="s">
        <v>378</v>
      </c>
      <c r="C100" s="131"/>
      <c r="D100" s="131" t="s">
        <v>368</v>
      </c>
      <c r="E100" s="285" t="s">
        <v>369</v>
      </c>
      <c r="F100" s="285"/>
      <c r="G100" s="285"/>
      <c r="H100" s="285"/>
      <c r="I100" s="285"/>
      <c r="J100" s="285"/>
      <c r="K100" s="285"/>
      <c r="L100" s="132">
        <v>8910000</v>
      </c>
      <c r="M100" s="286"/>
      <c r="N100" s="286"/>
      <c r="O100" s="287"/>
      <c r="P100" s="287"/>
    </row>
    <row r="101" spans="1:19" x14ac:dyDescent="0.25">
      <c r="A101" s="130" t="s">
        <v>370</v>
      </c>
      <c r="B101" s="131" t="s">
        <v>378</v>
      </c>
      <c r="C101" s="131"/>
      <c r="D101" s="131" t="s">
        <v>371</v>
      </c>
      <c r="E101" s="285" t="s">
        <v>372</v>
      </c>
      <c r="F101" s="285"/>
      <c r="G101" s="285"/>
      <c r="H101" s="285"/>
      <c r="I101" s="285"/>
      <c r="J101" s="285"/>
      <c r="K101" s="285"/>
      <c r="L101" s="132">
        <v>5222090</v>
      </c>
      <c r="M101" s="286"/>
      <c r="N101" s="286"/>
      <c r="O101" s="287"/>
      <c r="P101" s="287"/>
    </row>
    <row r="102" spans="1:19" x14ac:dyDescent="0.25">
      <c r="A102" s="130" t="s">
        <v>370</v>
      </c>
      <c r="B102" s="131" t="s">
        <v>378</v>
      </c>
      <c r="C102" s="131"/>
      <c r="D102" s="131" t="s">
        <v>373</v>
      </c>
      <c r="E102" s="285" t="s">
        <v>372</v>
      </c>
      <c r="F102" s="285"/>
      <c r="G102" s="285"/>
      <c r="H102" s="285"/>
      <c r="I102" s="285"/>
      <c r="J102" s="285"/>
      <c r="K102" s="285"/>
      <c r="L102" s="132">
        <v>4020010</v>
      </c>
      <c r="M102" s="286"/>
      <c r="N102" s="286"/>
      <c r="O102" s="287"/>
      <c r="P102" s="287"/>
    </row>
    <row r="103" spans="1:19" x14ac:dyDescent="0.25">
      <c r="A103" s="75" t="s">
        <v>379</v>
      </c>
      <c r="B103" s="76" t="s">
        <v>380</v>
      </c>
      <c r="C103" s="76"/>
      <c r="D103" s="76"/>
      <c r="E103" s="291" t="s">
        <v>381</v>
      </c>
      <c r="F103" s="291"/>
      <c r="G103" s="291"/>
      <c r="H103" s="291"/>
      <c r="I103" s="291"/>
      <c r="J103" s="291"/>
      <c r="K103" s="291"/>
      <c r="L103" s="77">
        <v>114650</v>
      </c>
      <c r="M103" s="292"/>
      <c r="N103" s="292"/>
      <c r="O103" s="293"/>
      <c r="P103" s="293"/>
    </row>
    <row r="104" spans="1:19" x14ac:dyDescent="0.25">
      <c r="A104" s="75" t="s">
        <v>375</v>
      </c>
      <c r="B104" s="76" t="s">
        <v>380</v>
      </c>
      <c r="C104" s="76"/>
      <c r="D104" s="76" t="s">
        <v>344</v>
      </c>
      <c r="E104" s="291" t="s">
        <v>377</v>
      </c>
      <c r="F104" s="291"/>
      <c r="G104" s="291"/>
      <c r="H104" s="291"/>
      <c r="I104" s="291"/>
      <c r="J104" s="291"/>
      <c r="K104" s="291"/>
      <c r="L104" s="77">
        <v>75000</v>
      </c>
      <c r="M104" s="292"/>
      <c r="N104" s="292"/>
      <c r="O104" s="293"/>
      <c r="P104" s="293"/>
    </row>
    <row r="105" spans="1:19" x14ac:dyDescent="0.25">
      <c r="A105" s="75" t="s">
        <v>379</v>
      </c>
      <c r="B105" s="76" t="s">
        <v>380</v>
      </c>
      <c r="C105" s="76"/>
      <c r="D105" s="76" t="s">
        <v>344</v>
      </c>
      <c r="E105" s="291" t="s">
        <v>381</v>
      </c>
      <c r="F105" s="291"/>
      <c r="G105" s="291"/>
      <c r="H105" s="291"/>
      <c r="I105" s="291"/>
      <c r="J105" s="291"/>
      <c r="K105" s="291"/>
      <c r="L105" s="77">
        <v>585350</v>
      </c>
      <c r="M105" s="292"/>
      <c r="N105" s="292"/>
      <c r="O105" s="293"/>
      <c r="P105" s="293"/>
    </row>
    <row r="106" spans="1:19" x14ac:dyDescent="0.25">
      <c r="A106" s="75" t="s">
        <v>375</v>
      </c>
      <c r="B106" s="76" t="s">
        <v>380</v>
      </c>
      <c r="C106" s="76"/>
      <c r="D106" s="76" t="s">
        <v>350</v>
      </c>
      <c r="E106" s="291" t="s">
        <v>377</v>
      </c>
      <c r="F106" s="291"/>
      <c r="G106" s="291"/>
      <c r="H106" s="291"/>
      <c r="I106" s="291"/>
      <c r="J106" s="291"/>
      <c r="K106" s="291"/>
      <c r="L106" s="77">
        <v>66760</v>
      </c>
      <c r="M106" s="292"/>
      <c r="N106" s="292"/>
      <c r="O106" s="293"/>
      <c r="P106" s="293"/>
    </row>
    <row r="107" spans="1:19" x14ac:dyDescent="0.25">
      <c r="A107" s="130" t="s">
        <v>335</v>
      </c>
      <c r="B107" s="131" t="s">
        <v>382</v>
      </c>
      <c r="C107" s="131"/>
      <c r="D107" s="131"/>
      <c r="E107" s="285" t="s">
        <v>336</v>
      </c>
      <c r="F107" s="285"/>
      <c r="G107" s="285"/>
      <c r="H107" s="285"/>
      <c r="I107" s="285"/>
      <c r="J107" s="285"/>
      <c r="K107" s="285"/>
      <c r="L107" s="132">
        <v>6000</v>
      </c>
      <c r="M107" s="286"/>
      <c r="N107" s="286"/>
      <c r="O107" s="287"/>
      <c r="P107" s="287"/>
    </row>
    <row r="108" spans="1:19" x14ac:dyDescent="0.25">
      <c r="A108" s="130" t="s">
        <v>337</v>
      </c>
      <c r="B108" s="131" t="s">
        <v>382</v>
      </c>
      <c r="C108" s="131"/>
      <c r="D108" s="131"/>
      <c r="E108" s="285" t="s">
        <v>336</v>
      </c>
      <c r="F108" s="285"/>
      <c r="G108" s="285"/>
      <c r="H108" s="285"/>
      <c r="I108" s="285"/>
      <c r="J108" s="285"/>
      <c r="K108" s="285"/>
      <c r="L108" s="132">
        <v>8000</v>
      </c>
      <c r="M108" s="286"/>
      <c r="N108" s="286"/>
      <c r="O108" s="287"/>
      <c r="P108" s="287"/>
    </row>
    <row r="109" spans="1:19" ht="15.75" thickBot="1" x14ac:dyDescent="0.3">
      <c r="A109" s="130" t="s">
        <v>338</v>
      </c>
      <c r="B109" s="131" t="s">
        <v>382</v>
      </c>
      <c r="C109" s="131"/>
      <c r="D109" s="131"/>
      <c r="E109" s="285" t="s">
        <v>336</v>
      </c>
      <c r="F109" s="285"/>
      <c r="G109" s="285"/>
      <c r="H109" s="285"/>
      <c r="I109" s="285"/>
      <c r="J109" s="285"/>
      <c r="K109" s="285"/>
      <c r="L109" s="132">
        <v>8000</v>
      </c>
      <c r="M109" s="286"/>
      <c r="N109" s="286"/>
      <c r="O109" s="287"/>
      <c r="P109" s="287"/>
    </row>
    <row r="110" spans="1:19" ht="15.75" thickBot="1" x14ac:dyDescent="0.3">
      <c r="A110" s="288" t="s">
        <v>132</v>
      </c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70">
        <v>2382778419.25</v>
      </c>
      <c r="M110" s="255">
        <v>2301178690</v>
      </c>
      <c r="N110" s="255"/>
      <c r="O110" s="290">
        <v>2203116800</v>
      </c>
      <c r="P110" s="290"/>
    </row>
    <row r="111" spans="1:19" x14ac:dyDescent="0.25">
      <c r="A111" s="72"/>
      <c r="B111" s="72"/>
      <c r="C111" s="284"/>
      <c r="D111" s="284"/>
      <c r="E111" s="284"/>
      <c r="F111" s="72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72"/>
      <c r="S111" s="72"/>
    </row>
    <row r="112" spans="1:19" x14ac:dyDescent="0.25">
      <c r="L112" s="133">
        <f>L110-L29-L30-L31-L32-L33-L43-L53-L64-L74-L75-L76-L77-L78-L79-L80-L81-L83-L84-L85-L88-L89-L90-L94-L96-L97-L98-L99-L100-L101-L102-L107-L108-L109</f>
        <v>1542722275.25</v>
      </c>
      <c r="M112" s="283">
        <f t="shared" ref="M112:O112" si="0">M110-M29-M30-M31-M32-M33-M43-M53-M64-M74-M75-M76-M77-M78-M79-M80-M81-M83-M84-M85-M88-M89-M90-M94-M96-M97-M98-M99-M100-M101-M102-M107-M108-M109</f>
        <v>1542657265</v>
      </c>
      <c r="N112" s="283"/>
      <c r="O112" s="283">
        <f t="shared" si="0"/>
        <v>1677088955</v>
      </c>
      <c r="P112" s="283"/>
    </row>
  </sheetData>
  <mergeCells count="542">
    <mergeCell ref="A1:P1"/>
    <mergeCell ref="A2:P2"/>
    <mergeCell ref="A3:P3"/>
    <mergeCell ref="E4:G4"/>
    <mergeCell ref="H4:I4"/>
    <mergeCell ref="J4:K4"/>
    <mergeCell ref="M4:N4"/>
    <mergeCell ref="O4:P4"/>
    <mergeCell ref="A7:K7"/>
    <mergeCell ref="M7:N7"/>
    <mergeCell ref="O7:P7"/>
    <mergeCell ref="E8:G8"/>
    <mergeCell ref="H8:I8"/>
    <mergeCell ref="J8:K8"/>
    <mergeCell ref="M8:N8"/>
    <mergeCell ref="O8:P8"/>
    <mergeCell ref="E5:G5"/>
    <mergeCell ref="H5:I5"/>
    <mergeCell ref="J5:K5"/>
    <mergeCell ref="M5:N5"/>
    <mergeCell ref="O5:P5"/>
    <mergeCell ref="E6:G6"/>
    <mergeCell ref="H6:I6"/>
    <mergeCell ref="J6:K6"/>
    <mergeCell ref="M6:N6"/>
    <mergeCell ref="O6:P6"/>
    <mergeCell ref="E9:G9"/>
    <mergeCell ref="H9:I9"/>
    <mergeCell ref="J9:K9"/>
    <mergeCell ref="M9:N9"/>
    <mergeCell ref="O9:P9"/>
    <mergeCell ref="E10:G10"/>
    <mergeCell ref="H10:I10"/>
    <mergeCell ref="J10:K10"/>
    <mergeCell ref="M10:N10"/>
    <mergeCell ref="O10:P10"/>
    <mergeCell ref="E11:G11"/>
    <mergeCell ref="H11:I11"/>
    <mergeCell ref="J11:K11"/>
    <mergeCell ref="M11:N11"/>
    <mergeCell ref="O11:P11"/>
    <mergeCell ref="E12:G12"/>
    <mergeCell ref="H12:I12"/>
    <mergeCell ref="J12:K12"/>
    <mergeCell ref="M12:N12"/>
    <mergeCell ref="O12:P12"/>
    <mergeCell ref="E13:G13"/>
    <mergeCell ref="H13:I13"/>
    <mergeCell ref="J13:K13"/>
    <mergeCell ref="M13:N13"/>
    <mergeCell ref="O13:P13"/>
    <mergeCell ref="E14:G14"/>
    <mergeCell ref="H14:I14"/>
    <mergeCell ref="J14:K14"/>
    <mergeCell ref="M14:N14"/>
    <mergeCell ref="O14:P14"/>
    <mergeCell ref="E15:G15"/>
    <mergeCell ref="H15:I15"/>
    <mergeCell ref="J15:K15"/>
    <mergeCell ref="M15:N15"/>
    <mergeCell ref="O15:P15"/>
    <mergeCell ref="E16:G16"/>
    <mergeCell ref="H16:I16"/>
    <mergeCell ref="J16:K16"/>
    <mergeCell ref="M16:N16"/>
    <mergeCell ref="O16:P16"/>
    <mergeCell ref="E17:G17"/>
    <mergeCell ref="H17:I17"/>
    <mergeCell ref="J17:K17"/>
    <mergeCell ref="M17:N17"/>
    <mergeCell ref="O17:P17"/>
    <mergeCell ref="E18:G18"/>
    <mergeCell ref="H18:I18"/>
    <mergeCell ref="J18:K18"/>
    <mergeCell ref="M18:N18"/>
    <mergeCell ref="O18:P18"/>
    <mergeCell ref="E19:G19"/>
    <mergeCell ref="H19:I19"/>
    <mergeCell ref="J19:K19"/>
    <mergeCell ref="M19:N19"/>
    <mergeCell ref="O19:P19"/>
    <mergeCell ref="E20:G20"/>
    <mergeCell ref="H20:I20"/>
    <mergeCell ref="J20:K20"/>
    <mergeCell ref="M20:N20"/>
    <mergeCell ref="O20:P20"/>
    <mergeCell ref="E21:G21"/>
    <mergeCell ref="H21:I21"/>
    <mergeCell ref="J21:K21"/>
    <mergeCell ref="M21:N21"/>
    <mergeCell ref="O21:P21"/>
    <mergeCell ref="E22:G22"/>
    <mergeCell ref="H22:I22"/>
    <mergeCell ref="J22:K22"/>
    <mergeCell ref="M22:N22"/>
    <mergeCell ref="O22:P22"/>
    <mergeCell ref="E23:G23"/>
    <mergeCell ref="H23:I23"/>
    <mergeCell ref="J23:K23"/>
    <mergeCell ref="M23:N23"/>
    <mergeCell ref="O23:P23"/>
    <mergeCell ref="E24:G24"/>
    <mergeCell ref="H24:I24"/>
    <mergeCell ref="J24:K24"/>
    <mergeCell ref="M24:N24"/>
    <mergeCell ref="O24:P24"/>
    <mergeCell ref="E25:G25"/>
    <mergeCell ref="H25:I25"/>
    <mergeCell ref="J25:K25"/>
    <mergeCell ref="M25:N25"/>
    <mergeCell ref="O25:P25"/>
    <mergeCell ref="E26:G26"/>
    <mergeCell ref="H26:I26"/>
    <mergeCell ref="J26:K26"/>
    <mergeCell ref="M26:N26"/>
    <mergeCell ref="O26:P26"/>
    <mergeCell ref="E27:G27"/>
    <mergeCell ref="H27:I27"/>
    <mergeCell ref="J27:K27"/>
    <mergeCell ref="M27:N27"/>
    <mergeCell ref="O27:P27"/>
    <mergeCell ref="E28:G28"/>
    <mergeCell ref="H28:I28"/>
    <mergeCell ref="J28:K28"/>
    <mergeCell ref="M28:N28"/>
    <mergeCell ref="O28:P28"/>
    <mergeCell ref="E29:G29"/>
    <mergeCell ref="H29:I29"/>
    <mergeCell ref="J29:K29"/>
    <mergeCell ref="M29:N29"/>
    <mergeCell ref="O29:P29"/>
    <mergeCell ref="E30:G30"/>
    <mergeCell ref="H30:I30"/>
    <mergeCell ref="J30:K30"/>
    <mergeCell ref="M30:N30"/>
    <mergeCell ref="O30:P30"/>
    <mergeCell ref="E31:G31"/>
    <mergeCell ref="H31:I31"/>
    <mergeCell ref="J31:K31"/>
    <mergeCell ref="M31:N31"/>
    <mergeCell ref="O31:P31"/>
    <mergeCell ref="E32:G32"/>
    <mergeCell ref="H32:I32"/>
    <mergeCell ref="J32:K32"/>
    <mergeCell ref="M32:N32"/>
    <mergeCell ref="O32:P32"/>
    <mergeCell ref="E33:G33"/>
    <mergeCell ref="H33:I33"/>
    <mergeCell ref="J33:K33"/>
    <mergeCell ref="M33:N33"/>
    <mergeCell ref="O33:P33"/>
    <mergeCell ref="E34:G34"/>
    <mergeCell ref="H34:I34"/>
    <mergeCell ref="J34:K34"/>
    <mergeCell ref="M34:N34"/>
    <mergeCell ref="O34:P34"/>
    <mergeCell ref="E35:G35"/>
    <mergeCell ref="H35:I35"/>
    <mergeCell ref="J35:K35"/>
    <mergeCell ref="M35:N35"/>
    <mergeCell ref="O35:P35"/>
    <mergeCell ref="E36:G36"/>
    <mergeCell ref="H36:I36"/>
    <mergeCell ref="J36:K36"/>
    <mergeCell ref="M36:N36"/>
    <mergeCell ref="O36:P36"/>
    <mergeCell ref="E37:G37"/>
    <mergeCell ref="H37:I37"/>
    <mergeCell ref="J37:K37"/>
    <mergeCell ref="M37:N37"/>
    <mergeCell ref="O37:P37"/>
    <mergeCell ref="E38:G38"/>
    <mergeCell ref="H38:I38"/>
    <mergeCell ref="J38:K38"/>
    <mergeCell ref="M38:N38"/>
    <mergeCell ref="O38:P38"/>
    <mergeCell ref="E39:G39"/>
    <mergeCell ref="H39:I39"/>
    <mergeCell ref="J39:K39"/>
    <mergeCell ref="M39:N39"/>
    <mergeCell ref="O39:P39"/>
    <mergeCell ref="E40:G40"/>
    <mergeCell ref="H40:I40"/>
    <mergeCell ref="J40:K40"/>
    <mergeCell ref="M40:N40"/>
    <mergeCell ref="O40:P40"/>
    <mergeCell ref="E41:G41"/>
    <mergeCell ref="H41:I41"/>
    <mergeCell ref="J41:K41"/>
    <mergeCell ref="M41:N41"/>
    <mergeCell ref="O41:P41"/>
    <mergeCell ref="E42:G42"/>
    <mergeCell ref="H42:I42"/>
    <mergeCell ref="J42:K42"/>
    <mergeCell ref="M42:N42"/>
    <mergeCell ref="O42:P42"/>
    <mergeCell ref="E43:G43"/>
    <mergeCell ref="H43:I43"/>
    <mergeCell ref="J43:K43"/>
    <mergeCell ref="M43:N43"/>
    <mergeCell ref="O43:P43"/>
    <mergeCell ref="E44:G44"/>
    <mergeCell ref="H44:I44"/>
    <mergeCell ref="J44:K44"/>
    <mergeCell ref="M44:N44"/>
    <mergeCell ref="O44:P44"/>
    <mergeCell ref="E45:G45"/>
    <mergeCell ref="H45:I45"/>
    <mergeCell ref="J45:K45"/>
    <mergeCell ref="M45:N45"/>
    <mergeCell ref="O45:P45"/>
    <mergeCell ref="E46:G46"/>
    <mergeCell ref="H46:I46"/>
    <mergeCell ref="J46:K46"/>
    <mergeCell ref="M46:N46"/>
    <mergeCell ref="O46:P46"/>
    <mergeCell ref="E47:G47"/>
    <mergeCell ref="H47:I47"/>
    <mergeCell ref="J47:K47"/>
    <mergeCell ref="M47:N47"/>
    <mergeCell ref="O47:P47"/>
    <mergeCell ref="E48:G48"/>
    <mergeCell ref="H48:I48"/>
    <mergeCell ref="J48:K48"/>
    <mergeCell ref="M48:N48"/>
    <mergeCell ref="O48:P48"/>
    <mergeCell ref="E49:G49"/>
    <mergeCell ref="H49:I49"/>
    <mergeCell ref="J49:K49"/>
    <mergeCell ref="M49:N49"/>
    <mergeCell ref="O49:P49"/>
    <mergeCell ref="E50:G50"/>
    <mergeCell ref="H50:I50"/>
    <mergeCell ref="J50:K50"/>
    <mergeCell ref="M50:N50"/>
    <mergeCell ref="O50:P50"/>
    <mergeCell ref="E51:G51"/>
    <mergeCell ref="H51:I51"/>
    <mergeCell ref="J51:K51"/>
    <mergeCell ref="M51:N51"/>
    <mergeCell ref="O51:P51"/>
    <mergeCell ref="E52:G52"/>
    <mergeCell ref="H52:I52"/>
    <mergeCell ref="J52:K52"/>
    <mergeCell ref="M52:N52"/>
    <mergeCell ref="O52:P52"/>
    <mergeCell ref="E53:G53"/>
    <mergeCell ref="H53:I53"/>
    <mergeCell ref="J53:K53"/>
    <mergeCell ref="M53:N53"/>
    <mergeCell ref="O53:P53"/>
    <mergeCell ref="E54:G54"/>
    <mergeCell ref="H54:I54"/>
    <mergeCell ref="J54:K54"/>
    <mergeCell ref="M54:N54"/>
    <mergeCell ref="O54:P54"/>
    <mergeCell ref="E55:G55"/>
    <mergeCell ref="H55:I55"/>
    <mergeCell ref="J55:K55"/>
    <mergeCell ref="M55:N55"/>
    <mergeCell ref="O55:P55"/>
    <mergeCell ref="E56:G56"/>
    <mergeCell ref="H56:I56"/>
    <mergeCell ref="J56:K56"/>
    <mergeCell ref="M56:N56"/>
    <mergeCell ref="O56:P56"/>
    <mergeCell ref="E57:G57"/>
    <mergeCell ref="H57:I57"/>
    <mergeCell ref="J57:K57"/>
    <mergeCell ref="M57:N57"/>
    <mergeCell ref="O57:P57"/>
    <mergeCell ref="E58:G58"/>
    <mergeCell ref="H58:I58"/>
    <mergeCell ref="J58:K58"/>
    <mergeCell ref="M58:N58"/>
    <mergeCell ref="O58:P58"/>
    <mergeCell ref="E59:G59"/>
    <mergeCell ref="H59:I59"/>
    <mergeCell ref="J59:K59"/>
    <mergeCell ref="M59:N59"/>
    <mergeCell ref="O59:P59"/>
    <mergeCell ref="E60:G60"/>
    <mergeCell ref="H60:I60"/>
    <mergeCell ref="J60:K60"/>
    <mergeCell ref="M60:N60"/>
    <mergeCell ref="O60:P60"/>
    <mergeCell ref="E61:G61"/>
    <mergeCell ref="H61:I61"/>
    <mergeCell ref="J61:K61"/>
    <mergeCell ref="M61:N61"/>
    <mergeCell ref="O61:P61"/>
    <mergeCell ref="E62:G62"/>
    <mergeCell ref="H62:I62"/>
    <mergeCell ref="J62:K62"/>
    <mergeCell ref="M62:N62"/>
    <mergeCell ref="O62:P62"/>
    <mergeCell ref="E63:G63"/>
    <mergeCell ref="H63:I63"/>
    <mergeCell ref="J63:K63"/>
    <mergeCell ref="M63:N63"/>
    <mergeCell ref="O63:P63"/>
    <mergeCell ref="E64:G64"/>
    <mergeCell ref="H64:I64"/>
    <mergeCell ref="J64:K64"/>
    <mergeCell ref="M64:N64"/>
    <mergeCell ref="O64:P64"/>
    <mergeCell ref="E65:G65"/>
    <mergeCell ref="H65:I65"/>
    <mergeCell ref="J65:K65"/>
    <mergeCell ref="M65:N65"/>
    <mergeCell ref="O65:P65"/>
    <mergeCell ref="E66:G66"/>
    <mergeCell ref="H66:I66"/>
    <mergeCell ref="J66:K66"/>
    <mergeCell ref="M66:N66"/>
    <mergeCell ref="O66:P66"/>
    <mergeCell ref="E67:G67"/>
    <mergeCell ref="H67:I67"/>
    <mergeCell ref="J67:K67"/>
    <mergeCell ref="M67:N67"/>
    <mergeCell ref="O67:P67"/>
    <mergeCell ref="E68:G68"/>
    <mergeCell ref="H68:I68"/>
    <mergeCell ref="J68:K68"/>
    <mergeCell ref="M68:N68"/>
    <mergeCell ref="O68:P68"/>
    <mergeCell ref="E69:G69"/>
    <mergeCell ref="H69:I69"/>
    <mergeCell ref="J69:K69"/>
    <mergeCell ref="M69:N69"/>
    <mergeCell ref="O69:P69"/>
    <mergeCell ref="E70:G70"/>
    <mergeCell ref="H70:I70"/>
    <mergeCell ref="J70:K70"/>
    <mergeCell ref="M70:N70"/>
    <mergeCell ref="O70:P70"/>
    <mergeCell ref="E71:G71"/>
    <mergeCell ref="H71:I71"/>
    <mergeCell ref="J71:K71"/>
    <mergeCell ref="M71:N71"/>
    <mergeCell ref="O71:P71"/>
    <mergeCell ref="E72:G72"/>
    <mergeCell ref="H72:I72"/>
    <mergeCell ref="J72:K72"/>
    <mergeCell ref="M72:N72"/>
    <mergeCell ref="O72:P72"/>
    <mergeCell ref="E73:G73"/>
    <mergeCell ref="H73:I73"/>
    <mergeCell ref="J73:K73"/>
    <mergeCell ref="M73:N73"/>
    <mergeCell ref="O73:P73"/>
    <mergeCell ref="E74:G74"/>
    <mergeCell ref="H74:I74"/>
    <mergeCell ref="J74:K74"/>
    <mergeCell ref="M74:N74"/>
    <mergeCell ref="O74:P74"/>
    <mergeCell ref="E75:G75"/>
    <mergeCell ref="H75:I75"/>
    <mergeCell ref="J75:K75"/>
    <mergeCell ref="M75:N75"/>
    <mergeCell ref="O75:P75"/>
    <mergeCell ref="E76:G76"/>
    <mergeCell ref="H76:I76"/>
    <mergeCell ref="J76:K76"/>
    <mergeCell ref="M76:N76"/>
    <mergeCell ref="O76:P76"/>
    <mergeCell ref="E77:G77"/>
    <mergeCell ref="H77:I77"/>
    <mergeCell ref="J77:K77"/>
    <mergeCell ref="M77:N77"/>
    <mergeCell ref="O77:P77"/>
    <mergeCell ref="E78:G78"/>
    <mergeCell ref="H78:I78"/>
    <mergeCell ref="J78:K78"/>
    <mergeCell ref="M78:N78"/>
    <mergeCell ref="O78:P78"/>
    <mergeCell ref="E79:G79"/>
    <mergeCell ref="H79:I79"/>
    <mergeCell ref="J79:K79"/>
    <mergeCell ref="M79:N79"/>
    <mergeCell ref="O79:P79"/>
    <mergeCell ref="E80:G80"/>
    <mergeCell ref="H80:I80"/>
    <mergeCell ref="J80:K80"/>
    <mergeCell ref="M80:N80"/>
    <mergeCell ref="O80:P80"/>
    <mergeCell ref="E81:G81"/>
    <mergeCell ref="H81:I81"/>
    <mergeCell ref="J81:K81"/>
    <mergeCell ref="M81:N81"/>
    <mergeCell ref="O81:P81"/>
    <mergeCell ref="E82:G82"/>
    <mergeCell ref="H82:I82"/>
    <mergeCell ref="J82:K82"/>
    <mergeCell ref="M82:N82"/>
    <mergeCell ref="O82:P82"/>
    <mergeCell ref="E83:G83"/>
    <mergeCell ref="H83:I83"/>
    <mergeCell ref="J83:K83"/>
    <mergeCell ref="M83:N83"/>
    <mergeCell ref="O83:P83"/>
    <mergeCell ref="E84:G84"/>
    <mergeCell ref="H84:I84"/>
    <mergeCell ref="J84:K84"/>
    <mergeCell ref="M84:N84"/>
    <mergeCell ref="O84:P84"/>
    <mergeCell ref="E85:G85"/>
    <mergeCell ref="H85:I85"/>
    <mergeCell ref="J85:K85"/>
    <mergeCell ref="M85:N85"/>
    <mergeCell ref="O85:P85"/>
    <mergeCell ref="E86:G86"/>
    <mergeCell ref="H86:I86"/>
    <mergeCell ref="J86:K86"/>
    <mergeCell ref="M86:N86"/>
    <mergeCell ref="O86:P86"/>
    <mergeCell ref="E87:G87"/>
    <mergeCell ref="H87:I87"/>
    <mergeCell ref="J87:K87"/>
    <mergeCell ref="M87:N87"/>
    <mergeCell ref="O87:P87"/>
    <mergeCell ref="E88:G88"/>
    <mergeCell ref="H88:I88"/>
    <mergeCell ref="J88:K88"/>
    <mergeCell ref="M88:N88"/>
    <mergeCell ref="O88:P88"/>
    <mergeCell ref="E89:G89"/>
    <mergeCell ref="H89:I89"/>
    <mergeCell ref="J89:K89"/>
    <mergeCell ref="M89:N89"/>
    <mergeCell ref="O89:P89"/>
    <mergeCell ref="E90:G90"/>
    <mergeCell ref="H90:I90"/>
    <mergeCell ref="J90:K90"/>
    <mergeCell ref="M90:N90"/>
    <mergeCell ref="O90:P90"/>
    <mergeCell ref="E91:G91"/>
    <mergeCell ref="H91:I91"/>
    <mergeCell ref="J91:K91"/>
    <mergeCell ref="M91:N91"/>
    <mergeCell ref="O91:P91"/>
    <mergeCell ref="E92:G92"/>
    <mergeCell ref="H92:I92"/>
    <mergeCell ref="J92:K92"/>
    <mergeCell ref="M92:N92"/>
    <mergeCell ref="O92:P92"/>
    <mergeCell ref="E93:G93"/>
    <mergeCell ref="H93:I93"/>
    <mergeCell ref="J93:K93"/>
    <mergeCell ref="M93:N93"/>
    <mergeCell ref="O93:P93"/>
    <mergeCell ref="E94:G94"/>
    <mergeCell ref="H94:I94"/>
    <mergeCell ref="J94:K94"/>
    <mergeCell ref="M94:N94"/>
    <mergeCell ref="O94:P94"/>
    <mergeCell ref="E95:G95"/>
    <mergeCell ref="H95:I95"/>
    <mergeCell ref="J95:K95"/>
    <mergeCell ref="M95:N95"/>
    <mergeCell ref="O95:P95"/>
    <mergeCell ref="E96:G96"/>
    <mergeCell ref="H96:I96"/>
    <mergeCell ref="J96:K96"/>
    <mergeCell ref="M96:N96"/>
    <mergeCell ref="O96:P96"/>
    <mergeCell ref="E97:G97"/>
    <mergeCell ref="H97:I97"/>
    <mergeCell ref="J97:K97"/>
    <mergeCell ref="M97:N97"/>
    <mergeCell ref="O97:P97"/>
    <mergeCell ref="E98:G98"/>
    <mergeCell ref="H98:I98"/>
    <mergeCell ref="J98:K98"/>
    <mergeCell ref="M98:N98"/>
    <mergeCell ref="O98:P98"/>
    <mergeCell ref="E99:G99"/>
    <mergeCell ref="H99:I99"/>
    <mergeCell ref="J99:K99"/>
    <mergeCell ref="M99:N99"/>
    <mergeCell ref="O99:P99"/>
    <mergeCell ref="E100:G100"/>
    <mergeCell ref="H100:I100"/>
    <mergeCell ref="J100:K100"/>
    <mergeCell ref="M100:N100"/>
    <mergeCell ref="O100:P100"/>
    <mergeCell ref="E101:G101"/>
    <mergeCell ref="H101:I101"/>
    <mergeCell ref="J101:K101"/>
    <mergeCell ref="M101:N101"/>
    <mergeCell ref="O101:P101"/>
    <mergeCell ref="E102:G102"/>
    <mergeCell ref="H102:I102"/>
    <mergeCell ref="J102:K102"/>
    <mergeCell ref="M102:N102"/>
    <mergeCell ref="O102:P102"/>
    <mergeCell ref="E103:G103"/>
    <mergeCell ref="H103:I103"/>
    <mergeCell ref="J103:K103"/>
    <mergeCell ref="M103:N103"/>
    <mergeCell ref="O103:P103"/>
    <mergeCell ref="E104:G104"/>
    <mergeCell ref="H104:I104"/>
    <mergeCell ref="J104:K104"/>
    <mergeCell ref="M104:N104"/>
    <mergeCell ref="O104:P104"/>
    <mergeCell ref="E105:G105"/>
    <mergeCell ref="H105:I105"/>
    <mergeCell ref="J105:K105"/>
    <mergeCell ref="M105:N105"/>
    <mergeCell ref="O105:P105"/>
    <mergeCell ref="E106:G106"/>
    <mergeCell ref="H106:I106"/>
    <mergeCell ref="J106:K106"/>
    <mergeCell ref="M106:N106"/>
    <mergeCell ref="O106:P106"/>
    <mergeCell ref="E107:G107"/>
    <mergeCell ref="H107:I107"/>
    <mergeCell ref="J107:K107"/>
    <mergeCell ref="M107:N107"/>
    <mergeCell ref="O107:P107"/>
    <mergeCell ref="E108:G108"/>
    <mergeCell ref="H108:I108"/>
    <mergeCell ref="J108:K108"/>
    <mergeCell ref="M108:N108"/>
    <mergeCell ref="O108:P108"/>
    <mergeCell ref="O112:P112"/>
    <mergeCell ref="M112:N112"/>
    <mergeCell ref="C111:E111"/>
    <mergeCell ref="G111:H111"/>
    <mergeCell ref="I111:J111"/>
    <mergeCell ref="K111:M111"/>
    <mergeCell ref="N111:O111"/>
    <mergeCell ref="P111:Q111"/>
    <mergeCell ref="E109:G109"/>
    <mergeCell ref="H109:I109"/>
    <mergeCell ref="J109:K109"/>
    <mergeCell ref="M109:N109"/>
    <mergeCell ref="O109:P109"/>
    <mergeCell ref="A110:K110"/>
    <mergeCell ref="M110:N110"/>
    <mergeCell ref="O110:P110"/>
  </mergeCells>
  <pageMargins left="0.7" right="0.7" top="0.75" bottom="0.75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topLeftCell="A196" workbookViewId="0">
      <selection activeCell="F20" sqref="F20"/>
    </sheetView>
  </sheetViews>
  <sheetFormatPr defaultRowHeight="15" outlineLevelCol="1" x14ac:dyDescent="0.25"/>
  <cols>
    <col min="1" max="1" width="37.28515625" style="10" customWidth="1"/>
    <col min="2" max="2" width="17.140625" style="10" customWidth="1"/>
    <col min="3" max="5" width="11.140625" style="10" customWidth="1"/>
    <col min="6" max="6" width="13.5703125" style="10" customWidth="1"/>
    <col min="7" max="7" width="11.42578125" style="10" customWidth="1"/>
    <col min="8" max="8" width="12.28515625" style="10" customWidth="1"/>
    <col min="9" max="9" width="13.5703125" style="10" customWidth="1"/>
    <col min="10" max="10" width="11.140625" style="10" customWidth="1"/>
    <col min="11" max="11" width="13.5703125" style="10" customWidth="1"/>
    <col min="12" max="12" width="13.5703125" style="10" hidden="1" customWidth="1" outlineLevel="1"/>
    <col min="13" max="13" width="11.42578125" style="10" hidden="1" customWidth="1" outlineLevel="1"/>
    <col min="14" max="14" width="12.28515625" style="10" hidden="1" customWidth="1" outlineLevel="1"/>
    <col min="15" max="15" width="13.5703125" style="10" hidden="1" customWidth="1" outlineLevel="1"/>
    <col min="16" max="16" width="11.140625" style="10" hidden="1" customWidth="1" outlineLevel="1"/>
    <col min="17" max="17" width="13.5703125" style="10" hidden="1" customWidth="1" outlineLevel="1"/>
    <col min="18" max="23" width="11.140625" style="10" hidden="1" customWidth="1" outlineLevel="1"/>
    <col min="24" max="24" width="9.140625" style="10" collapsed="1"/>
    <col min="25" max="16384" width="9.140625" style="10"/>
  </cols>
  <sheetData>
    <row r="1" spans="1:23" ht="16.5" customHeight="1" x14ac:dyDescent="0.25">
      <c r="A1" s="313" t="s">
        <v>383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23" ht="16.5" customHeight="1" x14ac:dyDescent="0.25">
      <c r="A2" s="313" t="s">
        <v>291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1:23" ht="15" customHeight="1" x14ac:dyDescent="0.25">
      <c r="A3" s="72"/>
      <c r="B3" s="78" t="s">
        <v>384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23" ht="15" customHeight="1" x14ac:dyDescent="0.25">
      <c r="A4" s="78" t="s">
        <v>385</v>
      </c>
      <c r="B4" s="314" t="s">
        <v>386</v>
      </c>
      <c r="C4" s="314"/>
      <c r="D4" s="314"/>
      <c r="E4" s="314"/>
      <c r="F4" s="314"/>
      <c r="G4" s="314"/>
      <c r="H4" s="314"/>
      <c r="I4" s="314"/>
      <c r="J4" s="314"/>
      <c r="K4" s="79"/>
      <c r="L4" s="79"/>
      <c r="M4" s="79"/>
      <c r="N4" s="79"/>
    </row>
    <row r="5" spans="1:23" ht="15" customHeight="1" thickBot="1" x14ac:dyDescent="0.3">
      <c r="A5" s="72"/>
      <c r="B5" s="80" t="s">
        <v>384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72"/>
    </row>
    <row r="6" spans="1:23" ht="15" customHeight="1" thickBot="1" x14ac:dyDescent="0.3">
      <c r="A6" s="309" t="s">
        <v>147</v>
      </c>
      <c r="B6" s="309" t="s">
        <v>387</v>
      </c>
      <c r="C6" s="309"/>
      <c r="D6" s="309"/>
      <c r="E6" s="309"/>
      <c r="F6" s="306" t="s">
        <v>388</v>
      </c>
      <c r="G6" s="307"/>
      <c r="H6" s="307"/>
      <c r="I6" s="307"/>
      <c r="J6" s="307"/>
      <c r="K6" s="308"/>
      <c r="L6" s="306" t="s">
        <v>389</v>
      </c>
      <c r="M6" s="307"/>
      <c r="N6" s="307"/>
      <c r="O6" s="307"/>
      <c r="P6" s="307"/>
      <c r="Q6" s="308"/>
      <c r="R6" s="306" t="s">
        <v>390</v>
      </c>
      <c r="S6" s="307"/>
      <c r="T6" s="307"/>
      <c r="U6" s="307"/>
      <c r="V6" s="307"/>
      <c r="W6" s="308"/>
    </row>
    <row r="7" spans="1:23" ht="15" customHeight="1" thickBot="1" x14ac:dyDescent="0.3">
      <c r="A7" s="309"/>
      <c r="B7" s="309" t="s">
        <v>391</v>
      </c>
      <c r="C7" s="309" t="s">
        <v>148</v>
      </c>
      <c r="D7" s="309" t="s">
        <v>392</v>
      </c>
      <c r="E7" s="309" t="s">
        <v>151</v>
      </c>
      <c r="F7" s="309" t="s">
        <v>393</v>
      </c>
      <c r="G7" s="306" t="s">
        <v>394</v>
      </c>
      <c r="H7" s="307"/>
      <c r="I7" s="307"/>
      <c r="J7" s="307"/>
      <c r="K7" s="308"/>
      <c r="L7" s="309" t="s">
        <v>393</v>
      </c>
      <c r="M7" s="306" t="s">
        <v>394</v>
      </c>
      <c r="N7" s="307"/>
      <c r="O7" s="307"/>
      <c r="P7" s="307"/>
      <c r="Q7" s="308"/>
      <c r="R7" s="310" t="s">
        <v>393</v>
      </c>
      <c r="S7" s="306" t="s">
        <v>394</v>
      </c>
      <c r="T7" s="307"/>
      <c r="U7" s="307"/>
      <c r="V7" s="307"/>
      <c r="W7" s="308"/>
    </row>
    <row r="8" spans="1:23" ht="34.5" thickBot="1" x14ac:dyDescent="0.3">
      <c r="A8" s="309"/>
      <c r="B8" s="309"/>
      <c r="C8" s="309"/>
      <c r="D8" s="309"/>
      <c r="E8" s="309"/>
      <c r="F8" s="309"/>
      <c r="G8" s="81" t="s">
        <v>395</v>
      </c>
      <c r="H8" s="81" t="s">
        <v>396</v>
      </c>
      <c r="I8" s="81" t="s">
        <v>397</v>
      </c>
      <c r="J8" s="81" t="s">
        <v>398</v>
      </c>
      <c r="K8" s="81" t="s">
        <v>399</v>
      </c>
      <c r="L8" s="309"/>
      <c r="M8" s="81" t="s">
        <v>395</v>
      </c>
      <c r="N8" s="81" t="s">
        <v>396</v>
      </c>
      <c r="O8" s="81" t="s">
        <v>397</v>
      </c>
      <c r="P8" s="81" t="s">
        <v>398</v>
      </c>
      <c r="Q8" s="81" t="s">
        <v>399</v>
      </c>
      <c r="R8" s="309"/>
      <c r="S8" s="82" t="s">
        <v>395</v>
      </c>
      <c r="T8" s="82" t="s">
        <v>396</v>
      </c>
      <c r="U8" s="82" t="s">
        <v>397</v>
      </c>
      <c r="V8" s="82" t="s">
        <v>398</v>
      </c>
      <c r="W8" s="82" t="s">
        <v>399</v>
      </c>
    </row>
    <row r="9" spans="1:23" ht="15" customHeight="1" thickBot="1" x14ac:dyDescent="0.3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  <c r="G9" s="81">
        <v>7</v>
      </c>
      <c r="H9" s="81">
        <v>8</v>
      </c>
      <c r="I9" s="81">
        <v>9</v>
      </c>
      <c r="J9" s="81">
        <v>10</v>
      </c>
      <c r="K9" s="81">
        <v>11</v>
      </c>
      <c r="L9" s="81">
        <v>12</v>
      </c>
      <c r="M9" s="81">
        <v>13</v>
      </c>
      <c r="N9" s="81">
        <v>14</v>
      </c>
      <c r="O9" s="81">
        <v>15</v>
      </c>
      <c r="P9" s="81">
        <v>16</v>
      </c>
      <c r="Q9" s="81">
        <v>17</v>
      </c>
      <c r="R9" s="81">
        <v>18</v>
      </c>
      <c r="S9" s="81">
        <v>19</v>
      </c>
      <c r="T9" s="81">
        <v>20</v>
      </c>
      <c r="U9" s="81">
        <v>21</v>
      </c>
      <c r="V9" s="81">
        <v>22</v>
      </c>
      <c r="W9" s="81">
        <v>23</v>
      </c>
    </row>
    <row r="10" spans="1:23" ht="15" customHeight="1" x14ac:dyDescent="0.25">
      <c r="A10" s="311" t="s">
        <v>400</v>
      </c>
      <c r="B10" s="312"/>
      <c r="C10" s="312"/>
      <c r="D10" s="312"/>
      <c r="E10" s="312"/>
      <c r="F10" s="83">
        <v>1593816465.26</v>
      </c>
      <c r="G10" s="84">
        <v>4524964.75</v>
      </c>
      <c r="H10" s="84">
        <v>2216795.25</v>
      </c>
      <c r="I10" s="84">
        <v>1587074705.26</v>
      </c>
      <c r="J10" s="84">
        <v>0</v>
      </c>
      <c r="K10" s="85">
        <v>1587074705.26</v>
      </c>
      <c r="L10" s="86">
        <v>913413613.74000001</v>
      </c>
      <c r="M10" s="84">
        <v>4124964.75</v>
      </c>
      <c r="N10" s="84">
        <v>1489685.25</v>
      </c>
      <c r="O10" s="84">
        <v>907798963.74000001</v>
      </c>
      <c r="P10" s="84">
        <v>0</v>
      </c>
      <c r="Q10" s="85">
        <v>907798963.74000001</v>
      </c>
      <c r="R10" s="87">
        <v>57.309836712660292</v>
      </c>
      <c r="S10" s="88">
        <v>91.160152131571863</v>
      </c>
      <c r="T10" s="88">
        <v>67.199947762428664</v>
      </c>
      <c r="U10" s="89">
        <v>57.19951056691319</v>
      </c>
      <c r="V10" s="89">
        <v>0</v>
      </c>
      <c r="W10" s="90">
        <v>57.19951056691319</v>
      </c>
    </row>
    <row r="11" spans="1:23" ht="15" customHeight="1" x14ac:dyDescent="0.25">
      <c r="A11" s="302" t="s">
        <v>401</v>
      </c>
      <c r="B11" s="303"/>
      <c r="C11" s="303"/>
      <c r="D11" s="303"/>
      <c r="E11" s="303"/>
      <c r="F11" s="91">
        <v>17927480</v>
      </c>
      <c r="G11" s="92">
        <v>0</v>
      </c>
      <c r="H11" s="92">
        <v>0</v>
      </c>
      <c r="I11" s="92">
        <v>17927480</v>
      </c>
      <c r="J11" s="92">
        <v>0</v>
      </c>
      <c r="K11" s="93">
        <v>17927480</v>
      </c>
      <c r="L11" s="94">
        <v>9104473.4800000004</v>
      </c>
      <c r="M11" s="92">
        <v>0</v>
      </c>
      <c r="N11" s="92">
        <v>0</v>
      </c>
      <c r="O11" s="92">
        <v>9104473.4800000004</v>
      </c>
      <c r="P11" s="92">
        <v>0</v>
      </c>
      <c r="Q11" s="93">
        <v>9104473.4800000004</v>
      </c>
      <c r="R11" s="95">
        <v>50.785015406515591</v>
      </c>
      <c r="S11" s="96">
        <v>0</v>
      </c>
      <c r="T11" s="96">
        <v>0</v>
      </c>
      <c r="U11" s="97">
        <v>50.785015406515591</v>
      </c>
      <c r="V11" s="97">
        <v>0</v>
      </c>
      <c r="W11" s="98">
        <v>50.785015406515591</v>
      </c>
    </row>
    <row r="12" spans="1:23" ht="15" customHeight="1" x14ac:dyDescent="0.25">
      <c r="A12" s="302" t="s">
        <v>402</v>
      </c>
      <c r="B12" s="303"/>
      <c r="C12" s="303"/>
      <c r="D12" s="303"/>
      <c r="E12" s="303"/>
      <c r="F12" s="91">
        <v>17927480</v>
      </c>
      <c r="G12" s="92">
        <v>0</v>
      </c>
      <c r="H12" s="92">
        <v>0</v>
      </c>
      <c r="I12" s="92">
        <v>17927480</v>
      </c>
      <c r="J12" s="92">
        <v>0</v>
      </c>
      <c r="K12" s="93">
        <v>17927480</v>
      </c>
      <c r="L12" s="94">
        <v>9104473.4800000004</v>
      </c>
      <c r="M12" s="92">
        <v>0</v>
      </c>
      <c r="N12" s="92">
        <v>0</v>
      </c>
      <c r="O12" s="92">
        <v>9104473.4800000004</v>
      </c>
      <c r="P12" s="92">
        <v>0</v>
      </c>
      <c r="Q12" s="93">
        <v>9104473.4800000004</v>
      </c>
      <c r="R12" s="95">
        <v>50.785015406515591</v>
      </c>
      <c r="S12" s="96">
        <v>0</v>
      </c>
      <c r="T12" s="96">
        <v>0</v>
      </c>
      <c r="U12" s="97">
        <v>50.785015406515591</v>
      </c>
      <c r="V12" s="97">
        <v>0</v>
      </c>
      <c r="W12" s="98">
        <v>50.785015406515591</v>
      </c>
    </row>
    <row r="13" spans="1:23" ht="34.5" customHeight="1" x14ac:dyDescent="0.25">
      <c r="A13" s="99" t="s">
        <v>194</v>
      </c>
      <c r="B13" s="100" t="s">
        <v>195</v>
      </c>
      <c r="C13" s="101"/>
      <c r="D13" s="101"/>
      <c r="E13" s="102"/>
      <c r="F13" s="103">
        <v>17927480</v>
      </c>
      <c r="G13" s="104">
        <v>0</v>
      </c>
      <c r="H13" s="104">
        <v>0</v>
      </c>
      <c r="I13" s="104">
        <v>17927480</v>
      </c>
      <c r="J13" s="104">
        <v>0</v>
      </c>
      <c r="K13" s="105">
        <v>17927480</v>
      </c>
      <c r="L13" s="106">
        <v>9104473.4800000004</v>
      </c>
      <c r="M13" s="104">
        <v>0</v>
      </c>
      <c r="N13" s="104">
        <v>0</v>
      </c>
      <c r="O13" s="104">
        <v>9104473.4800000004</v>
      </c>
      <c r="P13" s="104">
        <v>0</v>
      </c>
      <c r="Q13" s="105">
        <v>9104473.4800000004</v>
      </c>
      <c r="R13" s="107">
        <v>50.785015406515591</v>
      </c>
      <c r="S13" s="108">
        <v>0</v>
      </c>
      <c r="T13" s="108">
        <v>0</v>
      </c>
      <c r="U13" s="109">
        <v>50.785015406515591</v>
      </c>
      <c r="V13" s="109">
        <v>0</v>
      </c>
      <c r="W13" s="110">
        <v>50.785015406515591</v>
      </c>
    </row>
    <row r="14" spans="1:23" ht="34.5" customHeight="1" x14ac:dyDescent="0.25">
      <c r="A14" s="99" t="s">
        <v>152</v>
      </c>
      <c r="B14" s="100" t="s">
        <v>195</v>
      </c>
      <c r="C14" s="100" t="s">
        <v>153</v>
      </c>
      <c r="D14" s="100"/>
      <c r="E14" s="111"/>
      <c r="F14" s="103">
        <v>17927480</v>
      </c>
      <c r="G14" s="104">
        <v>0</v>
      </c>
      <c r="H14" s="104">
        <v>0</v>
      </c>
      <c r="I14" s="104">
        <v>17927480</v>
      </c>
      <c r="J14" s="104">
        <v>0</v>
      </c>
      <c r="K14" s="105">
        <v>17927480</v>
      </c>
      <c r="L14" s="106">
        <v>9104473.4800000004</v>
      </c>
      <c r="M14" s="104">
        <v>0</v>
      </c>
      <c r="N14" s="104">
        <v>0</v>
      </c>
      <c r="O14" s="104">
        <v>9104473.4800000004</v>
      </c>
      <c r="P14" s="104">
        <v>0</v>
      </c>
      <c r="Q14" s="105">
        <v>9104473.4800000004</v>
      </c>
      <c r="R14" s="107">
        <v>50.785015406515591</v>
      </c>
      <c r="S14" s="108">
        <v>0</v>
      </c>
      <c r="T14" s="108">
        <v>0</v>
      </c>
      <c r="U14" s="109">
        <v>50.785015406515591</v>
      </c>
      <c r="V14" s="109">
        <v>0</v>
      </c>
      <c r="W14" s="110">
        <v>50.785015406515591</v>
      </c>
    </row>
    <row r="15" spans="1:23" ht="15" customHeight="1" x14ac:dyDescent="0.25">
      <c r="A15" s="99" t="s">
        <v>190</v>
      </c>
      <c r="B15" s="100" t="s">
        <v>195</v>
      </c>
      <c r="C15" s="100" t="s">
        <v>153</v>
      </c>
      <c r="D15" s="100" t="s">
        <v>191</v>
      </c>
      <c r="E15" s="111"/>
      <c r="F15" s="103">
        <v>17927480</v>
      </c>
      <c r="G15" s="104">
        <v>0</v>
      </c>
      <c r="H15" s="104">
        <v>0</v>
      </c>
      <c r="I15" s="104">
        <v>17927480</v>
      </c>
      <c r="J15" s="104">
        <v>0</v>
      </c>
      <c r="K15" s="105">
        <v>17927480</v>
      </c>
      <c r="L15" s="106">
        <v>9104473.4800000004</v>
      </c>
      <c r="M15" s="104">
        <v>0</v>
      </c>
      <c r="N15" s="104">
        <v>0</v>
      </c>
      <c r="O15" s="104">
        <v>9104473.4800000004</v>
      </c>
      <c r="P15" s="104">
        <v>0</v>
      </c>
      <c r="Q15" s="105">
        <v>9104473.4800000004</v>
      </c>
      <c r="R15" s="107">
        <v>50.785015406515591</v>
      </c>
      <c r="S15" s="108">
        <v>0</v>
      </c>
      <c r="T15" s="108">
        <v>0</v>
      </c>
      <c r="U15" s="109">
        <v>50.785015406515591</v>
      </c>
      <c r="V15" s="109">
        <v>0</v>
      </c>
      <c r="W15" s="110">
        <v>50.785015406515591</v>
      </c>
    </row>
    <row r="16" spans="1:23" ht="15" customHeight="1" x14ac:dyDescent="0.25">
      <c r="A16" s="99" t="s">
        <v>192</v>
      </c>
      <c r="B16" s="100" t="s">
        <v>195</v>
      </c>
      <c r="C16" s="100" t="s">
        <v>153</v>
      </c>
      <c r="D16" s="100" t="s">
        <v>193</v>
      </c>
      <c r="E16" s="111"/>
      <c r="F16" s="103">
        <v>17927480</v>
      </c>
      <c r="G16" s="104">
        <v>0</v>
      </c>
      <c r="H16" s="104">
        <v>0</v>
      </c>
      <c r="I16" s="104">
        <v>17927480</v>
      </c>
      <c r="J16" s="104">
        <v>0</v>
      </c>
      <c r="K16" s="105">
        <v>17927480</v>
      </c>
      <c r="L16" s="106">
        <v>9104473.4800000004</v>
      </c>
      <c r="M16" s="104">
        <v>0</v>
      </c>
      <c r="N16" s="104">
        <v>0</v>
      </c>
      <c r="O16" s="104">
        <v>9104473.4800000004</v>
      </c>
      <c r="P16" s="104">
        <v>0</v>
      </c>
      <c r="Q16" s="105">
        <v>9104473.4800000004</v>
      </c>
      <c r="R16" s="107">
        <v>50.785015406515591</v>
      </c>
      <c r="S16" s="108">
        <v>0</v>
      </c>
      <c r="T16" s="108">
        <v>0</v>
      </c>
      <c r="U16" s="109">
        <v>50.785015406515591</v>
      </c>
      <c r="V16" s="109">
        <v>0</v>
      </c>
      <c r="W16" s="110">
        <v>50.785015406515591</v>
      </c>
    </row>
    <row r="17" spans="1:23" ht="34.5" customHeight="1" x14ac:dyDescent="0.25">
      <c r="A17" s="99" t="s">
        <v>154</v>
      </c>
      <c r="B17" s="100" t="s">
        <v>195</v>
      </c>
      <c r="C17" s="100" t="s">
        <v>153</v>
      </c>
      <c r="D17" s="100" t="s">
        <v>193</v>
      </c>
      <c r="E17" s="111" t="s">
        <v>155</v>
      </c>
      <c r="F17" s="103">
        <v>17927480</v>
      </c>
      <c r="G17" s="104">
        <v>0</v>
      </c>
      <c r="H17" s="104">
        <v>0</v>
      </c>
      <c r="I17" s="104">
        <v>17927480</v>
      </c>
      <c r="J17" s="104">
        <v>0</v>
      </c>
      <c r="K17" s="105">
        <v>17927480</v>
      </c>
      <c r="L17" s="106">
        <v>9104473.4800000004</v>
      </c>
      <c r="M17" s="104">
        <v>0</v>
      </c>
      <c r="N17" s="104">
        <v>0</v>
      </c>
      <c r="O17" s="104">
        <v>9104473.4800000004</v>
      </c>
      <c r="P17" s="104">
        <v>0</v>
      </c>
      <c r="Q17" s="105">
        <v>9104473.4800000004</v>
      </c>
      <c r="R17" s="107">
        <v>50.785015406515591</v>
      </c>
      <c r="S17" s="108">
        <v>0</v>
      </c>
      <c r="T17" s="108">
        <v>0</v>
      </c>
      <c r="U17" s="109">
        <v>50.785015406515591</v>
      </c>
      <c r="V17" s="109">
        <v>0</v>
      </c>
      <c r="W17" s="110">
        <v>50.785015406515591</v>
      </c>
    </row>
    <row r="18" spans="1:23" ht="15" customHeight="1" x14ac:dyDescent="0.25">
      <c r="A18" s="99" t="s">
        <v>156</v>
      </c>
      <c r="B18" s="100" t="s">
        <v>195</v>
      </c>
      <c r="C18" s="100" t="s">
        <v>153</v>
      </c>
      <c r="D18" s="100" t="s">
        <v>193</v>
      </c>
      <c r="E18" s="111" t="s">
        <v>157</v>
      </c>
      <c r="F18" s="103">
        <v>17927480</v>
      </c>
      <c r="G18" s="104">
        <v>0</v>
      </c>
      <c r="H18" s="104">
        <v>0</v>
      </c>
      <c r="I18" s="104">
        <v>17927480</v>
      </c>
      <c r="J18" s="104">
        <v>0</v>
      </c>
      <c r="K18" s="105">
        <v>17927480</v>
      </c>
      <c r="L18" s="106">
        <v>9104473.4800000004</v>
      </c>
      <c r="M18" s="104">
        <v>0</v>
      </c>
      <c r="N18" s="104">
        <v>0</v>
      </c>
      <c r="O18" s="104">
        <v>9104473.4800000004</v>
      </c>
      <c r="P18" s="104">
        <v>0</v>
      </c>
      <c r="Q18" s="105">
        <v>9104473.4800000004</v>
      </c>
      <c r="R18" s="107">
        <v>50.785015406515591</v>
      </c>
      <c r="S18" s="108">
        <v>0</v>
      </c>
      <c r="T18" s="108">
        <v>0</v>
      </c>
      <c r="U18" s="109">
        <v>50.785015406515591</v>
      </c>
      <c r="V18" s="109">
        <v>0</v>
      </c>
      <c r="W18" s="110">
        <v>50.785015406515591</v>
      </c>
    </row>
    <row r="19" spans="1:23" ht="57" customHeight="1" x14ac:dyDescent="0.25">
      <c r="A19" s="99" t="s">
        <v>160</v>
      </c>
      <c r="B19" s="100" t="s">
        <v>195</v>
      </c>
      <c r="C19" s="100" t="s">
        <v>153</v>
      </c>
      <c r="D19" s="100" t="s">
        <v>193</v>
      </c>
      <c r="E19" s="111" t="s">
        <v>161</v>
      </c>
      <c r="F19" s="103">
        <v>17927480</v>
      </c>
      <c r="G19" s="104">
        <v>0</v>
      </c>
      <c r="H19" s="104">
        <v>0</v>
      </c>
      <c r="I19" s="104">
        <v>17927480</v>
      </c>
      <c r="J19" s="104">
        <v>0</v>
      </c>
      <c r="K19" s="105">
        <v>17927480</v>
      </c>
      <c r="L19" s="106">
        <v>9104473.4800000004</v>
      </c>
      <c r="M19" s="104">
        <v>0</v>
      </c>
      <c r="N19" s="104">
        <v>0</v>
      </c>
      <c r="O19" s="104">
        <v>9104473.4800000004</v>
      </c>
      <c r="P19" s="104">
        <v>0</v>
      </c>
      <c r="Q19" s="105">
        <v>9104473.4800000004</v>
      </c>
      <c r="R19" s="107">
        <v>50.785015406515591</v>
      </c>
      <c r="S19" s="108">
        <v>0</v>
      </c>
      <c r="T19" s="108">
        <v>0</v>
      </c>
      <c r="U19" s="109">
        <v>50.785015406515591</v>
      </c>
      <c r="V19" s="109">
        <v>0</v>
      </c>
      <c r="W19" s="110">
        <v>50.785015406515591</v>
      </c>
    </row>
    <row r="20" spans="1:23" ht="15" customHeight="1" x14ac:dyDescent="0.25">
      <c r="A20" s="302" t="s">
        <v>403</v>
      </c>
      <c r="B20" s="303"/>
      <c r="C20" s="303"/>
      <c r="D20" s="303"/>
      <c r="E20" s="303"/>
      <c r="F20" s="91">
        <v>80743446.730000004</v>
      </c>
      <c r="G20" s="92">
        <v>0</v>
      </c>
      <c r="H20" s="92">
        <v>0</v>
      </c>
      <c r="I20" s="92">
        <v>80743446.730000004</v>
      </c>
      <c r="J20" s="92">
        <v>0</v>
      </c>
      <c r="K20" s="93">
        <v>80743446.730000004</v>
      </c>
      <c r="L20" s="94">
        <v>49691825.359999999</v>
      </c>
      <c r="M20" s="92">
        <v>0</v>
      </c>
      <c r="N20" s="92">
        <v>0</v>
      </c>
      <c r="O20" s="92">
        <v>49691825.359999999</v>
      </c>
      <c r="P20" s="92">
        <v>0</v>
      </c>
      <c r="Q20" s="93">
        <v>49691825.359999999</v>
      </c>
      <c r="R20" s="95">
        <v>61.542858736469</v>
      </c>
      <c r="S20" s="96">
        <v>0</v>
      </c>
      <c r="T20" s="96">
        <v>0</v>
      </c>
      <c r="U20" s="97">
        <v>61.542858736469</v>
      </c>
      <c r="V20" s="97">
        <v>0</v>
      </c>
      <c r="W20" s="98">
        <v>61.542858736469</v>
      </c>
    </row>
    <row r="21" spans="1:23" ht="23.25" customHeight="1" x14ac:dyDescent="0.25">
      <c r="A21" s="302" t="s">
        <v>404</v>
      </c>
      <c r="B21" s="303"/>
      <c r="C21" s="303"/>
      <c r="D21" s="303"/>
      <c r="E21" s="303"/>
      <c r="F21" s="91">
        <v>80743446.730000004</v>
      </c>
      <c r="G21" s="92">
        <v>0</v>
      </c>
      <c r="H21" s="92">
        <v>0</v>
      </c>
      <c r="I21" s="92">
        <v>80743446.730000004</v>
      </c>
      <c r="J21" s="92">
        <v>0</v>
      </c>
      <c r="K21" s="93">
        <v>80743446.730000004</v>
      </c>
      <c r="L21" s="94">
        <v>49691825.359999999</v>
      </c>
      <c r="M21" s="92">
        <v>0</v>
      </c>
      <c r="N21" s="92">
        <v>0</v>
      </c>
      <c r="O21" s="92">
        <v>49691825.359999999</v>
      </c>
      <c r="P21" s="92">
        <v>0</v>
      </c>
      <c r="Q21" s="93">
        <v>49691825.359999999</v>
      </c>
      <c r="R21" s="95">
        <v>61.542858736469</v>
      </c>
      <c r="S21" s="96">
        <v>0</v>
      </c>
      <c r="T21" s="96">
        <v>0</v>
      </c>
      <c r="U21" s="97">
        <v>61.542858736469</v>
      </c>
      <c r="V21" s="97">
        <v>0</v>
      </c>
      <c r="W21" s="98">
        <v>61.542858736469</v>
      </c>
    </row>
    <row r="22" spans="1:23" ht="45.75" customHeight="1" x14ac:dyDescent="0.25">
      <c r="A22" s="99" t="s">
        <v>196</v>
      </c>
      <c r="B22" s="100" t="s">
        <v>197</v>
      </c>
      <c r="C22" s="101"/>
      <c r="D22" s="101"/>
      <c r="E22" s="102"/>
      <c r="F22" s="103">
        <v>4000000</v>
      </c>
      <c r="G22" s="104">
        <v>0</v>
      </c>
      <c r="H22" s="104">
        <v>0</v>
      </c>
      <c r="I22" s="104">
        <v>4000000</v>
      </c>
      <c r="J22" s="104">
        <v>0</v>
      </c>
      <c r="K22" s="105">
        <v>4000000</v>
      </c>
      <c r="L22" s="106">
        <v>3905607.1</v>
      </c>
      <c r="M22" s="104">
        <v>0</v>
      </c>
      <c r="N22" s="104">
        <v>0</v>
      </c>
      <c r="O22" s="104">
        <v>3905607.1</v>
      </c>
      <c r="P22" s="104">
        <v>0</v>
      </c>
      <c r="Q22" s="105">
        <v>3905607.1</v>
      </c>
      <c r="R22" s="107">
        <v>97.640177500000007</v>
      </c>
      <c r="S22" s="108">
        <v>0</v>
      </c>
      <c r="T22" s="108">
        <v>0</v>
      </c>
      <c r="U22" s="109">
        <v>97.640177500000007</v>
      </c>
      <c r="V22" s="109">
        <v>0</v>
      </c>
      <c r="W22" s="110">
        <v>97.640177500000007</v>
      </c>
    </row>
    <row r="23" spans="1:23" ht="34.5" customHeight="1" x14ac:dyDescent="0.25">
      <c r="A23" s="99" t="s">
        <v>152</v>
      </c>
      <c r="B23" s="100" t="s">
        <v>197</v>
      </c>
      <c r="C23" s="100" t="s">
        <v>153</v>
      </c>
      <c r="D23" s="100"/>
      <c r="E23" s="111"/>
      <c r="F23" s="103">
        <v>4000000</v>
      </c>
      <c r="G23" s="104">
        <v>0</v>
      </c>
      <c r="H23" s="104">
        <v>0</v>
      </c>
      <c r="I23" s="104">
        <v>4000000</v>
      </c>
      <c r="J23" s="104">
        <v>0</v>
      </c>
      <c r="K23" s="105">
        <v>4000000</v>
      </c>
      <c r="L23" s="106">
        <v>3905607.1</v>
      </c>
      <c r="M23" s="104">
        <v>0</v>
      </c>
      <c r="N23" s="104">
        <v>0</v>
      </c>
      <c r="O23" s="104">
        <v>3905607.1</v>
      </c>
      <c r="P23" s="104">
        <v>0</v>
      </c>
      <c r="Q23" s="105">
        <v>3905607.1</v>
      </c>
      <c r="R23" s="107">
        <v>97.640177500000007</v>
      </c>
      <c r="S23" s="108">
        <v>0</v>
      </c>
      <c r="T23" s="108">
        <v>0</v>
      </c>
      <c r="U23" s="109">
        <v>97.640177500000007</v>
      </c>
      <c r="V23" s="109">
        <v>0</v>
      </c>
      <c r="W23" s="110">
        <v>97.640177500000007</v>
      </c>
    </row>
    <row r="24" spans="1:23" ht="15" customHeight="1" x14ac:dyDescent="0.25">
      <c r="A24" s="99" t="s">
        <v>190</v>
      </c>
      <c r="B24" s="100" t="s">
        <v>197</v>
      </c>
      <c r="C24" s="100" t="s">
        <v>153</v>
      </c>
      <c r="D24" s="100" t="s">
        <v>191</v>
      </c>
      <c r="E24" s="111"/>
      <c r="F24" s="103">
        <v>4000000</v>
      </c>
      <c r="G24" s="104">
        <v>0</v>
      </c>
      <c r="H24" s="104">
        <v>0</v>
      </c>
      <c r="I24" s="104">
        <v>4000000</v>
      </c>
      <c r="J24" s="104">
        <v>0</v>
      </c>
      <c r="K24" s="105">
        <v>4000000</v>
      </c>
      <c r="L24" s="106">
        <v>3905607.1</v>
      </c>
      <c r="M24" s="104">
        <v>0</v>
      </c>
      <c r="N24" s="104">
        <v>0</v>
      </c>
      <c r="O24" s="104">
        <v>3905607.1</v>
      </c>
      <c r="P24" s="104">
        <v>0</v>
      </c>
      <c r="Q24" s="105">
        <v>3905607.1</v>
      </c>
      <c r="R24" s="107">
        <v>97.640177500000007</v>
      </c>
      <c r="S24" s="108">
        <v>0</v>
      </c>
      <c r="T24" s="108">
        <v>0</v>
      </c>
      <c r="U24" s="109">
        <v>97.640177500000007</v>
      </c>
      <c r="V24" s="109">
        <v>0</v>
      </c>
      <c r="W24" s="110">
        <v>97.640177500000007</v>
      </c>
    </row>
    <row r="25" spans="1:23" ht="15" customHeight="1" x14ac:dyDescent="0.25">
      <c r="A25" s="99" t="s">
        <v>192</v>
      </c>
      <c r="B25" s="100" t="s">
        <v>197</v>
      </c>
      <c r="C25" s="100" t="s">
        <v>153</v>
      </c>
      <c r="D25" s="100" t="s">
        <v>193</v>
      </c>
      <c r="E25" s="111"/>
      <c r="F25" s="103">
        <v>4000000</v>
      </c>
      <c r="G25" s="104">
        <v>0</v>
      </c>
      <c r="H25" s="104">
        <v>0</v>
      </c>
      <c r="I25" s="104">
        <v>4000000</v>
      </c>
      <c r="J25" s="104">
        <v>0</v>
      </c>
      <c r="K25" s="105">
        <v>4000000</v>
      </c>
      <c r="L25" s="106">
        <v>3905607.1</v>
      </c>
      <c r="M25" s="104">
        <v>0</v>
      </c>
      <c r="N25" s="104">
        <v>0</v>
      </c>
      <c r="O25" s="104">
        <v>3905607.1</v>
      </c>
      <c r="P25" s="104">
        <v>0</v>
      </c>
      <c r="Q25" s="105">
        <v>3905607.1</v>
      </c>
      <c r="R25" s="107">
        <v>97.640177500000007</v>
      </c>
      <c r="S25" s="108">
        <v>0</v>
      </c>
      <c r="T25" s="108">
        <v>0</v>
      </c>
      <c r="U25" s="109">
        <v>97.640177500000007</v>
      </c>
      <c r="V25" s="109">
        <v>0</v>
      </c>
      <c r="W25" s="110">
        <v>97.640177500000007</v>
      </c>
    </row>
    <row r="26" spans="1:23" ht="34.5" customHeight="1" x14ac:dyDescent="0.25">
      <c r="A26" s="99" t="s">
        <v>154</v>
      </c>
      <c r="B26" s="100" t="s">
        <v>197</v>
      </c>
      <c r="C26" s="100" t="s">
        <v>153</v>
      </c>
      <c r="D26" s="100" t="s">
        <v>193</v>
      </c>
      <c r="E26" s="111" t="s">
        <v>155</v>
      </c>
      <c r="F26" s="103">
        <v>4000000</v>
      </c>
      <c r="G26" s="104">
        <v>0</v>
      </c>
      <c r="H26" s="104">
        <v>0</v>
      </c>
      <c r="I26" s="104">
        <v>4000000</v>
      </c>
      <c r="J26" s="104">
        <v>0</v>
      </c>
      <c r="K26" s="105">
        <v>4000000</v>
      </c>
      <c r="L26" s="106">
        <v>3905607.1</v>
      </c>
      <c r="M26" s="104">
        <v>0</v>
      </c>
      <c r="N26" s="104">
        <v>0</v>
      </c>
      <c r="O26" s="104">
        <v>3905607.1</v>
      </c>
      <c r="P26" s="104">
        <v>0</v>
      </c>
      <c r="Q26" s="105">
        <v>3905607.1</v>
      </c>
      <c r="R26" s="107">
        <v>97.640177500000007</v>
      </c>
      <c r="S26" s="108">
        <v>0</v>
      </c>
      <c r="T26" s="108">
        <v>0</v>
      </c>
      <c r="U26" s="109">
        <v>97.640177500000007</v>
      </c>
      <c r="V26" s="109">
        <v>0</v>
      </c>
      <c r="W26" s="110">
        <v>97.640177500000007</v>
      </c>
    </row>
    <row r="27" spans="1:23" ht="15" customHeight="1" x14ac:dyDescent="0.25">
      <c r="A27" s="99" t="s">
        <v>156</v>
      </c>
      <c r="B27" s="100" t="s">
        <v>197</v>
      </c>
      <c r="C27" s="100" t="s">
        <v>153</v>
      </c>
      <c r="D27" s="100" t="s">
        <v>193</v>
      </c>
      <c r="E27" s="111" t="s">
        <v>157</v>
      </c>
      <c r="F27" s="103">
        <v>4000000</v>
      </c>
      <c r="G27" s="104">
        <v>0</v>
      </c>
      <c r="H27" s="104">
        <v>0</v>
      </c>
      <c r="I27" s="104">
        <v>4000000</v>
      </c>
      <c r="J27" s="104">
        <v>0</v>
      </c>
      <c r="K27" s="105">
        <v>4000000</v>
      </c>
      <c r="L27" s="106">
        <v>3905607.1</v>
      </c>
      <c r="M27" s="104">
        <v>0</v>
      </c>
      <c r="N27" s="104">
        <v>0</v>
      </c>
      <c r="O27" s="104">
        <v>3905607.1</v>
      </c>
      <c r="P27" s="104">
        <v>0</v>
      </c>
      <c r="Q27" s="105">
        <v>3905607.1</v>
      </c>
      <c r="R27" s="107">
        <v>97.640177500000007</v>
      </c>
      <c r="S27" s="108">
        <v>0</v>
      </c>
      <c r="T27" s="108">
        <v>0</v>
      </c>
      <c r="U27" s="109">
        <v>97.640177500000007</v>
      </c>
      <c r="V27" s="109">
        <v>0</v>
      </c>
      <c r="W27" s="110">
        <v>97.640177500000007</v>
      </c>
    </row>
    <row r="28" spans="1:23" ht="23.25" customHeight="1" x14ac:dyDescent="0.25">
      <c r="A28" s="99" t="s">
        <v>158</v>
      </c>
      <c r="B28" s="100" t="s">
        <v>197</v>
      </c>
      <c r="C28" s="100" t="s">
        <v>153</v>
      </c>
      <c r="D28" s="100" t="s">
        <v>193</v>
      </c>
      <c r="E28" s="111" t="s">
        <v>159</v>
      </c>
      <c r="F28" s="103">
        <v>4000000</v>
      </c>
      <c r="G28" s="104">
        <v>0</v>
      </c>
      <c r="H28" s="104">
        <v>0</v>
      </c>
      <c r="I28" s="104">
        <v>4000000</v>
      </c>
      <c r="J28" s="104">
        <v>0</v>
      </c>
      <c r="K28" s="105">
        <v>4000000</v>
      </c>
      <c r="L28" s="106">
        <v>3905607.1</v>
      </c>
      <c r="M28" s="104">
        <v>0</v>
      </c>
      <c r="N28" s="104">
        <v>0</v>
      </c>
      <c r="O28" s="104">
        <v>3905607.1</v>
      </c>
      <c r="P28" s="104">
        <v>0</v>
      </c>
      <c r="Q28" s="105">
        <v>3905607.1</v>
      </c>
      <c r="R28" s="107">
        <v>97.640177500000007</v>
      </c>
      <c r="S28" s="108">
        <v>0</v>
      </c>
      <c r="T28" s="108">
        <v>0</v>
      </c>
      <c r="U28" s="109">
        <v>97.640177500000007</v>
      </c>
      <c r="V28" s="109">
        <v>0</v>
      </c>
      <c r="W28" s="110">
        <v>97.640177500000007</v>
      </c>
    </row>
    <row r="29" spans="1:23" ht="34.5" customHeight="1" x14ac:dyDescent="0.25">
      <c r="A29" s="99" t="s">
        <v>198</v>
      </c>
      <c r="B29" s="100" t="s">
        <v>199</v>
      </c>
      <c r="C29" s="101"/>
      <c r="D29" s="101"/>
      <c r="E29" s="102"/>
      <c r="F29" s="103">
        <v>76743446.730000004</v>
      </c>
      <c r="G29" s="104">
        <v>0</v>
      </c>
      <c r="H29" s="104">
        <v>0</v>
      </c>
      <c r="I29" s="104">
        <v>76743446.730000004</v>
      </c>
      <c r="J29" s="104">
        <v>0</v>
      </c>
      <c r="K29" s="105">
        <v>76743446.730000004</v>
      </c>
      <c r="L29" s="106">
        <v>45786218.259999998</v>
      </c>
      <c r="M29" s="104">
        <v>0</v>
      </c>
      <c r="N29" s="104">
        <v>0</v>
      </c>
      <c r="O29" s="104">
        <v>45786218.259999998</v>
      </c>
      <c r="P29" s="104">
        <v>0</v>
      </c>
      <c r="Q29" s="105">
        <v>45786218.259999998</v>
      </c>
      <c r="R29" s="107">
        <v>59.66140460316538</v>
      </c>
      <c r="S29" s="108">
        <v>0</v>
      </c>
      <c r="T29" s="108">
        <v>0</v>
      </c>
      <c r="U29" s="109">
        <v>59.66140460316538</v>
      </c>
      <c r="V29" s="109">
        <v>0</v>
      </c>
      <c r="W29" s="110">
        <v>59.66140460316538</v>
      </c>
    </row>
    <row r="30" spans="1:23" ht="34.5" customHeight="1" x14ac:dyDescent="0.25">
      <c r="A30" s="99" t="s">
        <v>152</v>
      </c>
      <c r="B30" s="100" t="s">
        <v>199</v>
      </c>
      <c r="C30" s="100" t="s">
        <v>153</v>
      </c>
      <c r="D30" s="100"/>
      <c r="E30" s="111"/>
      <c r="F30" s="103">
        <v>76743446.730000004</v>
      </c>
      <c r="G30" s="104">
        <v>0</v>
      </c>
      <c r="H30" s="104">
        <v>0</v>
      </c>
      <c r="I30" s="104">
        <v>76743446.730000004</v>
      </c>
      <c r="J30" s="104">
        <v>0</v>
      </c>
      <c r="K30" s="105">
        <v>76743446.730000004</v>
      </c>
      <c r="L30" s="106">
        <v>45786218.259999998</v>
      </c>
      <c r="M30" s="104">
        <v>0</v>
      </c>
      <c r="N30" s="104">
        <v>0</v>
      </c>
      <c r="O30" s="104">
        <v>45786218.259999998</v>
      </c>
      <c r="P30" s="104">
        <v>0</v>
      </c>
      <c r="Q30" s="105">
        <v>45786218.259999998</v>
      </c>
      <c r="R30" s="107">
        <v>59.66140460316538</v>
      </c>
      <c r="S30" s="108">
        <v>0</v>
      </c>
      <c r="T30" s="108">
        <v>0</v>
      </c>
      <c r="U30" s="109">
        <v>59.66140460316538</v>
      </c>
      <c r="V30" s="109">
        <v>0</v>
      </c>
      <c r="W30" s="110">
        <v>59.66140460316538</v>
      </c>
    </row>
    <row r="31" spans="1:23" ht="15" customHeight="1" x14ac:dyDescent="0.25">
      <c r="A31" s="99" t="s">
        <v>190</v>
      </c>
      <c r="B31" s="100" t="s">
        <v>199</v>
      </c>
      <c r="C31" s="100" t="s">
        <v>153</v>
      </c>
      <c r="D31" s="100" t="s">
        <v>191</v>
      </c>
      <c r="E31" s="111"/>
      <c r="F31" s="103">
        <v>76743446.730000004</v>
      </c>
      <c r="G31" s="104">
        <v>0</v>
      </c>
      <c r="H31" s="104">
        <v>0</v>
      </c>
      <c r="I31" s="104">
        <v>76743446.730000004</v>
      </c>
      <c r="J31" s="104">
        <v>0</v>
      </c>
      <c r="K31" s="105">
        <v>76743446.730000004</v>
      </c>
      <c r="L31" s="106">
        <v>45786218.259999998</v>
      </c>
      <c r="M31" s="104">
        <v>0</v>
      </c>
      <c r="N31" s="104">
        <v>0</v>
      </c>
      <c r="O31" s="104">
        <v>45786218.259999998</v>
      </c>
      <c r="P31" s="104">
        <v>0</v>
      </c>
      <c r="Q31" s="105">
        <v>45786218.259999998</v>
      </c>
      <c r="R31" s="107">
        <v>59.66140460316538</v>
      </c>
      <c r="S31" s="108">
        <v>0</v>
      </c>
      <c r="T31" s="108">
        <v>0</v>
      </c>
      <c r="U31" s="109">
        <v>59.66140460316538</v>
      </c>
      <c r="V31" s="109">
        <v>0</v>
      </c>
      <c r="W31" s="110">
        <v>59.66140460316538</v>
      </c>
    </row>
    <row r="32" spans="1:23" ht="15" customHeight="1" x14ac:dyDescent="0.25">
      <c r="A32" s="99" t="s">
        <v>192</v>
      </c>
      <c r="B32" s="100" t="s">
        <v>199</v>
      </c>
      <c r="C32" s="100" t="s">
        <v>153</v>
      </c>
      <c r="D32" s="100" t="s">
        <v>193</v>
      </c>
      <c r="E32" s="111"/>
      <c r="F32" s="103">
        <v>76743446.730000004</v>
      </c>
      <c r="G32" s="104">
        <v>0</v>
      </c>
      <c r="H32" s="104">
        <v>0</v>
      </c>
      <c r="I32" s="104">
        <v>76743446.730000004</v>
      </c>
      <c r="J32" s="104">
        <v>0</v>
      </c>
      <c r="K32" s="105">
        <v>76743446.730000004</v>
      </c>
      <c r="L32" s="106">
        <v>45786218.259999998</v>
      </c>
      <c r="M32" s="104">
        <v>0</v>
      </c>
      <c r="N32" s="104">
        <v>0</v>
      </c>
      <c r="O32" s="104">
        <v>45786218.259999998</v>
      </c>
      <c r="P32" s="104">
        <v>0</v>
      </c>
      <c r="Q32" s="105">
        <v>45786218.259999998</v>
      </c>
      <c r="R32" s="107">
        <v>59.66140460316538</v>
      </c>
      <c r="S32" s="108">
        <v>0</v>
      </c>
      <c r="T32" s="108">
        <v>0</v>
      </c>
      <c r="U32" s="109">
        <v>59.66140460316538</v>
      </c>
      <c r="V32" s="109">
        <v>0</v>
      </c>
      <c r="W32" s="110">
        <v>59.66140460316538</v>
      </c>
    </row>
    <row r="33" spans="1:23" ht="34.5" customHeight="1" x14ac:dyDescent="0.25">
      <c r="A33" s="99" t="s">
        <v>154</v>
      </c>
      <c r="B33" s="100" t="s">
        <v>199</v>
      </c>
      <c r="C33" s="100" t="s">
        <v>153</v>
      </c>
      <c r="D33" s="100" t="s">
        <v>193</v>
      </c>
      <c r="E33" s="111" t="s">
        <v>155</v>
      </c>
      <c r="F33" s="103">
        <v>76743446.730000004</v>
      </c>
      <c r="G33" s="104">
        <v>0</v>
      </c>
      <c r="H33" s="104">
        <v>0</v>
      </c>
      <c r="I33" s="104">
        <v>76743446.730000004</v>
      </c>
      <c r="J33" s="104">
        <v>0</v>
      </c>
      <c r="K33" s="105">
        <v>76743446.730000004</v>
      </c>
      <c r="L33" s="106">
        <v>45786218.259999998</v>
      </c>
      <c r="M33" s="104">
        <v>0</v>
      </c>
      <c r="N33" s="104">
        <v>0</v>
      </c>
      <c r="O33" s="104">
        <v>45786218.259999998</v>
      </c>
      <c r="P33" s="104">
        <v>0</v>
      </c>
      <c r="Q33" s="105">
        <v>45786218.259999998</v>
      </c>
      <c r="R33" s="107">
        <v>59.66140460316538</v>
      </c>
      <c r="S33" s="108">
        <v>0</v>
      </c>
      <c r="T33" s="108">
        <v>0</v>
      </c>
      <c r="U33" s="109">
        <v>59.66140460316538</v>
      </c>
      <c r="V33" s="109">
        <v>0</v>
      </c>
      <c r="W33" s="110">
        <v>59.66140460316538</v>
      </c>
    </row>
    <row r="34" spans="1:23" ht="15" customHeight="1" x14ac:dyDescent="0.25">
      <c r="A34" s="99" t="s">
        <v>156</v>
      </c>
      <c r="B34" s="100" t="s">
        <v>199</v>
      </c>
      <c r="C34" s="100" t="s">
        <v>153</v>
      </c>
      <c r="D34" s="100" t="s">
        <v>193</v>
      </c>
      <c r="E34" s="111" t="s">
        <v>157</v>
      </c>
      <c r="F34" s="103">
        <v>76743446.730000004</v>
      </c>
      <c r="G34" s="104">
        <v>0</v>
      </c>
      <c r="H34" s="104">
        <v>0</v>
      </c>
      <c r="I34" s="104">
        <v>76743446.730000004</v>
      </c>
      <c r="J34" s="104">
        <v>0</v>
      </c>
      <c r="K34" s="105">
        <v>76743446.730000004</v>
      </c>
      <c r="L34" s="106">
        <v>45786218.259999998</v>
      </c>
      <c r="M34" s="104">
        <v>0</v>
      </c>
      <c r="N34" s="104">
        <v>0</v>
      </c>
      <c r="O34" s="104">
        <v>45786218.259999998</v>
      </c>
      <c r="P34" s="104">
        <v>0</v>
      </c>
      <c r="Q34" s="105">
        <v>45786218.259999998</v>
      </c>
      <c r="R34" s="107">
        <v>59.66140460316538</v>
      </c>
      <c r="S34" s="108">
        <v>0</v>
      </c>
      <c r="T34" s="108">
        <v>0</v>
      </c>
      <c r="U34" s="109">
        <v>59.66140460316538</v>
      </c>
      <c r="V34" s="109">
        <v>0</v>
      </c>
      <c r="W34" s="110">
        <v>59.66140460316538</v>
      </c>
    </row>
    <row r="35" spans="1:23" ht="57" customHeight="1" x14ac:dyDescent="0.25">
      <c r="A35" s="99" t="s">
        <v>160</v>
      </c>
      <c r="B35" s="100" t="s">
        <v>199</v>
      </c>
      <c r="C35" s="100" t="s">
        <v>153</v>
      </c>
      <c r="D35" s="100" t="s">
        <v>193</v>
      </c>
      <c r="E35" s="111" t="s">
        <v>161</v>
      </c>
      <c r="F35" s="103">
        <v>73357286</v>
      </c>
      <c r="G35" s="104">
        <v>0</v>
      </c>
      <c r="H35" s="104">
        <v>0</v>
      </c>
      <c r="I35" s="104">
        <v>73357286</v>
      </c>
      <c r="J35" s="104">
        <v>0</v>
      </c>
      <c r="K35" s="105">
        <v>73357286</v>
      </c>
      <c r="L35" s="106">
        <v>45786218.259999998</v>
      </c>
      <c r="M35" s="104">
        <v>0</v>
      </c>
      <c r="N35" s="104">
        <v>0</v>
      </c>
      <c r="O35" s="104">
        <v>45786218.259999998</v>
      </c>
      <c r="P35" s="104">
        <v>0</v>
      </c>
      <c r="Q35" s="105">
        <v>45786218.259999998</v>
      </c>
      <c r="R35" s="107">
        <v>62.415365612081118</v>
      </c>
      <c r="S35" s="108">
        <v>0</v>
      </c>
      <c r="T35" s="108">
        <v>0</v>
      </c>
      <c r="U35" s="109">
        <v>62.415365612081118</v>
      </c>
      <c r="V35" s="109">
        <v>0</v>
      </c>
      <c r="W35" s="110">
        <v>62.415365612081118</v>
      </c>
    </row>
    <row r="36" spans="1:23" ht="23.25" customHeight="1" x14ac:dyDescent="0.25">
      <c r="A36" s="99" t="s">
        <v>158</v>
      </c>
      <c r="B36" s="100" t="s">
        <v>199</v>
      </c>
      <c r="C36" s="100" t="s">
        <v>153</v>
      </c>
      <c r="D36" s="100" t="s">
        <v>193</v>
      </c>
      <c r="E36" s="111" t="s">
        <v>159</v>
      </c>
      <c r="F36" s="103">
        <v>3386160.73</v>
      </c>
      <c r="G36" s="104">
        <v>0</v>
      </c>
      <c r="H36" s="104">
        <v>0</v>
      </c>
      <c r="I36" s="104">
        <v>3386160.73</v>
      </c>
      <c r="J36" s="104">
        <v>0</v>
      </c>
      <c r="K36" s="105">
        <v>3386160.73</v>
      </c>
      <c r="L36" s="106">
        <v>0</v>
      </c>
      <c r="M36" s="104">
        <v>0</v>
      </c>
      <c r="N36" s="104">
        <v>0</v>
      </c>
      <c r="O36" s="104">
        <v>0</v>
      </c>
      <c r="P36" s="104">
        <v>0</v>
      </c>
      <c r="Q36" s="105">
        <v>0</v>
      </c>
      <c r="R36" s="107">
        <v>0</v>
      </c>
      <c r="S36" s="108">
        <v>0</v>
      </c>
      <c r="T36" s="108">
        <v>0</v>
      </c>
      <c r="U36" s="109">
        <v>0</v>
      </c>
      <c r="V36" s="109">
        <v>0</v>
      </c>
      <c r="W36" s="110">
        <v>0</v>
      </c>
    </row>
    <row r="37" spans="1:23" ht="23.25" customHeight="1" x14ac:dyDescent="0.25">
      <c r="A37" s="302" t="s">
        <v>405</v>
      </c>
      <c r="B37" s="303"/>
      <c r="C37" s="303"/>
      <c r="D37" s="303"/>
      <c r="E37" s="303"/>
      <c r="F37" s="91">
        <v>881852667.64999998</v>
      </c>
      <c r="G37" s="92">
        <v>400000</v>
      </c>
      <c r="H37" s="92">
        <v>841760</v>
      </c>
      <c r="I37" s="92">
        <v>880610907.64999998</v>
      </c>
      <c r="J37" s="92">
        <v>0</v>
      </c>
      <c r="K37" s="93">
        <v>880610907.64999998</v>
      </c>
      <c r="L37" s="94">
        <v>478004475.95999998</v>
      </c>
      <c r="M37" s="92">
        <v>0</v>
      </c>
      <c r="N37" s="92">
        <v>114650</v>
      </c>
      <c r="O37" s="92">
        <v>477889825.95999998</v>
      </c>
      <c r="P37" s="92">
        <v>0</v>
      </c>
      <c r="Q37" s="93">
        <v>477889825.95999998</v>
      </c>
      <c r="R37" s="95">
        <v>54.204573336927972</v>
      </c>
      <c r="S37" s="96">
        <v>0</v>
      </c>
      <c r="T37" s="96">
        <v>13.620271811442692</v>
      </c>
      <c r="U37" s="97">
        <v>54.267988484868724</v>
      </c>
      <c r="V37" s="97">
        <v>0</v>
      </c>
      <c r="W37" s="98">
        <v>54.267988484868724</v>
      </c>
    </row>
    <row r="38" spans="1:23" ht="23.25" customHeight="1" x14ac:dyDescent="0.25">
      <c r="A38" s="302" t="s">
        <v>406</v>
      </c>
      <c r="B38" s="303"/>
      <c r="C38" s="303"/>
      <c r="D38" s="303"/>
      <c r="E38" s="303"/>
      <c r="F38" s="91">
        <v>19918391</v>
      </c>
      <c r="G38" s="92">
        <v>0</v>
      </c>
      <c r="H38" s="92">
        <v>0</v>
      </c>
      <c r="I38" s="92">
        <v>19918391</v>
      </c>
      <c r="J38" s="92">
        <v>0</v>
      </c>
      <c r="K38" s="93">
        <v>19918391</v>
      </c>
      <c r="L38" s="94">
        <v>11726710.66</v>
      </c>
      <c r="M38" s="92">
        <v>0</v>
      </c>
      <c r="N38" s="92">
        <v>0</v>
      </c>
      <c r="O38" s="92">
        <v>11726710.66</v>
      </c>
      <c r="P38" s="92">
        <v>0</v>
      </c>
      <c r="Q38" s="93">
        <v>11726710.66</v>
      </c>
      <c r="R38" s="95">
        <v>58.873784835331335</v>
      </c>
      <c r="S38" s="96">
        <v>0</v>
      </c>
      <c r="T38" s="96">
        <v>0</v>
      </c>
      <c r="U38" s="97">
        <v>58.873784835331335</v>
      </c>
      <c r="V38" s="97">
        <v>0</v>
      </c>
      <c r="W38" s="98">
        <v>58.873784835331335</v>
      </c>
    </row>
    <row r="39" spans="1:23" ht="34.5" customHeight="1" x14ac:dyDescent="0.25">
      <c r="A39" s="99" t="s">
        <v>200</v>
      </c>
      <c r="B39" s="100" t="s">
        <v>201</v>
      </c>
      <c r="C39" s="101"/>
      <c r="D39" s="101"/>
      <c r="E39" s="102"/>
      <c r="F39" s="103">
        <v>19918391</v>
      </c>
      <c r="G39" s="104">
        <v>0</v>
      </c>
      <c r="H39" s="104">
        <v>0</v>
      </c>
      <c r="I39" s="104">
        <v>19918391</v>
      </c>
      <c r="J39" s="104">
        <v>0</v>
      </c>
      <c r="K39" s="105">
        <v>19918391</v>
      </c>
      <c r="L39" s="106">
        <v>11726710.66</v>
      </c>
      <c r="M39" s="104">
        <v>0</v>
      </c>
      <c r="N39" s="104">
        <v>0</v>
      </c>
      <c r="O39" s="104">
        <v>11726710.66</v>
      </c>
      <c r="P39" s="104">
        <v>0</v>
      </c>
      <c r="Q39" s="105">
        <v>11726710.66</v>
      </c>
      <c r="R39" s="107">
        <v>58.873784835331335</v>
      </c>
      <c r="S39" s="108">
        <v>0</v>
      </c>
      <c r="T39" s="108">
        <v>0</v>
      </c>
      <c r="U39" s="109">
        <v>58.873784835331335</v>
      </c>
      <c r="V39" s="109">
        <v>0</v>
      </c>
      <c r="W39" s="110">
        <v>58.873784835331335</v>
      </c>
    </row>
    <row r="40" spans="1:23" ht="34.5" customHeight="1" x14ac:dyDescent="0.25">
      <c r="A40" s="99" t="s">
        <v>152</v>
      </c>
      <c r="B40" s="100" t="s">
        <v>201</v>
      </c>
      <c r="C40" s="100" t="s">
        <v>153</v>
      </c>
      <c r="D40" s="100"/>
      <c r="E40" s="111"/>
      <c r="F40" s="103">
        <v>19918391</v>
      </c>
      <c r="G40" s="104">
        <v>0</v>
      </c>
      <c r="H40" s="104">
        <v>0</v>
      </c>
      <c r="I40" s="104">
        <v>19918391</v>
      </c>
      <c r="J40" s="104">
        <v>0</v>
      </c>
      <c r="K40" s="105">
        <v>19918391</v>
      </c>
      <c r="L40" s="106">
        <v>11726710.66</v>
      </c>
      <c r="M40" s="104">
        <v>0</v>
      </c>
      <c r="N40" s="104">
        <v>0</v>
      </c>
      <c r="O40" s="104">
        <v>11726710.66</v>
      </c>
      <c r="P40" s="104">
        <v>0</v>
      </c>
      <c r="Q40" s="105">
        <v>11726710.66</v>
      </c>
      <c r="R40" s="107">
        <v>58.873784835331335</v>
      </c>
      <c r="S40" s="108">
        <v>0</v>
      </c>
      <c r="T40" s="108">
        <v>0</v>
      </c>
      <c r="U40" s="109">
        <v>58.873784835331335</v>
      </c>
      <c r="V40" s="109">
        <v>0</v>
      </c>
      <c r="W40" s="110">
        <v>58.873784835331335</v>
      </c>
    </row>
    <row r="41" spans="1:23" ht="15" customHeight="1" x14ac:dyDescent="0.25">
      <c r="A41" s="99" t="s">
        <v>190</v>
      </c>
      <c r="B41" s="100" t="s">
        <v>201</v>
      </c>
      <c r="C41" s="100" t="s">
        <v>153</v>
      </c>
      <c r="D41" s="100" t="s">
        <v>191</v>
      </c>
      <c r="E41" s="111"/>
      <c r="F41" s="103">
        <v>19918391</v>
      </c>
      <c r="G41" s="104">
        <v>0</v>
      </c>
      <c r="H41" s="104">
        <v>0</v>
      </c>
      <c r="I41" s="104">
        <v>19918391</v>
      </c>
      <c r="J41" s="104">
        <v>0</v>
      </c>
      <c r="K41" s="105">
        <v>19918391</v>
      </c>
      <c r="L41" s="106">
        <v>11726710.66</v>
      </c>
      <c r="M41" s="104">
        <v>0</v>
      </c>
      <c r="N41" s="104">
        <v>0</v>
      </c>
      <c r="O41" s="104">
        <v>11726710.66</v>
      </c>
      <c r="P41" s="104">
        <v>0</v>
      </c>
      <c r="Q41" s="105">
        <v>11726710.66</v>
      </c>
      <c r="R41" s="107">
        <v>58.873784835331335</v>
      </c>
      <c r="S41" s="108">
        <v>0</v>
      </c>
      <c r="T41" s="108">
        <v>0</v>
      </c>
      <c r="U41" s="109">
        <v>58.873784835331335</v>
      </c>
      <c r="V41" s="109">
        <v>0</v>
      </c>
      <c r="W41" s="110">
        <v>58.873784835331335</v>
      </c>
    </row>
    <row r="42" spans="1:23" ht="15" customHeight="1" x14ac:dyDescent="0.25">
      <c r="A42" s="99" t="s">
        <v>192</v>
      </c>
      <c r="B42" s="100" t="s">
        <v>201</v>
      </c>
      <c r="C42" s="100" t="s">
        <v>153</v>
      </c>
      <c r="D42" s="100" t="s">
        <v>193</v>
      </c>
      <c r="E42" s="111"/>
      <c r="F42" s="103">
        <v>19918391</v>
      </c>
      <c r="G42" s="104">
        <v>0</v>
      </c>
      <c r="H42" s="104">
        <v>0</v>
      </c>
      <c r="I42" s="104">
        <v>19918391</v>
      </c>
      <c r="J42" s="104">
        <v>0</v>
      </c>
      <c r="K42" s="105">
        <v>19918391</v>
      </c>
      <c r="L42" s="106">
        <v>11726710.66</v>
      </c>
      <c r="M42" s="104">
        <v>0</v>
      </c>
      <c r="N42" s="104">
        <v>0</v>
      </c>
      <c r="O42" s="104">
        <v>11726710.66</v>
      </c>
      <c r="P42" s="104">
        <v>0</v>
      </c>
      <c r="Q42" s="105">
        <v>11726710.66</v>
      </c>
      <c r="R42" s="107">
        <v>58.873784835331335</v>
      </c>
      <c r="S42" s="108">
        <v>0</v>
      </c>
      <c r="T42" s="108">
        <v>0</v>
      </c>
      <c r="U42" s="109">
        <v>58.873784835331335</v>
      </c>
      <c r="V42" s="109">
        <v>0</v>
      </c>
      <c r="W42" s="110">
        <v>58.873784835331335</v>
      </c>
    </row>
    <row r="43" spans="1:23" ht="34.5" customHeight="1" x14ac:dyDescent="0.25">
      <c r="A43" s="99" t="s">
        <v>154</v>
      </c>
      <c r="B43" s="100" t="s">
        <v>201</v>
      </c>
      <c r="C43" s="100" t="s">
        <v>153</v>
      </c>
      <c r="D43" s="100" t="s">
        <v>193</v>
      </c>
      <c r="E43" s="111" t="s">
        <v>155</v>
      </c>
      <c r="F43" s="103">
        <v>19918391</v>
      </c>
      <c r="G43" s="104">
        <v>0</v>
      </c>
      <c r="H43" s="104">
        <v>0</v>
      </c>
      <c r="I43" s="104">
        <v>19918391</v>
      </c>
      <c r="J43" s="104">
        <v>0</v>
      </c>
      <c r="K43" s="105">
        <v>19918391</v>
      </c>
      <c r="L43" s="106">
        <v>11726710.66</v>
      </c>
      <c r="M43" s="104">
        <v>0</v>
      </c>
      <c r="N43" s="104">
        <v>0</v>
      </c>
      <c r="O43" s="104">
        <v>11726710.66</v>
      </c>
      <c r="P43" s="104">
        <v>0</v>
      </c>
      <c r="Q43" s="105">
        <v>11726710.66</v>
      </c>
      <c r="R43" s="107">
        <v>58.873784835331335</v>
      </c>
      <c r="S43" s="108">
        <v>0</v>
      </c>
      <c r="T43" s="108">
        <v>0</v>
      </c>
      <c r="U43" s="109">
        <v>58.873784835331335</v>
      </c>
      <c r="V43" s="109">
        <v>0</v>
      </c>
      <c r="W43" s="110">
        <v>58.873784835331335</v>
      </c>
    </row>
    <row r="44" spans="1:23" ht="15" customHeight="1" x14ac:dyDescent="0.25">
      <c r="A44" s="99" t="s">
        <v>168</v>
      </c>
      <c r="B44" s="100" t="s">
        <v>201</v>
      </c>
      <c r="C44" s="100" t="s">
        <v>153</v>
      </c>
      <c r="D44" s="100" t="s">
        <v>193</v>
      </c>
      <c r="E44" s="111" t="s">
        <v>169</v>
      </c>
      <c r="F44" s="103">
        <v>19918391</v>
      </c>
      <c r="G44" s="104">
        <v>0</v>
      </c>
      <c r="H44" s="104">
        <v>0</v>
      </c>
      <c r="I44" s="104">
        <v>19918391</v>
      </c>
      <c r="J44" s="104">
        <v>0</v>
      </c>
      <c r="K44" s="105">
        <v>19918391</v>
      </c>
      <c r="L44" s="106">
        <v>11726710.66</v>
      </c>
      <c r="M44" s="104">
        <v>0</v>
      </c>
      <c r="N44" s="104">
        <v>0</v>
      </c>
      <c r="O44" s="104">
        <v>11726710.66</v>
      </c>
      <c r="P44" s="104">
        <v>0</v>
      </c>
      <c r="Q44" s="105">
        <v>11726710.66</v>
      </c>
      <c r="R44" s="107">
        <v>58.873784835331335</v>
      </c>
      <c r="S44" s="108">
        <v>0</v>
      </c>
      <c r="T44" s="108">
        <v>0</v>
      </c>
      <c r="U44" s="109">
        <v>58.873784835331335</v>
      </c>
      <c r="V44" s="109">
        <v>0</v>
      </c>
      <c r="W44" s="110">
        <v>58.873784835331335</v>
      </c>
    </row>
    <row r="45" spans="1:23" ht="57" customHeight="1" x14ac:dyDescent="0.25">
      <c r="A45" s="99" t="s">
        <v>178</v>
      </c>
      <c r="B45" s="100" t="s">
        <v>201</v>
      </c>
      <c r="C45" s="100" t="s">
        <v>153</v>
      </c>
      <c r="D45" s="100" t="s">
        <v>193</v>
      </c>
      <c r="E45" s="111" t="s">
        <v>179</v>
      </c>
      <c r="F45" s="103">
        <v>19918391</v>
      </c>
      <c r="G45" s="104">
        <v>0</v>
      </c>
      <c r="H45" s="104">
        <v>0</v>
      </c>
      <c r="I45" s="104">
        <v>19918391</v>
      </c>
      <c r="J45" s="104">
        <v>0</v>
      </c>
      <c r="K45" s="105">
        <v>19918391</v>
      </c>
      <c r="L45" s="106">
        <v>11726710.66</v>
      </c>
      <c r="M45" s="104">
        <v>0</v>
      </c>
      <c r="N45" s="104">
        <v>0</v>
      </c>
      <c r="O45" s="104">
        <v>11726710.66</v>
      </c>
      <c r="P45" s="104">
        <v>0</v>
      </c>
      <c r="Q45" s="105">
        <v>11726710.66</v>
      </c>
      <c r="R45" s="107">
        <v>58.873784835331335</v>
      </c>
      <c r="S45" s="108">
        <v>0</v>
      </c>
      <c r="T45" s="108">
        <v>0</v>
      </c>
      <c r="U45" s="109">
        <v>58.873784835331335</v>
      </c>
      <c r="V45" s="109">
        <v>0</v>
      </c>
      <c r="W45" s="110">
        <v>58.873784835331335</v>
      </c>
    </row>
    <row r="46" spans="1:23" ht="15" customHeight="1" x14ac:dyDescent="0.25">
      <c r="A46" s="302" t="s">
        <v>407</v>
      </c>
      <c r="B46" s="303"/>
      <c r="C46" s="303"/>
      <c r="D46" s="303"/>
      <c r="E46" s="303"/>
      <c r="F46" s="91">
        <v>860692516.64999998</v>
      </c>
      <c r="G46" s="92">
        <v>0</v>
      </c>
      <c r="H46" s="92">
        <v>0</v>
      </c>
      <c r="I46" s="92">
        <v>860692516.64999998</v>
      </c>
      <c r="J46" s="92">
        <v>0</v>
      </c>
      <c r="K46" s="93">
        <v>860692516.64999998</v>
      </c>
      <c r="L46" s="94">
        <v>466163115.30000001</v>
      </c>
      <c r="M46" s="92">
        <v>0</v>
      </c>
      <c r="N46" s="92">
        <v>0</v>
      </c>
      <c r="O46" s="92">
        <v>466163115.30000001</v>
      </c>
      <c r="P46" s="92">
        <v>0</v>
      </c>
      <c r="Q46" s="93">
        <v>466163115.30000001</v>
      </c>
      <c r="R46" s="95">
        <v>54.161399835844612</v>
      </c>
      <c r="S46" s="96">
        <v>0</v>
      </c>
      <c r="T46" s="96">
        <v>0</v>
      </c>
      <c r="U46" s="97">
        <v>54.161399835844612</v>
      </c>
      <c r="V46" s="97">
        <v>0</v>
      </c>
      <c r="W46" s="98">
        <v>54.161399835844612</v>
      </c>
    </row>
    <row r="47" spans="1:23" ht="34.5" customHeight="1" x14ac:dyDescent="0.25">
      <c r="A47" s="99" t="s">
        <v>202</v>
      </c>
      <c r="B47" s="100" t="s">
        <v>203</v>
      </c>
      <c r="C47" s="101"/>
      <c r="D47" s="101"/>
      <c r="E47" s="102"/>
      <c r="F47" s="103">
        <v>860692516.64999998</v>
      </c>
      <c r="G47" s="104">
        <v>0</v>
      </c>
      <c r="H47" s="104">
        <v>0</v>
      </c>
      <c r="I47" s="104">
        <v>860692516.64999998</v>
      </c>
      <c r="J47" s="104">
        <v>0</v>
      </c>
      <c r="K47" s="105">
        <v>860692516.64999998</v>
      </c>
      <c r="L47" s="106">
        <v>466163115.30000001</v>
      </c>
      <c r="M47" s="104">
        <v>0</v>
      </c>
      <c r="N47" s="104">
        <v>0</v>
      </c>
      <c r="O47" s="104">
        <v>466163115.30000001</v>
      </c>
      <c r="P47" s="104">
        <v>0</v>
      </c>
      <c r="Q47" s="105">
        <v>466163115.30000001</v>
      </c>
      <c r="R47" s="107">
        <v>54.161399835844612</v>
      </c>
      <c r="S47" s="108">
        <v>0</v>
      </c>
      <c r="T47" s="108">
        <v>0</v>
      </c>
      <c r="U47" s="109">
        <v>54.161399835844612</v>
      </c>
      <c r="V47" s="109">
        <v>0</v>
      </c>
      <c r="W47" s="110">
        <v>54.161399835844612</v>
      </c>
    </row>
    <row r="48" spans="1:23" ht="34.5" customHeight="1" x14ac:dyDescent="0.25">
      <c r="A48" s="99" t="s">
        <v>152</v>
      </c>
      <c r="B48" s="100" t="s">
        <v>203</v>
      </c>
      <c r="C48" s="100" t="s">
        <v>153</v>
      </c>
      <c r="D48" s="100"/>
      <c r="E48" s="111"/>
      <c r="F48" s="103">
        <v>860692516.64999998</v>
      </c>
      <c r="G48" s="104">
        <v>0</v>
      </c>
      <c r="H48" s="104">
        <v>0</v>
      </c>
      <c r="I48" s="104">
        <v>860692516.64999998</v>
      </c>
      <c r="J48" s="104">
        <v>0</v>
      </c>
      <c r="K48" s="105">
        <v>860692516.64999998</v>
      </c>
      <c r="L48" s="106">
        <v>466163115.30000001</v>
      </c>
      <c r="M48" s="104">
        <v>0</v>
      </c>
      <c r="N48" s="104">
        <v>0</v>
      </c>
      <c r="O48" s="104">
        <v>466163115.30000001</v>
      </c>
      <c r="P48" s="104">
        <v>0</v>
      </c>
      <c r="Q48" s="105">
        <v>466163115.30000001</v>
      </c>
      <c r="R48" s="107">
        <v>54.161399835844612</v>
      </c>
      <c r="S48" s="108">
        <v>0</v>
      </c>
      <c r="T48" s="108">
        <v>0</v>
      </c>
      <c r="U48" s="109">
        <v>54.161399835844612</v>
      </c>
      <c r="V48" s="109">
        <v>0</v>
      </c>
      <c r="W48" s="110">
        <v>54.161399835844612</v>
      </c>
    </row>
    <row r="49" spans="1:23" ht="15" customHeight="1" x14ac:dyDescent="0.25">
      <c r="A49" s="99" t="s">
        <v>190</v>
      </c>
      <c r="B49" s="100" t="s">
        <v>203</v>
      </c>
      <c r="C49" s="100" t="s">
        <v>153</v>
      </c>
      <c r="D49" s="100" t="s">
        <v>191</v>
      </c>
      <c r="E49" s="111"/>
      <c r="F49" s="103">
        <v>860692516.64999998</v>
      </c>
      <c r="G49" s="104">
        <v>0</v>
      </c>
      <c r="H49" s="104">
        <v>0</v>
      </c>
      <c r="I49" s="104">
        <v>860692516.64999998</v>
      </c>
      <c r="J49" s="104">
        <v>0</v>
      </c>
      <c r="K49" s="105">
        <v>860692516.64999998</v>
      </c>
      <c r="L49" s="106">
        <v>466163115.30000001</v>
      </c>
      <c r="M49" s="104">
        <v>0</v>
      </c>
      <c r="N49" s="104">
        <v>0</v>
      </c>
      <c r="O49" s="104">
        <v>466163115.30000001</v>
      </c>
      <c r="P49" s="104">
        <v>0</v>
      </c>
      <c r="Q49" s="105">
        <v>466163115.30000001</v>
      </c>
      <c r="R49" s="107">
        <v>54.161399835844612</v>
      </c>
      <c r="S49" s="108">
        <v>0</v>
      </c>
      <c r="T49" s="108">
        <v>0</v>
      </c>
      <c r="U49" s="109">
        <v>54.161399835844612</v>
      </c>
      <c r="V49" s="109">
        <v>0</v>
      </c>
      <c r="W49" s="110">
        <v>54.161399835844612</v>
      </c>
    </row>
    <row r="50" spans="1:23" ht="15" customHeight="1" x14ac:dyDescent="0.25">
      <c r="A50" s="99" t="s">
        <v>192</v>
      </c>
      <c r="B50" s="100" t="s">
        <v>203</v>
      </c>
      <c r="C50" s="100" t="s">
        <v>153</v>
      </c>
      <c r="D50" s="100" t="s">
        <v>193</v>
      </c>
      <c r="E50" s="111"/>
      <c r="F50" s="103">
        <v>860692516.64999998</v>
      </c>
      <c r="G50" s="104">
        <v>0</v>
      </c>
      <c r="H50" s="104">
        <v>0</v>
      </c>
      <c r="I50" s="104">
        <v>860692516.64999998</v>
      </c>
      <c r="J50" s="104">
        <v>0</v>
      </c>
      <c r="K50" s="105">
        <v>860692516.64999998</v>
      </c>
      <c r="L50" s="106">
        <v>466163115.30000001</v>
      </c>
      <c r="M50" s="104">
        <v>0</v>
      </c>
      <c r="N50" s="104">
        <v>0</v>
      </c>
      <c r="O50" s="104">
        <v>466163115.30000001</v>
      </c>
      <c r="P50" s="104">
        <v>0</v>
      </c>
      <c r="Q50" s="105">
        <v>466163115.30000001</v>
      </c>
      <c r="R50" s="107">
        <v>54.161399835844612</v>
      </c>
      <c r="S50" s="108">
        <v>0</v>
      </c>
      <c r="T50" s="108">
        <v>0</v>
      </c>
      <c r="U50" s="109">
        <v>54.161399835844612</v>
      </c>
      <c r="V50" s="109">
        <v>0</v>
      </c>
      <c r="W50" s="110">
        <v>54.161399835844612</v>
      </c>
    </row>
    <row r="51" spans="1:23" ht="34.5" customHeight="1" x14ac:dyDescent="0.25">
      <c r="A51" s="99" t="s">
        <v>154</v>
      </c>
      <c r="B51" s="100" t="s">
        <v>203</v>
      </c>
      <c r="C51" s="100" t="s">
        <v>153</v>
      </c>
      <c r="D51" s="100" t="s">
        <v>193</v>
      </c>
      <c r="E51" s="111" t="s">
        <v>155</v>
      </c>
      <c r="F51" s="103">
        <v>860692516.64999998</v>
      </c>
      <c r="G51" s="104">
        <v>0</v>
      </c>
      <c r="H51" s="104">
        <v>0</v>
      </c>
      <c r="I51" s="104">
        <v>860692516.64999998</v>
      </c>
      <c r="J51" s="104">
        <v>0</v>
      </c>
      <c r="K51" s="105">
        <v>860692516.64999998</v>
      </c>
      <c r="L51" s="106">
        <v>466163115.30000001</v>
      </c>
      <c r="M51" s="104">
        <v>0</v>
      </c>
      <c r="N51" s="104">
        <v>0</v>
      </c>
      <c r="O51" s="104">
        <v>466163115.30000001</v>
      </c>
      <c r="P51" s="104">
        <v>0</v>
      </c>
      <c r="Q51" s="105">
        <v>466163115.30000001</v>
      </c>
      <c r="R51" s="107">
        <v>54.161399835844612</v>
      </c>
      <c r="S51" s="108">
        <v>0</v>
      </c>
      <c r="T51" s="108">
        <v>0</v>
      </c>
      <c r="U51" s="109">
        <v>54.161399835844612</v>
      </c>
      <c r="V51" s="109">
        <v>0</v>
      </c>
      <c r="W51" s="110">
        <v>54.161399835844612</v>
      </c>
    </row>
    <row r="52" spans="1:23" ht="15" customHeight="1" x14ac:dyDescent="0.25">
      <c r="A52" s="99" t="s">
        <v>156</v>
      </c>
      <c r="B52" s="100" t="s">
        <v>203</v>
      </c>
      <c r="C52" s="100" t="s">
        <v>153</v>
      </c>
      <c r="D52" s="100" t="s">
        <v>193</v>
      </c>
      <c r="E52" s="111" t="s">
        <v>157</v>
      </c>
      <c r="F52" s="103">
        <v>755711944.64999998</v>
      </c>
      <c r="G52" s="104">
        <v>0</v>
      </c>
      <c r="H52" s="104">
        <v>0</v>
      </c>
      <c r="I52" s="104">
        <v>755711944.64999998</v>
      </c>
      <c r="J52" s="104">
        <v>0</v>
      </c>
      <c r="K52" s="105">
        <v>755711944.64999998</v>
      </c>
      <c r="L52" s="106">
        <v>411464368.38999999</v>
      </c>
      <c r="M52" s="104">
        <v>0</v>
      </c>
      <c r="N52" s="104">
        <v>0</v>
      </c>
      <c r="O52" s="104">
        <v>411464368.38999999</v>
      </c>
      <c r="P52" s="104">
        <v>0</v>
      </c>
      <c r="Q52" s="105">
        <v>411464368.38999999</v>
      </c>
      <c r="R52" s="107">
        <v>54.447249550960244</v>
      </c>
      <c r="S52" s="108">
        <v>0</v>
      </c>
      <c r="T52" s="108">
        <v>0</v>
      </c>
      <c r="U52" s="109">
        <v>54.447249550960244</v>
      </c>
      <c r="V52" s="109">
        <v>0</v>
      </c>
      <c r="W52" s="110">
        <v>54.447249550960244</v>
      </c>
    </row>
    <row r="53" spans="1:23" ht="57" customHeight="1" x14ac:dyDescent="0.25">
      <c r="A53" s="99" t="s">
        <v>160</v>
      </c>
      <c r="B53" s="100" t="s">
        <v>203</v>
      </c>
      <c r="C53" s="100" t="s">
        <v>153</v>
      </c>
      <c r="D53" s="100" t="s">
        <v>193</v>
      </c>
      <c r="E53" s="111" t="s">
        <v>161</v>
      </c>
      <c r="F53" s="103">
        <v>688848099.5</v>
      </c>
      <c r="G53" s="104">
        <v>0</v>
      </c>
      <c r="H53" s="104">
        <v>0</v>
      </c>
      <c r="I53" s="104">
        <v>688848099.5</v>
      </c>
      <c r="J53" s="104">
        <v>0</v>
      </c>
      <c r="K53" s="105">
        <v>688848099.5</v>
      </c>
      <c r="L53" s="106">
        <v>411198568.38999999</v>
      </c>
      <c r="M53" s="104">
        <v>0</v>
      </c>
      <c r="N53" s="104">
        <v>0</v>
      </c>
      <c r="O53" s="104">
        <v>411198568.38999999</v>
      </c>
      <c r="P53" s="104">
        <v>0</v>
      </c>
      <c r="Q53" s="105">
        <v>411198568.38999999</v>
      </c>
      <c r="R53" s="107">
        <v>59.693649251332516</v>
      </c>
      <c r="S53" s="108">
        <v>0</v>
      </c>
      <c r="T53" s="108">
        <v>0</v>
      </c>
      <c r="U53" s="109">
        <v>59.693649251332516</v>
      </c>
      <c r="V53" s="109">
        <v>0</v>
      </c>
      <c r="W53" s="110">
        <v>59.693649251332516</v>
      </c>
    </row>
    <row r="54" spans="1:23" ht="23.25" customHeight="1" x14ac:dyDescent="0.25">
      <c r="A54" s="99" t="s">
        <v>158</v>
      </c>
      <c r="B54" s="100" t="s">
        <v>203</v>
      </c>
      <c r="C54" s="100" t="s">
        <v>153</v>
      </c>
      <c r="D54" s="100" t="s">
        <v>193</v>
      </c>
      <c r="E54" s="111" t="s">
        <v>159</v>
      </c>
      <c r="F54" s="103">
        <v>66863845.149999999</v>
      </c>
      <c r="G54" s="104">
        <v>0</v>
      </c>
      <c r="H54" s="104">
        <v>0</v>
      </c>
      <c r="I54" s="104">
        <v>66863845.149999999</v>
      </c>
      <c r="J54" s="104">
        <v>0</v>
      </c>
      <c r="K54" s="105">
        <v>66863845.149999999</v>
      </c>
      <c r="L54" s="106">
        <v>265800</v>
      </c>
      <c r="M54" s="104">
        <v>0</v>
      </c>
      <c r="N54" s="104">
        <v>0</v>
      </c>
      <c r="O54" s="104">
        <v>265800</v>
      </c>
      <c r="P54" s="104">
        <v>0</v>
      </c>
      <c r="Q54" s="105">
        <v>265800</v>
      </c>
      <c r="R54" s="107">
        <v>0.39752425156482346</v>
      </c>
      <c r="S54" s="108">
        <v>0</v>
      </c>
      <c r="T54" s="108">
        <v>0</v>
      </c>
      <c r="U54" s="109">
        <v>0.39752425156482346</v>
      </c>
      <c r="V54" s="109">
        <v>0</v>
      </c>
      <c r="W54" s="110">
        <v>0.39752425156482346</v>
      </c>
    </row>
    <row r="55" spans="1:23" ht="15" customHeight="1" x14ac:dyDescent="0.25">
      <c r="A55" s="99" t="s">
        <v>168</v>
      </c>
      <c r="B55" s="100" t="s">
        <v>203</v>
      </c>
      <c r="C55" s="100" t="s">
        <v>153</v>
      </c>
      <c r="D55" s="100" t="s">
        <v>193</v>
      </c>
      <c r="E55" s="111" t="s">
        <v>169</v>
      </c>
      <c r="F55" s="103">
        <v>104980572</v>
      </c>
      <c r="G55" s="104">
        <v>0</v>
      </c>
      <c r="H55" s="104">
        <v>0</v>
      </c>
      <c r="I55" s="104">
        <v>104980572</v>
      </c>
      <c r="J55" s="104">
        <v>0</v>
      </c>
      <c r="K55" s="105">
        <v>104980572</v>
      </c>
      <c r="L55" s="106">
        <v>54698746.909999996</v>
      </c>
      <c r="M55" s="104">
        <v>0</v>
      </c>
      <c r="N55" s="104">
        <v>0</v>
      </c>
      <c r="O55" s="104">
        <v>54698746.909999996</v>
      </c>
      <c r="P55" s="104">
        <v>0</v>
      </c>
      <c r="Q55" s="105">
        <v>54698746.909999996</v>
      </c>
      <c r="R55" s="107">
        <v>52.103685346656327</v>
      </c>
      <c r="S55" s="108">
        <v>0</v>
      </c>
      <c r="T55" s="108">
        <v>0</v>
      </c>
      <c r="U55" s="109">
        <v>52.103685346656327</v>
      </c>
      <c r="V55" s="109">
        <v>0</v>
      </c>
      <c r="W55" s="110">
        <v>52.103685346656327</v>
      </c>
    </row>
    <row r="56" spans="1:23" ht="57" customHeight="1" x14ac:dyDescent="0.25">
      <c r="A56" s="99" t="s">
        <v>178</v>
      </c>
      <c r="B56" s="100" t="s">
        <v>203</v>
      </c>
      <c r="C56" s="100" t="s">
        <v>153</v>
      </c>
      <c r="D56" s="100" t="s">
        <v>193</v>
      </c>
      <c r="E56" s="111" t="s">
        <v>179</v>
      </c>
      <c r="F56" s="103">
        <v>104980572</v>
      </c>
      <c r="G56" s="104">
        <v>0</v>
      </c>
      <c r="H56" s="104">
        <v>0</v>
      </c>
      <c r="I56" s="104">
        <v>104980572</v>
      </c>
      <c r="J56" s="104">
        <v>0</v>
      </c>
      <c r="K56" s="105">
        <v>104980572</v>
      </c>
      <c r="L56" s="106">
        <v>54698746.909999996</v>
      </c>
      <c r="M56" s="104">
        <v>0</v>
      </c>
      <c r="N56" s="104">
        <v>0</v>
      </c>
      <c r="O56" s="104">
        <v>54698746.909999996</v>
      </c>
      <c r="P56" s="104">
        <v>0</v>
      </c>
      <c r="Q56" s="105">
        <v>54698746.909999996</v>
      </c>
      <c r="R56" s="107">
        <v>52.103685346656327</v>
      </c>
      <c r="S56" s="108">
        <v>0</v>
      </c>
      <c r="T56" s="108">
        <v>0</v>
      </c>
      <c r="U56" s="109">
        <v>52.103685346656327</v>
      </c>
      <c r="V56" s="109">
        <v>0</v>
      </c>
      <c r="W56" s="110">
        <v>52.103685346656327</v>
      </c>
    </row>
    <row r="57" spans="1:23" ht="15" customHeight="1" x14ac:dyDescent="0.25">
      <c r="A57" s="302" t="s">
        <v>408</v>
      </c>
      <c r="B57" s="303"/>
      <c r="C57" s="303"/>
      <c r="D57" s="303"/>
      <c r="E57" s="303"/>
      <c r="F57" s="91">
        <v>1241760</v>
      </c>
      <c r="G57" s="92">
        <v>400000</v>
      </c>
      <c r="H57" s="92">
        <v>841760</v>
      </c>
      <c r="I57" s="92">
        <v>0</v>
      </c>
      <c r="J57" s="92">
        <v>0</v>
      </c>
      <c r="K57" s="93">
        <v>0</v>
      </c>
      <c r="L57" s="94">
        <v>114650</v>
      </c>
      <c r="M57" s="92">
        <v>0</v>
      </c>
      <c r="N57" s="92">
        <v>114650</v>
      </c>
      <c r="O57" s="92">
        <v>0</v>
      </c>
      <c r="P57" s="92">
        <v>0</v>
      </c>
      <c r="Q57" s="93">
        <v>0</v>
      </c>
      <c r="R57" s="95">
        <v>9.23286303311429</v>
      </c>
      <c r="S57" s="96">
        <v>0</v>
      </c>
      <c r="T57" s="96">
        <v>13.620271811442692</v>
      </c>
      <c r="U57" s="97">
        <v>0</v>
      </c>
      <c r="V57" s="97">
        <v>0</v>
      </c>
      <c r="W57" s="98">
        <v>0</v>
      </c>
    </row>
    <row r="58" spans="1:23" ht="45.75" customHeight="1" x14ac:dyDescent="0.25">
      <c r="A58" s="99" t="s">
        <v>283</v>
      </c>
      <c r="B58" s="100" t="s">
        <v>284</v>
      </c>
      <c r="C58" s="101"/>
      <c r="D58" s="101"/>
      <c r="E58" s="102"/>
      <c r="F58" s="103">
        <v>541760</v>
      </c>
      <c r="G58" s="104">
        <v>400000</v>
      </c>
      <c r="H58" s="104">
        <v>141760</v>
      </c>
      <c r="I58" s="104">
        <v>0</v>
      </c>
      <c r="J58" s="104">
        <v>0</v>
      </c>
      <c r="K58" s="105">
        <v>0</v>
      </c>
      <c r="L58" s="106">
        <v>0</v>
      </c>
      <c r="M58" s="104">
        <v>0</v>
      </c>
      <c r="N58" s="104">
        <v>0</v>
      </c>
      <c r="O58" s="104">
        <v>0</v>
      </c>
      <c r="P58" s="104">
        <v>0</v>
      </c>
      <c r="Q58" s="105">
        <v>0</v>
      </c>
      <c r="R58" s="107">
        <v>0</v>
      </c>
      <c r="S58" s="108">
        <v>0</v>
      </c>
      <c r="T58" s="108">
        <v>0</v>
      </c>
      <c r="U58" s="109">
        <v>0</v>
      </c>
      <c r="V58" s="109">
        <v>0</v>
      </c>
      <c r="W58" s="110">
        <v>0</v>
      </c>
    </row>
    <row r="59" spans="1:23" ht="34.5" customHeight="1" x14ac:dyDescent="0.25">
      <c r="A59" s="99" t="s">
        <v>152</v>
      </c>
      <c r="B59" s="100" t="s">
        <v>284</v>
      </c>
      <c r="C59" s="100" t="s">
        <v>153</v>
      </c>
      <c r="D59" s="100"/>
      <c r="E59" s="111"/>
      <c r="F59" s="103">
        <v>541760</v>
      </c>
      <c r="G59" s="104">
        <v>400000</v>
      </c>
      <c r="H59" s="104">
        <v>141760</v>
      </c>
      <c r="I59" s="104">
        <v>0</v>
      </c>
      <c r="J59" s="104">
        <v>0</v>
      </c>
      <c r="K59" s="105">
        <v>0</v>
      </c>
      <c r="L59" s="106">
        <v>0</v>
      </c>
      <c r="M59" s="104">
        <v>0</v>
      </c>
      <c r="N59" s="104">
        <v>0</v>
      </c>
      <c r="O59" s="104">
        <v>0</v>
      </c>
      <c r="P59" s="104">
        <v>0</v>
      </c>
      <c r="Q59" s="105">
        <v>0</v>
      </c>
      <c r="R59" s="107">
        <v>0</v>
      </c>
      <c r="S59" s="108">
        <v>0</v>
      </c>
      <c r="T59" s="108">
        <v>0</v>
      </c>
      <c r="U59" s="109">
        <v>0</v>
      </c>
      <c r="V59" s="109">
        <v>0</v>
      </c>
      <c r="W59" s="110">
        <v>0</v>
      </c>
    </row>
    <row r="60" spans="1:23" ht="15" customHeight="1" x14ac:dyDescent="0.25">
      <c r="A60" s="99" t="s">
        <v>190</v>
      </c>
      <c r="B60" s="100" t="s">
        <v>284</v>
      </c>
      <c r="C60" s="100" t="s">
        <v>153</v>
      </c>
      <c r="D60" s="100" t="s">
        <v>191</v>
      </c>
      <c r="E60" s="111"/>
      <c r="F60" s="103">
        <v>541760</v>
      </c>
      <c r="G60" s="104">
        <v>400000</v>
      </c>
      <c r="H60" s="104">
        <v>141760</v>
      </c>
      <c r="I60" s="104">
        <v>0</v>
      </c>
      <c r="J60" s="104">
        <v>0</v>
      </c>
      <c r="K60" s="105">
        <v>0</v>
      </c>
      <c r="L60" s="106">
        <v>0</v>
      </c>
      <c r="M60" s="104">
        <v>0</v>
      </c>
      <c r="N60" s="104">
        <v>0</v>
      </c>
      <c r="O60" s="104">
        <v>0</v>
      </c>
      <c r="P60" s="104">
        <v>0</v>
      </c>
      <c r="Q60" s="105">
        <v>0</v>
      </c>
      <c r="R60" s="107">
        <v>0</v>
      </c>
      <c r="S60" s="108">
        <v>0</v>
      </c>
      <c r="T60" s="108">
        <v>0</v>
      </c>
      <c r="U60" s="109">
        <v>0</v>
      </c>
      <c r="V60" s="109">
        <v>0</v>
      </c>
      <c r="W60" s="110">
        <v>0</v>
      </c>
    </row>
    <row r="61" spans="1:23" ht="15" customHeight="1" x14ac:dyDescent="0.25">
      <c r="A61" s="99" t="s">
        <v>192</v>
      </c>
      <c r="B61" s="100" t="s">
        <v>284</v>
      </c>
      <c r="C61" s="100" t="s">
        <v>153</v>
      </c>
      <c r="D61" s="100" t="s">
        <v>193</v>
      </c>
      <c r="E61" s="111"/>
      <c r="F61" s="103">
        <v>541760</v>
      </c>
      <c r="G61" s="104">
        <v>400000</v>
      </c>
      <c r="H61" s="104">
        <v>141760</v>
      </c>
      <c r="I61" s="104">
        <v>0</v>
      </c>
      <c r="J61" s="104">
        <v>0</v>
      </c>
      <c r="K61" s="105">
        <v>0</v>
      </c>
      <c r="L61" s="106">
        <v>0</v>
      </c>
      <c r="M61" s="104">
        <v>0</v>
      </c>
      <c r="N61" s="104">
        <v>0</v>
      </c>
      <c r="O61" s="104">
        <v>0</v>
      </c>
      <c r="P61" s="104">
        <v>0</v>
      </c>
      <c r="Q61" s="105">
        <v>0</v>
      </c>
      <c r="R61" s="107">
        <v>0</v>
      </c>
      <c r="S61" s="108">
        <v>0</v>
      </c>
      <c r="T61" s="108">
        <v>0</v>
      </c>
      <c r="U61" s="109">
        <v>0</v>
      </c>
      <c r="V61" s="109">
        <v>0</v>
      </c>
      <c r="W61" s="110">
        <v>0</v>
      </c>
    </row>
    <row r="62" spans="1:23" ht="34.5" customHeight="1" x14ac:dyDescent="0.25">
      <c r="A62" s="99" t="s">
        <v>154</v>
      </c>
      <c r="B62" s="100" t="s">
        <v>284</v>
      </c>
      <c r="C62" s="100" t="s">
        <v>153</v>
      </c>
      <c r="D62" s="100" t="s">
        <v>193</v>
      </c>
      <c r="E62" s="111" t="s">
        <v>155</v>
      </c>
      <c r="F62" s="103">
        <v>541760</v>
      </c>
      <c r="G62" s="104">
        <v>400000</v>
      </c>
      <c r="H62" s="104">
        <v>141760</v>
      </c>
      <c r="I62" s="104">
        <v>0</v>
      </c>
      <c r="J62" s="104">
        <v>0</v>
      </c>
      <c r="K62" s="105">
        <v>0</v>
      </c>
      <c r="L62" s="106">
        <v>0</v>
      </c>
      <c r="M62" s="104">
        <v>0</v>
      </c>
      <c r="N62" s="104">
        <v>0</v>
      </c>
      <c r="O62" s="104">
        <v>0</v>
      </c>
      <c r="P62" s="104">
        <v>0</v>
      </c>
      <c r="Q62" s="105">
        <v>0</v>
      </c>
      <c r="R62" s="107">
        <v>0</v>
      </c>
      <c r="S62" s="108">
        <v>0</v>
      </c>
      <c r="T62" s="108">
        <v>0</v>
      </c>
      <c r="U62" s="109">
        <v>0</v>
      </c>
      <c r="V62" s="109">
        <v>0</v>
      </c>
      <c r="W62" s="110">
        <v>0</v>
      </c>
    </row>
    <row r="63" spans="1:23" ht="15" customHeight="1" x14ac:dyDescent="0.25">
      <c r="A63" s="99" t="s">
        <v>156</v>
      </c>
      <c r="B63" s="100" t="s">
        <v>284</v>
      </c>
      <c r="C63" s="100" t="s">
        <v>153</v>
      </c>
      <c r="D63" s="100" t="s">
        <v>193</v>
      </c>
      <c r="E63" s="111" t="s">
        <v>157</v>
      </c>
      <c r="F63" s="103">
        <v>541760</v>
      </c>
      <c r="G63" s="104">
        <v>400000</v>
      </c>
      <c r="H63" s="104">
        <v>141760</v>
      </c>
      <c r="I63" s="104">
        <v>0</v>
      </c>
      <c r="J63" s="104">
        <v>0</v>
      </c>
      <c r="K63" s="105">
        <v>0</v>
      </c>
      <c r="L63" s="106">
        <v>0</v>
      </c>
      <c r="M63" s="104">
        <v>0</v>
      </c>
      <c r="N63" s="104">
        <v>0</v>
      </c>
      <c r="O63" s="104">
        <v>0</v>
      </c>
      <c r="P63" s="104">
        <v>0</v>
      </c>
      <c r="Q63" s="105">
        <v>0</v>
      </c>
      <c r="R63" s="107">
        <v>0</v>
      </c>
      <c r="S63" s="108">
        <v>0</v>
      </c>
      <c r="T63" s="108">
        <v>0</v>
      </c>
      <c r="U63" s="109">
        <v>0</v>
      </c>
      <c r="V63" s="109">
        <v>0</v>
      </c>
      <c r="W63" s="110">
        <v>0</v>
      </c>
    </row>
    <row r="64" spans="1:23" ht="23.25" customHeight="1" x14ac:dyDescent="0.25">
      <c r="A64" s="99" t="s">
        <v>158</v>
      </c>
      <c r="B64" s="100" t="s">
        <v>284</v>
      </c>
      <c r="C64" s="100" t="s">
        <v>153</v>
      </c>
      <c r="D64" s="100" t="s">
        <v>193</v>
      </c>
      <c r="E64" s="111" t="s">
        <v>159</v>
      </c>
      <c r="F64" s="103">
        <v>541760</v>
      </c>
      <c r="G64" s="104">
        <v>400000</v>
      </c>
      <c r="H64" s="104">
        <v>141760</v>
      </c>
      <c r="I64" s="104">
        <v>0</v>
      </c>
      <c r="J64" s="104">
        <v>0</v>
      </c>
      <c r="K64" s="105">
        <v>0</v>
      </c>
      <c r="L64" s="106">
        <v>0</v>
      </c>
      <c r="M64" s="104">
        <v>0</v>
      </c>
      <c r="N64" s="104">
        <v>0</v>
      </c>
      <c r="O64" s="104">
        <v>0</v>
      </c>
      <c r="P64" s="104">
        <v>0</v>
      </c>
      <c r="Q64" s="105">
        <v>0</v>
      </c>
      <c r="R64" s="107">
        <v>0</v>
      </c>
      <c r="S64" s="108">
        <v>0</v>
      </c>
      <c r="T64" s="108">
        <v>0</v>
      </c>
      <c r="U64" s="109">
        <v>0</v>
      </c>
      <c r="V64" s="109">
        <v>0</v>
      </c>
      <c r="W64" s="110">
        <v>0</v>
      </c>
    </row>
    <row r="65" spans="1:23" ht="45.75" customHeight="1" x14ac:dyDescent="0.25">
      <c r="A65" s="99" t="s">
        <v>166</v>
      </c>
      <c r="B65" s="100" t="s">
        <v>167</v>
      </c>
      <c r="C65" s="101"/>
      <c r="D65" s="101"/>
      <c r="E65" s="102"/>
      <c r="F65" s="103">
        <v>700000</v>
      </c>
      <c r="G65" s="104">
        <v>0</v>
      </c>
      <c r="H65" s="104">
        <v>700000</v>
      </c>
      <c r="I65" s="104">
        <v>0</v>
      </c>
      <c r="J65" s="104">
        <v>0</v>
      </c>
      <c r="K65" s="105">
        <v>0</v>
      </c>
      <c r="L65" s="106">
        <v>114650</v>
      </c>
      <c r="M65" s="104">
        <v>0</v>
      </c>
      <c r="N65" s="104">
        <v>114650</v>
      </c>
      <c r="O65" s="104">
        <v>0</v>
      </c>
      <c r="P65" s="104">
        <v>0</v>
      </c>
      <c r="Q65" s="105">
        <v>0</v>
      </c>
      <c r="R65" s="107">
        <v>16.37857142857143</v>
      </c>
      <c r="S65" s="108">
        <v>0</v>
      </c>
      <c r="T65" s="108">
        <v>16.37857142857143</v>
      </c>
      <c r="U65" s="109">
        <v>0</v>
      </c>
      <c r="V65" s="109">
        <v>0</v>
      </c>
      <c r="W65" s="110">
        <v>0</v>
      </c>
    </row>
    <row r="66" spans="1:23" ht="34.5" customHeight="1" x14ac:dyDescent="0.25">
      <c r="A66" s="99" t="s">
        <v>152</v>
      </c>
      <c r="B66" s="100" t="s">
        <v>167</v>
      </c>
      <c r="C66" s="100" t="s">
        <v>153</v>
      </c>
      <c r="D66" s="100"/>
      <c r="E66" s="111"/>
      <c r="F66" s="103">
        <v>700000</v>
      </c>
      <c r="G66" s="104">
        <v>0</v>
      </c>
      <c r="H66" s="104">
        <v>700000</v>
      </c>
      <c r="I66" s="104">
        <v>0</v>
      </c>
      <c r="J66" s="104">
        <v>0</v>
      </c>
      <c r="K66" s="105">
        <v>0</v>
      </c>
      <c r="L66" s="106">
        <v>114650</v>
      </c>
      <c r="M66" s="104">
        <v>0</v>
      </c>
      <c r="N66" s="104">
        <v>114650</v>
      </c>
      <c r="O66" s="104">
        <v>0</v>
      </c>
      <c r="P66" s="104">
        <v>0</v>
      </c>
      <c r="Q66" s="105">
        <v>0</v>
      </c>
      <c r="R66" s="107">
        <v>16.37857142857143</v>
      </c>
      <c r="S66" s="108">
        <v>0</v>
      </c>
      <c r="T66" s="108">
        <v>16.37857142857143</v>
      </c>
      <c r="U66" s="109">
        <v>0</v>
      </c>
      <c r="V66" s="109">
        <v>0</v>
      </c>
      <c r="W66" s="110">
        <v>0</v>
      </c>
    </row>
    <row r="67" spans="1:23" ht="15" customHeight="1" x14ac:dyDescent="0.25">
      <c r="A67" s="99" t="s">
        <v>162</v>
      </c>
      <c r="B67" s="100" t="s">
        <v>167</v>
      </c>
      <c r="C67" s="100" t="s">
        <v>153</v>
      </c>
      <c r="D67" s="100" t="s">
        <v>163</v>
      </c>
      <c r="E67" s="111"/>
      <c r="F67" s="103">
        <v>700000</v>
      </c>
      <c r="G67" s="104">
        <v>0</v>
      </c>
      <c r="H67" s="104">
        <v>700000</v>
      </c>
      <c r="I67" s="104">
        <v>0</v>
      </c>
      <c r="J67" s="104">
        <v>0</v>
      </c>
      <c r="K67" s="105">
        <v>0</v>
      </c>
      <c r="L67" s="106">
        <v>114650</v>
      </c>
      <c r="M67" s="104">
        <v>0</v>
      </c>
      <c r="N67" s="104">
        <v>114650</v>
      </c>
      <c r="O67" s="104">
        <v>0</v>
      </c>
      <c r="P67" s="104">
        <v>0</v>
      </c>
      <c r="Q67" s="105">
        <v>0</v>
      </c>
      <c r="R67" s="107">
        <v>16.37857142857143</v>
      </c>
      <c r="S67" s="108">
        <v>0</v>
      </c>
      <c r="T67" s="108">
        <v>16.37857142857143</v>
      </c>
      <c r="U67" s="109">
        <v>0</v>
      </c>
      <c r="V67" s="109">
        <v>0</v>
      </c>
      <c r="W67" s="110">
        <v>0</v>
      </c>
    </row>
    <row r="68" spans="1:23" ht="15" customHeight="1" x14ac:dyDescent="0.25">
      <c r="A68" s="99" t="s">
        <v>164</v>
      </c>
      <c r="B68" s="100" t="s">
        <v>167</v>
      </c>
      <c r="C68" s="100" t="s">
        <v>153</v>
      </c>
      <c r="D68" s="100" t="s">
        <v>165</v>
      </c>
      <c r="E68" s="111"/>
      <c r="F68" s="103">
        <v>700000</v>
      </c>
      <c r="G68" s="104">
        <v>0</v>
      </c>
      <c r="H68" s="104">
        <v>700000</v>
      </c>
      <c r="I68" s="104">
        <v>0</v>
      </c>
      <c r="J68" s="104">
        <v>0</v>
      </c>
      <c r="K68" s="105">
        <v>0</v>
      </c>
      <c r="L68" s="106">
        <v>114650</v>
      </c>
      <c r="M68" s="104">
        <v>0</v>
      </c>
      <c r="N68" s="104">
        <v>114650</v>
      </c>
      <c r="O68" s="104">
        <v>0</v>
      </c>
      <c r="P68" s="104">
        <v>0</v>
      </c>
      <c r="Q68" s="105">
        <v>0</v>
      </c>
      <c r="R68" s="107">
        <v>16.37857142857143</v>
      </c>
      <c r="S68" s="108">
        <v>0</v>
      </c>
      <c r="T68" s="108">
        <v>16.37857142857143</v>
      </c>
      <c r="U68" s="109">
        <v>0</v>
      </c>
      <c r="V68" s="109">
        <v>0</v>
      </c>
      <c r="W68" s="110">
        <v>0</v>
      </c>
    </row>
    <row r="69" spans="1:23" ht="34.5" customHeight="1" x14ac:dyDescent="0.25">
      <c r="A69" s="99" t="s">
        <v>154</v>
      </c>
      <c r="B69" s="100" t="s">
        <v>167</v>
      </c>
      <c r="C69" s="100" t="s">
        <v>153</v>
      </c>
      <c r="D69" s="100" t="s">
        <v>165</v>
      </c>
      <c r="E69" s="111" t="s">
        <v>155</v>
      </c>
      <c r="F69" s="103">
        <v>700000</v>
      </c>
      <c r="G69" s="104">
        <v>0</v>
      </c>
      <c r="H69" s="104">
        <v>700000</v>
      </c>
      <c r="I69" s="104">
        <v>0</v>
      </c>
      <c r="J69" s="104">
        <v>0</v>
      </c>
      <c r="K69" s="105">
        <v>0</v>
      </c>
      <c r="L69" s="106">
        <v>114650</v>
      </c>
      <c r="M69" s="104">
        <v>0</v>
      </c>
      <c r="N69" s="104">
        <v>114650</v>
      </c>
      <c r="O69" s="104">
        <v>0</v>
      </c>
      <c r="P69" s="104">
        <v>0</v>
      </c>
      <c r="Q69" s="105">
        <v>0</v>
      </c>
      <c r="R69" s="107">
        <v>16.37857142857143</v>
      </c>
      <c r="S69" s="108">
        <v>0</v>
      </c>
      <c r="T69" s="108">
        <v>16.37857142857143</v>
      </c>
      <c r="U69" s="109">
        <v>0</v>
      </c>
      <c r="V69" s="109">
        <v>0</v>
      </c>
      <c r="W69" s="110">
        <v>0</v>
      </c>
    </row>
    <row r="70" spans="1:23" ht="15" customHeight="1" x14ac:dyDescent="0.25">
      <c r="A70" s="99" t="s">
        <v>168</v>
      </c>
      <c r="B70" s="100" t="s">
        <v>167</v>
      </c>
      <c r="C70" s="100" t="s">
        <v>153</v>
      </c>
      <c r="D70" s="100" t="s">
        <v>165</v>
      </c>
      <c r="E70" s="111" t="s">
        <v>169</v>
      </c>
      <c r="F70" s="103">
        <v>700000</v>
      </c>
      <c r="G70" s="104">
        <v>0</v>
      </c>
      <c r="H70" s="104">
        <v>700000</v>
      </c>
      <c r="I70" s="104">
        <v>0</v>
      </c>
      <c r="J70" s="104">
        <v>0</v>
      </c>
      <c r="K70" s="105">
        <v>0</v>
      </c>
      <c r="L70" s="106">
        <v>114650</v>
      </c>
      <c r="M70" s="104">
        <v>0</v>
      </c>
      <c r="N70" s="104">
        <v>114650</v>
      </c>
      <c r="O70" s="104">
        <v>0</v>
      </c>
      <c r="P70" s="104">
        <v>0</v>
      </c>
      <c r="Q70" s="105">
        <v>0</v>
      </c>
      <c r="R70" s="107">
        <v>16.37857142857143</v>
      </c>
      <c r="S70" s="108">
        <v>0</v>
      </c>
      <c r="T70" s="108">
        <v>16.37857142857143</v>
      </c>
      <c r="U70" s="109">
        <v>0</v>
      </c>
      <c r="V70" s="109">
        <v>0</v>
      </c>
      <c r="W70" s="110">
        <v>0</v>
      </c>
    </row>
    <row r="71" spans="1:23" ht="23.25" customHeight="1" x14ac:dyDescent="0.25">
      <c r="A71" s="99" t="s">
        <v>170</v>
      </c>
      <c r="B71" s="100" t="s">
        <v>167</v>
      </c>
      <c r="C71" s="100" t="s">
        <v>153</v>
      </c>
      <c r="D71" s="100" t="s">
        <v>165</v>
      </c>
      <c r="E71" s="111" t="s">
        <v>171</v>
      </c>
      <c r="F71" s="103">
        <v>700000</v>
      </c>
      <c r="G71" s="104">
        <v>0</v>
      </c>
      <c r="H71" s="104">
        <v>700000</v>
      </c>
      <c r="I71" s="104">
        <v>0</v>
      </c>
      <c r="J71" s="104">
        <v>0</v>
      </c>
      <c r="K71" s="105">
        <v>0</v>
      </c>
      <c r="L71" s="106">
        <v>114650</v>
      </c>
      <c r="M71" s="104">
        <v>0</v>
      </c>
      <c r="N71" s="104">
        <v>114650</v>
      </c>
      <c r="O71" s="104">
        <v>0</v>
      </c>
      <c r="P71" s="104">
        <v>0</v>
      </c>
      <c r="Q71" s="105">
        <v>0</v>
      </c>
      <c r="R71" s="107">
        <v>16.37857142857143</v>
      </c>
      <c r="S71" s="108">
        <v>0</v>
      </c>
      <c r="T71" s="108">
        <v>16.37857142857143</v>
      </c>
      <c r="U71" s="109">
        <v>0</v>
      </c>
      <c r="V71" s="109">
        <v>0</v>
      </c>
      <c r="W71" s="110">
        <v>0</v>
      </c>
    </row>
    <row r="72" spans="1:23" ht="23.25" customHeight="1" x14ac:dyDescent="0.25">
      <c r="A72" s="302" t="s">
        <v>409</v>
      </c>
      <c r="B72" s="303"/>
      <c r="C72" s="303"/>
      <c r="D72" s="303"/>
      <c r="E72" s="303"/>
      <c r="F72" s="91">
        <v>8800000</v>
      </c>
      <c r="G72" s="92">
        <v>4124964.75</v>
      </c>
      <c r="H72" s="92">
        <v>1375035.25</v>
      </c>
      <c r="I72" s="92">
        <v>3300000</v>
      </c>
      <c r="J72" s="92">
        <v>0</v>
      </c>
      <c r="K72" s="93">
        <v>3300000</v>
      </c>
      <c r="L72" s="94">
        <v>8800000</v>
      </c>
      <c r="M72" s="92">
        <v>4124964.75</v>
      </c>
      <c r="N72" s="92">
        <v>1375035.25</v>
      </c>
      <c r="O72" s="92">
        <v>3300000</v>
      </c>
      <c r="P72" s="92">
        <v>0</v>
      </c>
      <c r="Q72" s="93">
        <v>3300000</v>
      </c>
      <c r="R72" s="95">
        <v>100</v>
      </c>
      <c r="S72" s="96">
        <v>100</v>
      </c>
      <c r="T72" s="96">
        <v>100</v>
      </c>
      <c r="U72" s="97">
        <v>100</v>
      </c>
      <c r="V72" s="97">
        <v>0</v>
      </c>
      <c r="W72" s="98">
        <v>100</v>
      </c>
    </row>
    <row r="73" spans="1:23" ht="15" customHeight="1" x14ac:dyDescent="0.25">
      <c r="A73" s="302" t="s">
        <v>410</v>
      </c>
      <c r="B73" s="303"/>
      <c r="C73" s="303"/>
      <c r="D73" s="303"/>
      <c r="E73" s="303"/>
      <c r="F73" s="91">
        <v>8800000</v>
      </c>
      <c r="G73" s="92">
        <v>4124964.75</v>
      </c>
      <c r="H73" s="92">
        <v>1375035.25</v>
      </c>
      <c r="I73" s="92">
        <v>3300000</v>
      </c>
      <c r="J73" s="92">
        <v>0</v>
      </c>
      <c r="K73" s="93">
        <v>3300000</v>
      </c>
      <c r="L73" s="94">
        <v>8800000</v>
      </c>
      <c r="M73" s="92">
        <v>4124964.75</v>
      </c>
      <c r="N73" s="92">
        <v>1375035.25</v>
      </c>
      <c r="O73" s="92">
        <v>3300000</v>
      </c>
      <c r="P73" s="92">
        <v>0</v>
      </c>
      <c r="Q73" s="93">
        <v>3300000</v>
      </c>
      <c r="R73" s="95">
        <v>100</v>
      </c>
      <c r="S73" s="96">
        <v>100</v>
      </c>
      <c r="T73" s="96">
        <v>100</v>
      </c>
      <c r="U73" s="97">
        <v>100</v>
      </c>
      <c r="V73" s="97">
        <v>0</v>
      </c>
      <c r="W73" s="98">
        <v>100</v>
      </c>
    </row>
    <row r="74" spans="1:23" ht="68.25" customHeight="1" x14ac:dyDescent="0.25">
      <c r="A74" s="99" t="s">
        <v>172</v>
      </c>
      <c r="B74" s="100" t="s">
        <v>173</v>
      </c>
      <c r="C74" s="101"/>
      <c r="D74" s="101"/>
      <c r="E74" s="102"/>
      <c r="F74" s="103">
        <v>8800000</v>
      </c>
      <c r="G74" s="104">
        <v>4124964.75</v>
      </c>
      <c r="H74" s="104">
        <v>1375035.25</v>
      </c>
      <c r="I74" s="104">
        <v>3300000</v>
      </c>
      <c r="J74" s="104">
        <v>0</v>
      </c>
      <c r="K74" s="105">
        <v>3300000</v>
      </c>
      <c r="L74" s="106">
        <v>8800000</v>
      </c>
      <c r="M74" s="104">
        <v>4124964.75</v>
      </c>
      <c r="N74" s="104">
        <v>1375035.25</v>
      </c>
      <c r="O74" s="104">
        <v>3300000</v>
      </c>
      <c r="P74" s="104">
        <v>0</v>
      </c>
      <c r="Q74" s="105">
        <v>3300000</v>
      </c>
      <c r="R74" s="107">
        <v>100</v>
      </c>
      <c r="S74" s="108">
        <v>100</v>
      </c>
      <c r="T74" s="108">
        <v>100</v>
      </c>
      <c r="U74" s="109">
        <v>100</v>
      </c>
      <c r="V74" s="109">
        <v>0</v>
      </c>
      <c r="W74" s="110">
        <v>100</v>
      </c>
    </row>
    <row r="75" spans="1:23" ht="34.5" customHeight="1" x14ac:dyDescent="0.25">
      <c r="A75" s="99" t="s">
        <v>152</v>
      </c>
      <c r="B75" s="100" t="s">
        <v>173</v>
      </c>
      <c r="C75" s="100" t="s">
        <v>153</v>
      </c>
      <c r="D75" s="100"/>
      <c r="E75" s="111"/>
      <c r="F75" s="103">
        <v>8800000</v>
      </c>
      <c r="G75" s="104">
        <v>4124964.75</v>
      </c>
      <c r="H75" s="104">
        <v>1375035.25</v>
      </c>
      <c r="I75" s="104">
        <v>3300000</v>
      </c>
      <c r="J75" s="104">
        <v>0</v>
      </c>
      <c r="K75" s="105">
        <v>3300000</v>
      </c>
      <c r="L75" s="106">
        <v>8800000</v>
      </c>
      <c r="M75" s="104">
        <v>4124964.75</v>
      </c>
      <c r="N75" s="104">
        <v>1375035.25</v>
      </c>
      <c r="O75" s="104">
        <v>3300000</v>
      </c>
      <c r="P75" s="104">
        <v>0</v>
      </c>
      <c r="Q75" s="105">
        <v>3300000</v>
      </c>
      <c r="R75" s="107">
        <v>100</v>
      </c>
      <c r="S75" s="108">
        <v>100</v>
      </c>
      <c r="T75" s="108">
        <v>100</v>
      </c>
      <c r="U75" s="109">
        <v>100</v>
      </c>
      <c r="V75" s="109">
        <v>0</v>
      </c>
      <c r="W75" s="110">
        <v>100</v>
      </c>
    </row>
    <row r="76" spans="1:23" ht="15" customHeight="1" x14ac:dyDescent="0.25">
      <c r="A76" s="99" t="s">
        <v>162</v>
      </c>
      <c r="B76" s="100" t="s">
        <v>173</v>
      </c>
      <c r="C76" s="100" t="s">
        <v>153</v>
      </c>
      <c r="D76" s="100" t="s">
        <v>163</v>
      </c>
      <c r="E76" s="111"/>
      <c r="F76" s="103">
        <v>8800000</v>
      </c>
      <c r="G76" s="104">
        <v>4124964.75</v>
      </c>
      <c r="H76" s="104">
        <v>1375035.25</v>
      </c>
      <c r="I76" s="104">
        <v>3300000</v>
      </c>
      <c r="J76" s="104">
        <v>0</v>
      </c>
      <c r="K76" s="105">
        <v>3300000</v>
      </c>
      <c r="L76" s="106">
        <v>8800000</v>
      </c>
      <c r="M76" s="104">
        <v>4124964.75</v>
      </c>
      <c r="N76" s="104">
        <v>1375035.25</v>
      </c>
      <c r="O76" s="104">
        <v>3300000</v>
      </c>
      <c r="P76" s="104">
        <v>0</v>
      </c>
      <c r="Q76" s="105">
        <v>3300000</v>
      </c>
      <c r="R76" s="107">
        <v>100</v>
      </c>
      <c r="S76" s="108">
        <v>100</v>
      </c>
      <c r="T76" s="108">
        <v>100</v>
      </c>
      <c r="U76" s="109">
        <v>100</v>
      </c>
      <c r="V76" s="109">
        <v>0</v>
      </c>
      <c r="W76" s="110">
        <v>100</v>
      </c>
    </row>
    <row r="77" spans="1:23" ht="15" customHeight="1" x14ac:dyDescent="0.25">
      <c r="A77" s="99" t="s">
        <v>164</v>
      </c>
      <c r="B77" s="100" t="s">
        <v>173</v>
      </c>
      <c r="C77" s="100" t="s">
        <v>153</v>
      </c>
      <c r="D77" s="100" t="s">
        <v>165</v>
      </c>
      <c r="E77" s="111"/>
      <c r="F77" s="103">
        <v>8800000</v>
      </c>
      <c r="G77" s="104">
        <v>4124964.75</v>
      </c>
      <c r="H77" s="104">
        <v>1375035.25</v>
      </c>
      <c r="I77" s="104">
        <v>3300000</v>
      </c>
      <c r="J77" s="104">
        <v>0</v>
      </c>
      <c r="K77" s="105">
        <v>3300000</v>
      </c>
      <c r="L77" s="106">
        <v>8800000</v>
      </c>
      <c r="M77" s="104">
        <v>4124964.75</v>
      </c>
      <c r="N77" s="104">
        <v>1375035.25</v>
      </c>
      <c r="O77" s="104">
        <v>3300000</v>
      </c>
      <c r="P77" s="104">
        <v>0</v>
      </c>
      <c r="Q77" s="105">
        <v>3300000</v>
      </c>
      <c r="R77" s="107">
        <v>100</v>
      </c>
      <c r="S77" s="108">
        <v>100</v>
      </c>
      <c r="T77" s="108">
        <v>100</v>
      </c>
      <c r="U77" s="109">
        <v>100</v>
      </c>
      <c r="V77" s="109">
        <v>0</v>
      </c>
      <c r="W77" s="110">
        <v>100</v>
      </c>
    </row>
    <row r="78" spans="1:23" ht="34.5" customHeight="1" x14ac:dyDescent="0.25">
      <c r="A78" s="99" t="s">
        <v>154</v>
      </c>
      <c r="B78" s="100" t="s">
        <v>173</v>
      </c>
      <c r="C78" s="100" t="s">
        <v>153</v>
      </c>
      <c r="D78" s="100" t="s">
        <v>165</v>
      </c>
      <c r="E78" s="111" t="s">
        <v>155</v>
      </c>
      <c r="F78" s="103">
        <v>8800000</v>
      </c>
      <c r="G78" s="104">
        <v>4124964.75</v>
      </c>
      <c r="H78" s="104">
        <v>1375035.25</v>
      </c>
      <c r="I78" s="104">
        <v>3300000</v>
      </c>
      <c r="J78" s="104">
        <v>0</v>
      </c>
      <c r="K78" s="105">
        <v>3300000</v>
      </c>
      <c r="L78" s="106">
        <v>8800000</v>
      </c>
      <c r="M78" s="104">
        <v>4124964.75</v>
      </c>
      <c r="N78" s="104">
        <v>1375035.25</v>
      </c>
      <c r="O78" s="104">
        <v>3300000</v>
      </c>
      <c r="P78" s="104">
        <v>0</v>
      </c>
      <c r="Q78" s="105">
        <v>3300000</v>
      </c>
      <c r="R78" s="107">
        <v>100</v>
      </c>
      <c r="S78" s="108">
        <v>100</v>
      </c>
      <c r="T78" s="108">
        <v>100</v>
      </c>
      <c r="U78" s="109">
        <v>100</v>
      </c>
      <c r="V78" s="109">
        <v>0</v>
      </c>
      <c r="W78" s="110">
        <v>100</v>
      </c>
    </row>
    <row r="79" spans="1:23" ht="15" customHeight="1" x14ac:dyDescent="0.25">
      <c r="A79" s="99" t="s">
        <v>156</v>
      </c>
      <c r="B79" s="100" t="s">
        <v>173</v>
      </c>
      <c r="C79" s="100" t="s">
        <v>153</v>
      </c>
      <c r="D79" s="100" t="s">
        <v>165</v>
      </c>
      <c r="E79" s="111" t="s">
        <v>157</v>
      </c>
      <c r="F79" s="103">
        <v>8800000</v>
      </c>
      <c r="G79" s="104">
        <v>4124964.75</v>
      </c>
      <c r="H79" s="104">
        <v>1375035.25</v>
      </c>
      <c r="I79" s="104">
        <v>3300000</v>
      </c>
      <c r="J79" s="104">
        <v>0</v>
      </c>
      <c r="K79" s="105">
        <v>3300000</v>
      </c>
      <c r="L79" s="106">
        <v>8800000</v>
      </c>
      <c r="M79" s="104">
        <v>4124964.75</v>
      </c>
      <c r="N79" s="104">
        <v>1375035.25</v>
      </c>
      <c r="O79" s="104">
        <v>3300000</v>
      </c>
      <c r="P79" s="104">
        <v>0</v>
      </c>
      <c r="Q79" s="105">
        <v>3300000</v>
      </c>
      <c r="R79" s="107">
        <v>100</v>
      </c>
      <c r="S79" s="108">
        <v>100</v>
      </c>
      <c r="T79" s="108">
        <v>100</v>
      </c>
      <c r="U79" s="109">
        <v>100</v>
      </c>
      <c r="V79" s="109">
        <v>0</v>
      </c>
      <c r="W79" s="110">
        <v>100</v>
      </c>
    </row>
    <row r="80" spans="1:23" ht="23.25" customHeight="1" x14ac:dyDescent="0.25">
      <c r="A80" s="99" t="s">
        <v>158</v>
      </c>
      <c r="B80" s="100" t="s">
        <v>173</v>
      </c>
      <c r="C80" s="100" t="s">
        <v>153</v>
      </c>
      <c r="D80" s="100" t="s">
        <v>165</v>
      </c>
      <c r="E80" s="111" t="s">
        <v>159</v>
      </c>
      <c r="F80" s="103">
        <v>8800000</v>
      </c>
      <c r="G80" s="104">
        <v>4124964.75</v>
      </c>
      <c r="H80" s="104">
        <v>1375035.25</v>
      </c>
      <c r="I80" s="104">
        <v>3300000</v>
      </c>
      <c r="J80" s="104">
        <v>0</v>
      </c>
      <c r="K80" s="105">
        <v>3300000</v>
      </c>
      <c r="L80" s="106">
        <v>8800000</v>
      </c>
      <c r="M80" s="104">
        <v>4124964.75</v>
      </c>
      <c r="N80" s="104">
        <v>1375035.25</v>
      </c>
      <c r="O80" s="104">
        <v>3300000</v>
      </c>
      <c r="P80" s="104">
        <v>0</v>
      </c>
      <c r="Q80" s="105">
        <v>3300000</v>
      </c>
      <c r="R80" s="107">
        <v>100</v>
      </c>
      <c r="S80" s="108">
        <v>100</v>
      </c>
      <c r="T80" s="108">
        <v>100</v>
      </c>
      <c r="U80" s="109">
        <v>100</v>
      </c>
      <c r="V80" s="109">
        <v>0</v>
      </c>
      <c r="W80" s="110">
        <v>100</v>
      </c>
    </row>
    <row r="81" spans="1:23" ht="15" customHeight="1" x14ac:dyDescent="0.25">
      <c r="A81" s="302" t="s">
        <v>411</v>
      </c>
      <c r="B81" s="303"/>
      <c r="C81" s="303"/>
      <c r="D81" s="303"/>
      <c r="E81" s="303"/>
      <c r="F81" s="91">
        <v>379358914</v>
      </c>
      <c r="G81" s="92">
        <v>0</v>
      </c>
      <c r="H81" s="92">
        <v>0</v>
      </c>
      <c r="I81" s="92">
        <v>379358914</v>
      </c>
      <c r="J81" s="92">
        <v>0</v>
      </c>
      <c r="K81" s="93">
        <v>379358914</v>
      </c>
      <c r="L81" s="94">
        <v>238937193.06</v>
      </c>
      <c r="M81" s="92">
        <v>0</v>
      </c>
      <c r="N81" s="92">
        <v>0</v>
      </c>
      <c r="O81" s="92">
        <v>238937193.06</v>
      </c>
      <c r="P81" s="92">
        <v>0</v>
      </c>
      <c r="Q81" s="93">
        <v>238937193.06</v>
      </c>
      <c r="R81" s="95">
        <v>62.984467806653413</v>
      </c>
      <c r="S81" s="96">
        <v>0</v>
      </c>
      <c r="T81" s="96">
        <v>0</v>
      </c>
      <c r="U81" s="97">
        <v>62.984467806653413</v>
      </c>
      <c r="V81" s="97">
        <v>0</v>
      </c>
      <c r="W81" s="98">
        <v>62.984467806653413</v>
      </c>
    </row>
    <row r="82" spans="1:23" ht="23.25" customHeight="1" x14ac:dyDescent="0.25">
      <c r="A82" s="302" t="s">
        <v>412</v>
      </c>
      <c r="B82" s="303"/>
      <c r="C82" s="303"/>
      <c r="D82" s="303"/>
      <c r="E82" s="303"/>
      <c r="F82" s="91">
        <v>379358914</v>
      </c>
      <c r="G82" s="92">
        <v>0</v>
      </c>
      <c r="H82" s="92">
        <v>0</v>
      </c>
      <c r="I82" s="92">
        <v>379358914</v>
      </c>
      <c r="J82" s="92">
        <v>0</v>
      </c>
      <c r="K82" s="93">
        <v>379358914</v>
      </c>
      <c r="L82" s="94">
        <v>238937193.06</v>
      </c>
      <c r="M82" s="92">
        <v>0</v>
      </c>
      <c r="N82" s="92">
        <v>0</v>
      </c>
      <c r="O82" s="92">
        <v>238937193.06</v>
      </c>
      <c r="P82" s="92">
        <v>0</v>
      </c>
      <c r="Q82" s="93">
        <v>238937193.06</v>
      </c>
      <c r="R82" s="95">
        <v>62.984467806653413</v>
      </c>
      <c r="S82" s="96">
        <v>0</v>
      </c>
      <c r="T82" s="96">
        <v>0</v>
      </c>
      <c r="U82" s="97">
        <v>62.984467806653413</v>
      </c>
      <c r="V82" s="97">
        <v>0</v>
      </c>
      <c r="W82" s="98">
        <v>62.984467806653413</v>
      </c>
    </row>
    <row r="83" spans="1:23" ht="34.5" customHeight="1" x14ac:dyDescent="0.25">
      <c r="A83" s="99" t="s">
        <v>176</v>
      </c>
      <c r="B83" s="100" t="s">
        <v>177</v>
      </c>
      <c r="C83" s="101"/>
      <c r="D83" s="101"/>
      <c r="E83" s="102"/>
      <c r="F83" s="103">
        <v>379358914</v>
      </c>
      <c r="G83" s="104">
        <v>0</v>
      </c>
      <c r="H83" s="104">
        <v>0</v>
      </c>
      <c r="I83" s="104">
        <v>379358914</v>
      </c>
      <c r="J83" s="104">
        <v>0</v>
      </c>
      <c r="K83" s="105">
        <v>379358914</v>
      </c>
      <c r="L83" s="106">
        <v>238937193.06</v>
      </c>
      <c r="M83" s="104">
        <v>0</v>
      </c>
      <c r="N83" s="104">
        <v>0</v>
      </c>
      <c r="O83" s="104">
        <v>238937193.06</v>
      </c>
      <c r="P83" s="104">
        <v>0</v>
      </c>
      <c r="Q83" s="105">
        <v>238937193.06</v>
      </c>
      <c r="R83" s="107">
        <v>62.984467806653413</v>
      </c>
      <c r="S83" s="108">
        <v>0</v>
      </c>
      <c r="T83" s="108">
        <v>0</v>
      </c>
      <c r="U83" s="109">
        <v>62.984467806653413</v>
      </c>
      <c r="V83" s="109">
        <v>0</v>
      </c>
      <c r="W83" s="110">
        <v>62.984467806653413</v>
      </c>
    </row>
    <row r="84" spans="1:23" ht="34.5" customHeight="1" x14ac:dyDescent="0.25">
      <c r="A84" s="99" t="s">
        <v>152</v>
      </c>
      <c r="B84" s="100" t="s">
        <v>177</v>
      </c>
      <c r="C84" s="100" t="s">
        <v>153</v>
      </c>
      <c r="D84" s="100"/>
      <c r="E84" s="111"/>
      <c r="F84" s="103">
        <v>379358914</v>
      </c>
      <c r="G84" s="104">
        <v>0</v>
      </c>
      <c r="H84" s="104">
        <v>0</v>
      </c>
      <c r="I84" s="104">
        <v>379358914</v>
      </c>
      <c r="J84" s="104">
        <v>0</v>
      </c>
      <c r="K84" s="105">
        <v>379358914</v>
      </c>
      <c r="L84" s="106">
        <v>238937193.06</v>
      </c>
      <c r="M84" s="104">
        <v>0</v>
      </c>
      <c r="N84" s="104">
        <v>0</v>
      </c>
      <c r="O84" s="104">
        <v>238937193.06</v>
      </c>
      <c r="P84" s="104">
        <v>0</v>
      </c>
      <c r="Q84" s="105">
        <v>238937193.06</v>
      </c>
      <c r="R84" s="107">
        <v>62.984467806653413</v>
      </c>
      <c r="S84" s="108">
        <v>0</v>
      </c>
      <c r="T84" s="108">
        <v>0</v>
      </c>
      <c r="U84" s="109">
        <v>62.984467806653413</v>
      </c>
      <c r="V84" s="109">
        <v>0</v>
      </c>
      <c r="W84" s="110">
        <v>62.984467806653413</v>
      </c>
    </row>
    <row r="85" spans="1:23" ht="15" customHeight="1" x14ac:dyDescent="0.25">
      <c r="A85" s="99" t="s">
        <v>162</v>
      </c>
      <c r="B85" s="100" t="s">
        <v>177</v>
      </c>
      <c r="C85" s="100" t="s">
        <v>153</v>
      </c>
      <c r="D85" s="100" t="s">
        <v>163</v>
      </c>
      <c r="E85" s="111"/>
      <c r="F85" s="103">
        <v>379358914</v>
      </c>
      <c r="G85" s="104">
        <v>0</v>
      </c>
      <c r="H85" s="104">
        <v>0</v>
      </c>
      <c r="I85" s="104">
        <v>379358914</v>
      </c>
      <c r="J85" s="104">
        <v>0</v>
      </c>
      <c r="K85" s="105">
        <v>379358914</v>
      </c>
      <c r="L85" s="106">
        <v>238937193.06</v>
      </c>
      <c r="M85" s="104">
        <v>0</v>
      </c>
      <c r="N85" s="104">
        <v>0</v>
      </c>
      <c r="O85" s="104">
        <v>238937193.06</v>
      </c>
      <c r="P85" s="104">
        <v>0</v>
      </c>
      <c r="Q85" s="105">
        <v>238937193.06</v>
      </c>
      <c r="R85" s="107">
        <v>62.984467806653413</v>
      </c>
      <c r="S85" s="108">
        <v>0</v>
      </c>
      <c r="T85" s="108">
        <v>0</v>
      </c>
      <c r="U85" s="109">
        <v>62.984467806653413</v>
      </c>
      <c r="V85" s="109">
        <v>0</v>
      </c>
      <c r="W85" s="110">
        <v>62.984467806653413</v>
      </c>
    </row>
    <row r="86" spans="1:23" ht="15" customHeight="1" x14ac:dyDescent="0.25">
      <c r="A86" s="99" t="s">
        <v>164</v>
      </c>
      <c r="B86" s="100" t="s">
        <v>177</v>
      </c>
      <c r="C86" s="100" t="s">
        <v>153</v>
      </c>
      <c r="D86" s="100" t="s">
        <v>165</v>
      </c>
      <c r="E86" s="111"/>
      <c r="F86" s="103">
        <v>379358914</v>
      </c>
      <c r="G86" s="104">
        <v>0</v>
      </c>
      <c r="H86" s="104">
        <v>0</v>
      </c>
      <c r="I86" s="104">
        <v>379358914</v>
      </c>
      <c r="J86" s="104">
        <v>0</v>
      </c>
      <c r="K86" s="105">
        <v>379358914</v>
      </c>
      <c r="L86" s="106">
        <v>238937193.06</v>
      </c>
      <c r="M86" s="104">
        <v>0</v>
      </c>
      <c r="N86" s="104">
        <v>0</v>
      </c>
      <c r="O86" s="104">
        <v>238937193.06</v>
      </c>
      <c r="P86" s="104">
        <v>0</v>
      </c>
      <c r="Q86" s="105">
        <v>238937193.06</v>
      </c>
      <c r="R86" s="107">
        <v>62.984467806653413</v>
      </c>
      <c r="S86" s="108">
        <v>0</v>
      </c>
      <c r="T86" s="108">
        <v>0</v>
      </c>
      <c r="U86" s="109">
        <v>62.984467806653413</v>
      </c>
      <c r="V86" s="109">
        <v>0</v>
      </c>
      <c r="W86" s="110">
        <v>62.984467806653413</v>
      </c>
    </row>
    <row r="87" spans="1:23" ht="34.5" customHeight="1" x14ac:dyDescent="0.25">
      <c r="A87" s="99" t="s">
        <v>154</v>
      </c>
      <c r="B87" s="100" t="s">
        <v>177</v>
      </c>
      <c r="C87" s="100" t="s">
        <v>153</v>
      </c>
      <c r="D87" s="100" t="s">
        <v>165</v>
      </c>
      <c r="E87" s="111" t="s">
        <v>155</v>
      </c>
      <c r="F87" s="103">
        <v>379358914</v>
      </c>
      <c r="G87" s="104">
        <v>0</v>
      </c>
      <c r="H87" s="104">
        <v>0</v>
      </c>
      <c r="I87" s="104">
        <v>379358914</v>
      </c>
      <c r="J87" s="104">
        <v>0</v>
      </c>
      <c r="K87" s="105">
        <v>379358914</v>
      </c>
      <c r="L87" s="106">
        <v>238937193.06</v>
      </c>
      <c r="M87" s="104">
        <v>0</v>
      </c>
      <c r="N87" s="104">
        <v>0</v>
      </c>
      <c r="O87" s="104">
        <v>238937193.06</v>
      </c>
      <c r="P87" s="104">
        <v>0</v>
      </c>
      <c r="Q87" s="105">
        <v>238937193.06</v>
      </c>
      <c r="R87" s="107">
        <v>62.984467806653413</v>
      </c>
      <c r="S87" s="108">
        <v>0</v>
      </c>
      <c r="T87" s="108">
        <v>0</v>
      </c>
      <c r="U87" s="109">
        <v>62.984467806653413</v>
      </c>
      <c r="V87" s="109">
        <v>0</v>
      </c>
      <c r="W87" s="110">
        <v>62.984467806653413</v>
      </c>
    </row>
    <row r="88" spans="1:23" ht="15" customHeight="1" x14ac:dyDescent="0.25">
      <c r="A88" s="99" t="s">
        <v>156</v>
      </c>
      <c r="B88" s="100" t="s">
        <v>177</v>
      </c>
      <c r="C88" s="100" t="s">
        <v>153</v>
      </c>
      <c r="D88" s="100" t="s">
        <v>165</v>
      </c>
      <c r="E88" s="111" t="s">
        <v>157</v>
      </c>
      <c r="F88" s="103">
        <v>153499710</v>
      </c>
      <c r="G88" s="104">
        <v>0</v>
      </c>
      <c r="H88" s="104">
        <v>0</v>
      </c>
      <c r="I88" s="104">
        <v>153499710</v>
      </c>
      <c r="J88" s="104">
        <v>0</v>
      </c>
      <c r="K88" s="105">
        <v>153499710</v>
      </c>
      <c r="L88" s="106">
        <v>95683473.609999999</v>
      </c>
      <c r="M88" s="104">
        <v>0</v>
      </c>
      <c r="N88" s="104">
        <v>0</v>
      </c>
      <c r="O88" s="104">
        <v>95683473.609999999</v>
      </c>
      <c r="P88" s="104">
        <v>0</v>
      </c>
      <c r="Q88" s="105">
        <v>95683473.609999999</v>
      </c>
      <c r="R88" s="107">
        <v>62.334628260861216</v>
      </c>
      <c r="S88" s="108">
        <v>0</v>
      </c>
      <c r="T88" s="108">
        <v>0</v>
      </c>
      <c r="U88" s="109">
        <v>62.334628260861216</v>
      </c>
      <c r="V88" s="109">
        <v>0</v>
      </c>
      <c r="W88" s="110">
        <v>62.334628260861216</v>
      </c>
    </row>
    <row r="89" spans="1:23" ht="57" customHeight="1" x14ac:dyDescent="0.25">
      <c r="A89" s="99" t="s">
        <v>160</v>
      </c>
      <c r="B89" s="100" t="s">
        <v>177</v>
      </c>
      <c r="C89" s="100" t="s">
        <v>153</v>
      </c>
      <c r="D89" s="100" t="s">
        <v>165</v>
      </c>
      <c r="E89" s="111" t="s">
        <v>161</v>
      </c>
      <c r="F89" s="103">
        <v>152999710</v>
      </c>
      <c r="G89" s="104">
        <v>0</v>
      </c>
      <c r="H89" s="104">
        <v>0</v>
      </c>
      <c r="I89" s="104">
        <v>152999710</v>
      </c>
      <c r="J89" s="104">
        <v>0</v>
      </c>
      <c r="K89" s="105">
        <v>152999710</v>
      </c>
      <c r="L89" s="106">
        <v>95200755.609999999</v>
      </c>
      <c r="M89" s="104">
        <v>0</v>
      </c>
      <c r="N89" s="104">
        <v>0</v>
      </c>
      <c r="O89" s="104">
        <v>95200755.609999999</v>
      </c>
      <c r="P89" s="104">
        <v>0</v>
      </c>
      <c r="Q89" s="105">
        <v>95200755.609999999</v>
      </c>
      <c r="R89" s="107">
        <v>62.222834023672334</v>
      </c>
      <c r="S89" s="108">
        <v>0</v>
      </c>
      <c r="T89" s="108">
        <v>0</v>
      </c>
      <c r="U89" s="109">
        <v>62.222834023672334</v>
      </c>
      <c r="V89" s="109">
        <v>0</v>
      </c>
      <c r="W89" s="110">
        <v>62.222834023672334</v>
      </c>
    </row>
    <row r="90" spans="1:23" ht="23.25" customHeight="1" x14ac:dyDescent="0.25">
      <c r="A90" s="99" t="s">
        <v>158</v>
      </c>
      <c r="B90" s="100" t="s">
        <v>177</v>
      </c>
      <c r="C90" s="100" t="s">
        <v>153</v>
      </c>
      <c r="D90" s="100" t="s">
        <v>165</v>
      </c>
      <c r="E90" s="111" t="s">
        <v>159</v>
      </c>
      <c r="F90" s="103">
        <v>500000</v>
      </c>
      <c r="G90" s="104">
        <v>0</v>
      </c>
      <c r="H90" s="104">
        <v>0</v>
      </c>
      <c r="I90" s="104">
        <v>500000</v>
      </c>
      <c r="J90" s="104">
        <v>0</v>
      </c>
      <c r="K90" s="105">
        <v>500000</v>
      </c>
      <c r="L90" s="106">
        <v>482718</v>
      </c>
      <c r="M90" s="104">
        <v>0</v>
      </c>
      <c r="N90" s="104">
        <v>0</v>
      </c>
      <c r="O90" s="104">
        <v>482718</v>
      </c>
      <c r="P90" s="104">
        <v>0</v>
      </c>
      <c r="Q90" s="105">
        <v>482718</v>
      </c>
      <c r="R90" s="107">
        <v>96.543599999999998</v>
      </c>
      <c r="S90" s="108">
        <v>0</v>
      </c>
      <c r="T90" s="108">
        <v>0</v>
      </c>
      <c r="U90" s="109">
        <v>96.543599999999998</v>
      </c>
      <c r="V90" s="109">
        <v>0</v>
      </c>
      <c r="W90" s="110">
        <v>96.543599999999998</v>
      </c>
    </row>
    <row r="91" spans="1:23" ht="15" customHeight="1" x14ac:dyDescent="0.25">
      <c r="A91" s="99" t="s">
        <v>168</v>
      </c>
      <c r="B91" s="100" t="s">
        <v>177</v>
      </c>
      <c r="C91" s="100" t="s">
        <v>153</v>
      </c>
      <c r="D91" s="100" t="s">
        <v>165</v>
      </c>
      <c r="E91" s="111" t="s">
        <v>169</v>
      </c>
      <c r="F91" s="103">
        <v>225859204</v>
      </c>
      <c r="G91" s="104">
        <v>0</v>
      </c>
      <c r="H91" s="104">
        <v>0</v>
      </c>
      <c r="I91" s="104">
        <v>225859204</v>
      </c>
      <c r="J91" s="104">
        <v>0</v>
      </c>
      <c r="K91" s="105">
        <v>225859204</v>
      </c>
      <c r="L91" s="106">
        <v>143253719.44999999</v>
      </c>
      <c r="M91" s="104">
        <v>0</v>
      </c>
      <c r="N91" s="104">
        <v>0</v>
      </c>
      <c r="O91" s="104">
        <v>143253719.44999999</v>
      </c>
      <c r="P91" s="104">
        <v>0</v>
      </c>
      <c r="Q91" s="105">
        <v>143253719.44999999</v>
      </c>
      <c r="R91" s="107">
        <v>63.426115435171724</v>
      </c>
      <c r="S91" s="108">
        <v>0</v>
      </c>
      <c r="T91" s="108">
        <v>0</v>
      </c>
      <c r="U91" s="109">
        <v>63.426115435171724</v>
      </c>
      <c r="V91" s="109">
        <v>0</v>
      </c>
      <c r="W91" s="110">
        <v>63.426115435171724</v>
      </c>
    </row>
    <row r="92" spans="1:23" ht="57" customHeight="1" x14ac:dyDescent="0.25">
      <c r="A92" s="99" t="s">
        <v>178</v>
      </c>
      <c r="B92" s="100" t="s">
        <v>177</v>
      </c>
      <c r="C92" s="100" t="s">
        <v>153</v>
      </c>
      <c r="D92" s="100" t="s">
        <v>165</v>
      </c>
      <c r="E92" s="111" t="s">
        <v>179</v>
      </c>
      <c r="F92" s="103">
        <v>224959204</v>
      </c>
      <c r="G92" s="104">
        <v>0</v>
      </c>
      <c r="H92" s="104">
        <v>0</v>
      </c>
      <c r="I92" s="104">
        <v>224959204</v>
      </c>
      <c r="J92" s="104">
        <v>0</v>
      </c>
      <c r="K92" s="105">
        <v>224959204</v>
      </c>
      <c r="L92" s="106">
        <v>142703819.44999999</v>
      </c>
      <c r="M92" s="104">
        <v>0</v>
      </c>
      <c r="N92" s="104">
        <v>0</v>
      </c>
      <c r="O92" s="104">
        <v>142703819.44999999</v>
      </c>
      <c r="P92" s="104">
        <v>0</v>
      </c>
      <c r="Q92" s="105">
        <v>142703819.44999999</v>
      </c>
      <c r="R92" s="107">
        <v>63.435421584261995</v>
      </c>
      <c r="S92" s="108">
        <v>0</v>
      </c>
      <c r="T92" s="108">
        <v>0</v>
      </c>
      <c r="U92" s="109">
        <v>63.435421584261995</v>
      </c>
      <c r="V92" s="109">
        <v>0</v>
      </c>
      <c r="W92" s="110">
        <v>63.435421584261995</v>
      </c>
    </row>
    <row r="93" spans="1:23" ht="23.25" customHeight="1" x14ac:dyDescent="0.25">
      <c r="A93" s="99" t="s">
        <v>170</v>
      </c>
      <c r="B93" s="100" t="s">
        <v>177</v>
      </c>
      <c r="C93" s="100" t="s">
        <v>153</v>
      </c>
      <c r="D93" s="100" t="s">
        <v>165</v>
      </c>
      <c r="E93" s="111" t="s">
        <v>171</v>
      </c>
      <c r="F93" s="103">
        <v>900000</v>
      </c>
      <c r="G93" s="104">
        <v>0</v>
      </c>
      <c r="H93" s="104">
        <v>0</v>
      </c>
      <c r="I93" s="104">
        <v>900000</v>
      </c>
      <c r="J93" s="104">
        <v>0</v>
      </c>
      <c r="K93" s="105">
        <v>900000</v>
      </c>
      <c r="L93" s="106">
        <v>549900</v>
      </c>
      <c r="M93" s="104">
        <v>0</v>
      </c>
      <c r="N93" s="104">
        <v>0</v>
      </c>
      <c r="O93" s="104">
        <v>549900</v>
      </c>
      <c r="P93" s="104">
        <v>0</v>
      </c>
      <c r="Q93" s="105">
        <v>549900</v>
      </c>
      <c r="R93" s="107">
        <v>61.1</v>
      </c>
      <c r="S93" s="108">
        <v>0</v>
      </c>
      <c r="T93" s="108">
        <v>0</v>
      </c>
      <c r="U93" s="109">
        <v>61.1</v>
      </c>
      <c r="V93" s="109">
        <v>0</v>
      </c>
      <c r="W93" s="110">
        <v>61.1</v>
      </c>
    </row>
    <row r="94" spans="1:23" ht="15" customHeight="1" x14ac:dyDescent="0.25">
      <c r="A94" s="302" t="s">
        <v>413</v>
      </c>
      <c r="B94" s="303"/>
      <c r="C94" s="303"/>
      <c r="D94" s="303"/>
      <c r="E94" s="303"/>
      <c r="F94" s="91">
        <v>53329326</v>
      </c>
      <c r="G94" s="92">
        <v>0</v>
      </c>
      <c r="H94" s="92">
        <v>0</v>
      </c>
      <c r="I94" s="92">
        <v>53329326</v>
      </c>
      <c r="J94" s="92">
        <v>0</v>
      </c>
      <c r="K94" s="93">
        <v>53329326</v>
      </c>
      <c r="L94" s="94">
        <v>31802606.5</v>
      </c>
      <c r="M94" s="92">
        <v>0</v>
      </c>
      <c r="N94" s="92">
        <v>0</v>
      </c>
      <c r="O94" s="92">
        <v>31802606.5</v>
      </c>
      <c r="P94" s="92">
        <v>0</v>
      </c>
      <c r="Q94" s="93">
        <v>31802606.5</v>
      </c>
      <c r="R94" s="95">
        <v>59.634367964822957</v>
      </c>
      <c r="S94" s="96">
        <v>0</v>
      </c>
      <c r="T94" s="96">
        <v>0</v>
      </c>
      <c r="U94" s="97">
        <v>59.634367964822957</v>
      </c>
      <c r="V94" s="97">
        <v>0</v>
      </c>
      <c r="W94" s="98">
        <v>59.634367964822957</v>
      </c>
    </row>
    <row r="95" spans="1:23" ht="23.25" customHeight="1" x14ac:dyDescent="0.25">
      <c r="A95" s="302" t="s">
        <v>414</v>
      </c>
      <c r="B95" s="303"/>
      <c r="C95" s="303"/>
      <c r="D95" s="303"/>
      <c r="E95" s="303"/>
      <c r="F95" s="91">
        <v>53329326</v>
      </c>
      <c r="G95" s="92">
        <v>0</v>
      </c>
      <c r="H95" s="92">
        <v>0</v>
      </c>
      <c r="I95" s="92">
        <v>53329326</v>
      </c>
      <c r="J95" s="92">
        <v>0</v>
      </c>
      <c r="K95" s="93">
        <v>53329326</v>
      </c>
      <c r="L95" s="94">
        <v>31802606.5</v>
      </c>
      <c r="M95" s="92">
        <v>0</v>
      </c>
      <c r="N95" s="92">
        <v>0</v>
      </c>
      <c r="O95" s="92">
        <v>31802606.5</v>
      </c>
      <c r="P95" s="92">
        <v>0</v>
      </c>
      <c r="Q95" s="93">
        <v>31802606.5</v>
      </c>
      <c r="R95" s="95">
        <v>59.634367964822957</v>
      </c>
      <c r="S95" s="96">
        <v>0</v>
      </c>
      <c r="T95" s="96">
        <v>0</v>
      </c>
      <c r="U95" s="97">
        <v>59.634367964822957</v>
      </c>
      <c r="V95" s="97">
        <v>0</v>
      </c>
      <c r="W95" s="98">
        <v>59.634367964822957</v>
      </c>
    </row>
    <row r="96" spans="1:23" ht="23.25" customHeight="1" x14ac:dyDescent="0.25">
      <c r="A96" s="99" t="s">
        <v>182</v>
      </c>
      <c r="B96" s="100" t="s">
        <v>183</v>
      </c>
      <c r="C96" s="101"/>
      <c r="D96" s="101"/>
      <c r="E96" s="102"/>
      <c r="F96" s="103">
        <v>27078896</v>
      </c>
      <c r="G96" s="104">
        <v>0</v>
      </c>
      <c r="H96" s="104">
        <v>0</v>
      </c>
      <c r="I96" s="104">
        <v>27078896</v>
      </c>
      <c r="J96" s="104">
        <v>0</v>
      </c>
      <c r="K96" s="105">
        <v>27078896</v>
      </c>
      <c r="L96" s="106">
        <v>18581860.899999999</v>
      </c>
      <c r="M96" s="104">
        <v>0</v>
      </c>
      <c r="N96" s="104">
        <v>0</v>
      </c>
      <c r="O96" s="104">
        <v>18581860.899999999</v>
      </c>
      <c r="P96" s="104">
        <v>0</v>
      </c>
      <c r="Q96" s="105">
        <v>18581860.899999999</v>
      </c>
      <c r="R96" s="107">
        <v>68.621190834367837</v>
      </c>
      <c r="S96" s="108">
        <v>0</v>
      </c>
      <c r="T96" s="108">
        <v>0</v>
      </c>
      <c r="U96" s="109">
        <v>68.621190834367837</v>
      </c>
      <c r="V96" s="109">
        <v>0</v>
      </c>
      <c r="W96" s="110">
        <v>68.621190834367837</v>
      </c>
    </row>
    <row r="97" spans="1:23" ht="34.5" customHeight="1" x14ac:dyDescent="0.25">
      <c r="A97" s="99" t="s">
        <v>152</v>
      </c>
      <c r="B97" s="100" t="s">
        <v>183</v>
      </c>
      <c r="C97" s="100" t="s">
        <v>153</v>
      </c>
      <c r="D97" s="100"/>
      <c r="E97" s="111"/>
      <c r="F97" s="103">
        <v>27078896</v>
      </c>
      <c r="G97" s="104">
        <v>0</v>
      </c>
      <c r="H97" s="104">
        <v>0</v>
      </c>
      <c r="I97" s="104">
        <v>27078896</v>
      </c>
      <c r="J97" s="104">
        <v>0</v>
      </c>
      <c r="K97" s="105">
        <v>27078896</v>
      </c>
      <c r="L97" s="106">
        <v>18581860.899999999</v>
      </c>
      <c r="M97" s="104">
        <v>0</v>
      </c>
      <c r="N97" s="104">
        <v>0</v>
      </c>
      <c r="O97" s="104">
        <v>18581860.899999999</v>
      </c>
      <c r="P97" s="104">
        <v>0</v>
      </c>
      <c r="Q97" s="105">
        <v>18581860.899999999</v>
      </c>
      <c r="R97" s="107">
        <v>68.621190834367837</v>
      </c>
      <c r="S97" s="108">
        <v>0</v>
      </c>
      <c r="T97" s="108">
        <v>0</v>
      </c>
      <c r="U97" s="109">
        <v>68.621190834367837</v>
      </c>
      <c r="V97" s="109">
        <v>0</v>
      </c>
      <c r="W97" s="110">
        <v>68.621190834367837</v>
      </c>
    </row>
    <row r="98" spans="1:23" ht="15" customHeight="1" x14ac:dyDescent="0.25">
      <c r="A98" s="99" t="s">
        <v>162</v>
      </c>
      <c r="B98" s="100" t="s">
        <v>183</v>
      </c>
      <c r="C98" s="100" t="s">
        <v>153</v>
      </c>
      <c r="D98" s="100" t="s">
        <v>163</v>
      </c>
      <c r="E98" s="111"/>
      <c r="F98" s="103">
        <v>75000</v>
      </c>
      <c r="G98" s="104">
        <v>0</v>
      </c>
      <c r="H98" s="104">
        <v>0</v>
      </c>
      <c r="I98" s="104">
        <v>75000</v>
      </c>
      <c r="J98" s="104">
        <v>0</v>
      </c>
      <c r="K98" s="105">
        <v>75000</v>
      </c>
      <c r="L98" s="106">
        <v>75000</v>
      </c>
      <c r="M98" s="104">
        <v>0</v>
      </c>
      <c r="N98" s="104">
        <v>0</v>
      </c>
      <c r="O98" s="104">
        <v>75000</v>
      </c>
      <c r="P98" s="104">
        <v>0</v>
      </c>
      <c r="Q98" s="105">
        <v>75000</v>
      </c>
      <c r="R98" s="107">
        <v>100</v>
      </c>
      <c r="S98" s="108">
        <v>0</v>
      </c>
      <c r="T98" s="108">
        <v>0</v>
      </c>
      <c r="U98" s="109">
        <v>100</v>
      </c>
      <c r="V98" s="109">
        <v>0</v>
      </c>
      <c r="W98" s="110">
        <v>100</v>
      </c>
    </row>
    <row r="99" spans="1:23" ht="23.25" customHeight="1" x14ac:dyDescent="0.25">
      <c r="A99" s="99" t="s">
        <v>180</v>
      </c>
      <c r="B99" s="100" t="s">
        <v>183</v>
      </c>
      <c r="C99" s="100" t="s">
        <v>153</v>
      </c>
      <c r="D99" s="100" t="s">
        <v>181</v>
      </c>
      <c r="E99" s="111"/>
      <c r="F99" s="103">
        <v>75000</v>
      </c>
      <c r="G99" s="104">
        <v>0</v>
      </c>
      <c r="H99" s="104">
        <v>0</v>
      </c>
      <c r="I99" s="104">
        <v>75000</v>
      </c>
      <c r="J99" s="104">
        <v>0</v>
      </c>
      <c r="K99" s="105">
        <v>75000</v>
      </c>
      <c r="L99" s="106">
        <v>75000</v>
      </c>
      <c r="M99" s="104">
        <v>0</v>
      </c>
      <c r="N99" s="104">
        <v>0</v>
      </c>
      <c r="O99" s="104">
        <v>75000</v>
      </c>
      <c r="P99" s="104">
        <v>0</v>
      </c>
      <c r="Q99" s="105">
        <v>75000</v>
      </c>
      <c r="R99" s="107">
        <v>100</v>
      </c>
      <c r="S99" s="108">
        <v>0</v>
      </c>
      <c r="T99" s="108">
        <v>0</v>
      </c>
      <c r="U99" s="109">
        <v>100</v>
      </c>
      <c r="V99" s="109">
        <v>0</v>
      </c>
      <c r="W99" s="110">
        <v>100</v>
      </c>
    </row>
    <row r="100" spans="1:23" ht="23.25" customHeight="1" x14ac:dyDescent="0.25">
      <c r="A100" s="99" t="s">
        <v>184</v>
      </c>
      <c r="B100" s="100" t="s">
        <v>183</v>
      </c>
      <c r="C100" s="100" t="s">
        <v>153</v>
      </c>
      <c r="D100" s="100" t="s">
        <v>181</v>
      </c>
      <c r="E100" s="111" t="s">
        <v>185</v>
      </c>
      <c r="F100" s="103">
        <v>75000</v>
      </c>
      <c r="G100" s="104">
        <v>0</v>
      </c>
      <c r="H100" s="104">
        <v>0</v>
      </c>
      <c r="I100" s="104">
        <v>75000</v>
      </c>
      <c r="J100" s="104">
        <v>0</v>
      </c>
      <c r="K100" s="105">
        <v>75000</v>
      </c>
      <c r="L100" s="106">
        <v>75000</v>
      </c>
      <c r="M100" s="104">
        <v>0</v>
      </c>
      <c r="N100" s="104">
        <v>0</v>
      </c>
      <c r="O100" s="104">
        <v>75000</v>
      </c>
      <c r="P100" s="104">
        <v>0</v>
      </c>
      <c r="Q100" s="105">
        <v>75000</v>
      </c>
      <c r="R100" s="107">
        <v>100</v>
      </c>
      <c r="S100" s="108">
        <v>0</v>
      </c>
      <c r="T100" s="108">
        <v>0</v>
      </c>
      <c r="U100" s="109">
        <v>100</v>
      </c>
      <c r="V100" s="109">
        <v>0</v>
      </c>
      <c r="W100" s="110">
        <v>100</v>
      </c>
    </row>
    <row r="101" spans="1:23" ht="34.5" customHeight="1" x14ac:dyDescent="0.25">
      <c r="A101" s="99" t="s">
        <v>186</v>
      </c>
      <c r="B101" s="100" t="s">
        <v>183</v>
      </c>
      <c r="C101" s="100" t="s">
        <v>153</v>
      </c>
      <c r="D101" s="100" t="s">
        <v>181</v>
      </c>
      <c r="E101" s="111" t="s">
        <v>187</v>
      </c>
      <c r="F101" s="103">
        <v>75000</v>
      </c>
      <c r="G101" s="104">
        <v>0</v>
      </c>
      <c r="H101" s="104">
        <v>0</v>
      </c>
      <c r="I101" s="104">
        <v>75000</v>
      </c>
      <c r="J101" s="104">
        <v>0</v>
      </c>
      <c r="K101" s="105">
        <v>75000</v>
      </c>
      <c r="L101" s="106">
        <v>75000</v>
      </c>
      <c r="M101" s="104">
        <v>0</v>
      </c>
      <c r="N101" s="104">
        <v>0</v>
      </c>
      <c r="O101" s="104">
        <v>75000</v>
      </c>
      <c r="P101" s="104">
        <v>0</v>
      </c>
      <c r="Q101" s="105">
        <v>75000</v>
      </c>
      <c r="R101" s="107">
        <v>100</v>
      </c>
      <c r="S101" s="108">
        <v>0</v>
      </c>
      <c r="T101" s="108">
        <v>0</v>
      </c>
      <c r="U101" s="109">
        <v>100</v>
      </c>
      <c r="V101" s="109">
        <v>0</v>
      </c>
      <c r="W101" s="110">
        <v>100</v>
      </c>
    </row>
    <row r="102" spans="1:23" ht="15" customHeight="1" x14ac:dyDescent="0.25">
      <c r="A102" s="99" t="s">
        <v>188</v>
      </c>
      <c r="B102" s="100" t="s">
        <v>183</v>
      </c>
      <c r="C102" s="100" t="s">
        <v>153</v>
      </c>
      <c r="D102" s="100" t="s">
        <v>181</v>
      </c>
      <c r="E102" s="111" t="s">
        <v>189</v>
      </c>
      <c r="F102" s="103">
        <v>75000</v>
      </c>
      <c r="G102" s="104">
        <v>0</v>
      </c>
      <c r="H102" s="104">
        <v>0</v>
      </c>
      <c r="I102" s="104">
        <v>75000</v>
      </c>
      <c r="J102" s="104">
        <v>0</v>
      </c>
      <c r="K102" s="105">
        <v>75000</v>
      </c>
      <c r="L102" s="106">
        <v>75000</v>
      </c>
      <c r="M102" s="104">
        <v>0</v>
      </c>
      <c r="N102" s="104">
        <v>0</v>
      </c>
      <c r="O102" s="104">
        <v>75000</v>
      </c>
      <c r="P102" s="104">
        <v>0</v>
      </c>
      <c r="Q102" s="105">
        <v>75000</v>
      </c>
      <c r="R102" s="107">
        <v>100</v>
      </c>
      <c r="S102" s="108">
        <v>0</v>
      </c>
      <c r="T102" s="108">
        <v>0</v>
      </c>
      <c r="U102" s="109">
        <v>100</v>
      </c>
      <c r="V102" s="109">
        <v>0</v>
      </c>
      <c r="W102" s="110">
        <v>100</v>
      </c>
    </row>
    <row r="103" spans="1:23" ht="15" customHeight="1" x14ac:dyDescent="0.25">
      <c r="A103" s="99" t="s">
        <v>190</v>
      </c>
      <c r="B103" s="100" t="s">
        <v>183</v>
      </c>
      <c r="C103" s="100" t="s">
        <v>153</v>
      </c>
      <c r="D103" s="100" t="s">
        <v>191</v>
      </c>
      <c r="E103" s="111"/>
      <c r="F103" s="103">
        <v>27003896</v>
      </c>
      <c r="G103" s="104">
        <v>0</v>
      </c>
      <c r="H103" s="104">
        <v>0</v>
      </c>
      <c r="I103" s="104">
        <v>27003896</v>
      </c>
      <c r="J103" s="104">
        <v>0</v>
      </c>
      <c r="K103" s="105">
        <v>27003896</v>
      </c>
      <c r="L103" s="106">
        <v>18506860.899999999</v>
      </c>
      <c r="M103" s="104">
        <v>0</v>
      </c>
      <c r="N103" s="104">
        <v>0</v>
      </c>
      <c r="O103" s="104">
        <v>18506860.899999999</v>
      </c>
      <c r="P103" s="104">
        <v>0</v>
      </c>
      <c r="Q103" s="105">
        <v>18506860.899999999</v>
      </c>
      <c r="R103" s="107">
        <v>68.534040051109656</v>
      </c>
      <c r="S103" s="108">
        <v>0</v>
      </c>
      <c r="T103" s="108">
        <v>0</v>
      </c>
      <c r="U103" s="109">
        <v>68.534040051109656</v>
      </c>
      <c r="V103" s="109">
        <v>0</v>
      </c>
      <c r="W103" s="110">
        <v>68.534040051109656</v>
      </c>
    </row>
    <row r="104" spans="1:23" ht="23.25" customHeight="1" x14ac:dyDescent="0.25">
      <c r="A104" s="99" t="s">
        <v>210</v>
      </c>
      <c r="B104" s="100" t="s">
        <v>183</v>
      </c>
      <c r="C104" s="100" t="s">
        <v>153</v>
      </c>
      <c r="D104" s="100" t="s">
        <v>211</v>
      </c>
      <c r="E104" s="111"/>
      <c r="F104" s="103">
        <v>27003896</v>
      </c>
      <c r="G104" s="104">
        <v>0</v>
      </c>
      <c r="H104" s="104">
        <v>0</v>
      </c>
      <c r="I104" s="104">
        <v>27003896</v>
      </c>
      <c r="J104" s="104">
        <v>0</v>
      </c>
      <c r="K104" s="105">
        <v>27003896</v>
      </c>
      <c r="L104" s="106">
        <v>18506860.899999999</v>
      </c>
      <c r="M104" s="104">
        <v>0</v>
      </c>
      <c r="N104" s="104">
        <v>0</v>
      </c>
      <c r="O104" s="104">
        <v>18506860.899999999</v>
      </c>
      <c r="P104" s="104">
        <v>0</v>
      </c>
      <c r="Q104" s="105">
        <v>18506860.899999999</v>
      </c>
      <c r="R104" s="107">
        <v>68.534040051109656</v>
      </c>
      <c r="S104" s="108">
        <v>0</v>
      </c>
      <c r="T104" s="108">
        <v>0</v>
      </c>
      <c r="U104" s="109">
        <v>68.534040051109656</v>
      </c>
      <c r="V104" s="109">
        <v>0</v>
      </c>
      <c r="W104" s="110">
        <v>68.534040051109656</v>
      </c>
    </row>
    <row r="105" spans="1:23" ht="68.25" customHeight="1" x14ac:dyDescent="0.25">
      <c r="A105" s="99" t="s">
        <v>212</v>
      </c>
      <c r="B105" s="100" t="s">
        <v>183</v>
      </c>
      <c r="C105" s="100" t="s">
        <v>153</v>
      </c>
      <c r="D105" s="100" t="s">
        <v>211</v>
      </c>
      <c r="E105" s="111" t="s">
        <v>213</v>
      </c>
      <c r="F105" s="103">
        <v>23947000</v>
      </c>
      <c r="G105" s="104">
        <v>0</v>
      </c>
      <c r="H105" s="104">
        <v>0</v>
      </c>
      <c r="I105" s="104">
        <v>23947000</v>
      </c>
      <c r="J105" s="104">
        <v>0</v>
      </c>
      <c r="K105" s="105">
        <v>23947000</v>
      </c>
      <c r="L105" s="106">
        <v>16631135.9</v>
      </c>
      <c r="M105" s="104">
        <v>0</v>
      </c>
      <c r="N105" s="104">
        <v>0</v>
      </c>
      <c r="O105" s="104">
        <v>16631135.9</v>
      </c>
      <c r="P105" s="104">
        <v>0</v>
      </c>
      <c r="Q105" s="105">
        <v>16631135.9</v>
      </c>
      <c r="R105" s="107">
        <v>69.449767820603839</v>
      </c>
      <c r="S105" s="108">
        <v>0</v>
      </c>
      <c r="T105" s="108">
        <v>0</v>
      </c>
      <c r="U105" s="109">
        <v>69.449767820603839</v>
      </c>
      <c r="V105" s="109">
        <v>0</v>
      </c>
      <c r="W105" s="110">
        <v>69.449767820603839</v>
      </c>
    </row>
    <row r="106" spans="1:23" ht="23.25" customHeight="1" x14ac:dyDescent="0.25">
      <c r="A106" s="99" t="s">
        <v>214</v>
      </c>
      <c r="B106" s="100" t="s">
        <v>183</v>
      </c>
      <c r="C106" s="100" t="s">
        <v>153</v>
      </c>
      <c r="D106" s="100" t="s">
        <v>211</v>
      </c>
      <c r="E106" s="111" t="s">
        <v>215</v>
      </c>
      <c r="F106" s="103">
        <v>23947000</v>
      </c>
      <c r="G106" s="104">
        <v>0</v>
      </c>
      <c r="H106" s="104">
        <v>0</v>
      </c>
      <c r="I106" s="104">
        <v>23947000</v>
      </c>
      <c r="J106" s="104">
        <v>0</v>
      </c>
      <c r="K106" s="105">
        <v>23947000</v>
      </c>
      <c r="L106" s="106">
        <v>16631135.9</v>
      </c>
      <c r="M106" s="104">
        <v>0</v>
      </c>
      <c r="N106" s="104">
        <v>0</v>
      </c>
      <c r="O106" s="104">
        <v>16631135.9</v>
      </c>
      <c r="P106" s="104">
        <v>0</v>
      </c>
      <c r="Q106" s="105">
        <v>16631135.9</v>
      </c>
      <c r="R106" s="107">
        <v>69.449767820603839</v>
      </c>
      <c r="S106" s="108">
        <v>0</v>
      </c>
      <c r="T106" s="108">
        <v>0</v>
      </c>
      <c r="U106" s="109">
        <v>69.449767820603839</v>
      </c>
      <c r="V106" s="109">
        <v>0</v>
      </c>
      <c r="W106" s="110">
        <v>69.449767820603839</v>
      </c>
    </row>
    <row r="107" spans="1:23" ht="23.25" customHeight="1" x14ac:dyDescent="0.25">
      <c r="A107" s="99" t="s">
        <v>216</v>
      </c>
      <c r="B107" s="100" t="s">
        <v>183</v>
      </c>
      <c r="C107" s="100" t="s">
        <v>153</v>
      </c>
      <c r="D107" s="100" t="s">
        <v>211</v>
      </c>
      <c r="E107" s="111" t="s">
        <v>217</v>
      </c>
      <c r="F107" s="103">
        <v>15892900</v>
      </c>
      <c r="G107" s="104">
        <v>0</v>
      </c>
      <c r="H107" s="104">
        <v>0</v>
      </c>
      <c r="I107" s="104">
        <v>15892900</v>
      </c>
      <c r="J107" s="104">
        <v>0</v>
      </c>
      <c r="K107" s="105">
        <v>15892900</v>
      </c>
      <c r="L107" s="106">
        <v>9616329.6999999993</v>
      </c>
      <c r="M107" s="104">
        <v>0</v>
      </c>
      <c r="N107" s="104">
        <v>0</v>
      </c>
      <c r="O107" s="104">
        <v>9616329.6999999993</v>
      </c>
      <c r="P107" s="104">
        <v>0</v>
      </c>
      <c r="Q107" s="105">
        <v>9616329.6999999993</v>
      </c>
      <c r="R107" s="107">
        <v>60.50707989102051</v>
      </c>
      <c r="S107" s="108">
        <v>0</v>
      </c>
      <c r="T107" s="108">
        <v>0</v>
      </c>
      <c r="U107" s="109">
        <v>60.50707989102051</v>
      </c>
      <c r="V107" s="109">
        <v>0</v>
      </c>
      <c r="W107" s="110">
        <v>60.50707989102051</v>
      </c>
    </row>
    <row r="108" spans="1:23" ht="34.5" customHeight="1" x14ac:dyDescent="0.25">
      <c r="A108" s="99" t="s">
        <v>218</v>
      </c>
      <c r="B108" s="100" t="s">
        <v>183</v>
      </c>
      <c r="C108" s="100" t="s">
        <v>153</v>
      </c>
      <c r="D108" s="100" t="s">
        <v>211</v>
      </c>
      <c r="E108" s="111" t="s">
        <v>219</v>
      </c>
      <c r="F108" s="103">
        <v>3646320</v>
      </c>
      <c r="G108" s="104">
        <v>0</v>
      </c>
      <c r="H108" s="104">
        <v>0</v>
      </c>
      <c r="I108" s="104">
        <v>3646320</v>
      </c>
      <c r="J108" s="104">
        <v>0</v>
      </c>
      <c r="K108" s="105">
        <v>3646320</v>
      </c>
      <c r="L108" s="106">
        <v>3360000</v>
      </c>
      <c r="M108" s="104">
        <v>0</v>
      </c>
      <c r="N108" s="104">
        <v>0</v>
      </c>
      <c r="O108" s="104">
        <v>3360000</v>
      </c>
      <c r="P108" s="104">
        <v>0</v>
      </c>
      <c r="Q108" s="105">
        <v>3360000</v>
      </c>
      <c r="R108" s="107">
        <v>92.147699598499315</v>
      </c>
      <c r="S108" s="108">
        <v>0</v>
      </c>
      <c r="T108" s="108">
        <v>0</v>
      </c>
      <c r="U108" s="109">
        <v>92.147699598499315</v>
      </c>
      <c r="V108" s="109">
        <v>0</v>
      </c>
      <c r="W108" s="110">
        <v>92.147699598499315</v>
      </c>
    </row>
    <row r="109" spans="1:23" ht="45.75" customHeight="1" x14ac:dyDescent="0.25">
      <c r="A109" s="99" t="s">
        <v>220</v>
      </c>
      <c r="B109" s="100" t="s">
        <v>183</v>
      </c>
      <c r="C109" s="100" t="s">
        <v>153</v>
      </c>
      <c r="D109" s="100" t="s">
        <v>211</v>
      </c>
      <c r="E109" s="111" t="s">
        <v>221</v>
      </c>
      <c r="F109" s="103">
        <v>4407780</v>
      </c>
      <c r="G109" s="104">
        <v>0</v>
      </c>
      <c r="H109" s="104">
        <v>0</v>
      </c>
      <c r="I109" s="104">
        <v>4407780</v>
      </c>
      <c r="J109" s="104">
        <v>0</v>
      </c>
      <c r="K109" s="105">
        <v>4407780</v>
      </c>
      <c r="L109" s="106">
        <v>3654806.2</v>
      </c>
      <c r="M109" s="104">
        <v>0</v>
      </c>
      <c r="N109" s="104">
        <v>0</v>
      </c>
      <c r="O109" s="104">
        <v>3654806.2</v>
      </c>
      <c r="P109" s="104">
        <v>0</v>
      </c>
      <c r="Q109" s="105">
        <v>3654806.2</v>
      </c>
      <c r="R109" s="107">
        <v>82.917164649778357</v>
      </c>
      <c r="S109" s="108">
        <v>0</v>
      </c>
      <c r="T109" s="108">
        <v>0</v>
      </c>
      <c r="U109" s="109">
        <v>82.917164649778357</v>
      </c>
      <c r="V109" s="109">
        <v>0</v>
      </c>
      <c r="W109" s="110">
        <v>82.917164649778357</v>
      </c>
    </row>
    <row r="110" spans="1:23" ht="23.25" customHeight="1" x14ac:dyDescent="0.25">
      <c r="A110" s="99" t="s">
        <v>184</v>
      </c>
      <c r="B110" s="100" t="s">
        <v>183</v>
      </c>
      <c r="C110" s="100" t="s">
        <v>153</v>
      </c>
      <c r="D110" s="100" t="s">
        <v>211</v>
      </c>
      <c r="E110" s="111" t="s">
        <v>185</v>
      </c>
      <c r="F110" s="103">
        <v>2631780</v>
      </c>
      <c r="G110" s="104">
        <v>0</v>
      </c>
      <c r="H110" s="104">
        <v>0</v>
      </c>
      <c r="I110" s="104">
        <v>2631780</v>
      </c>
      <c r="J110" s="104">
        <v>0</v>
      </c>
      <c r="K110" s="105">
        <v>2631780</v>
      </c>
      <c r="L110" s="106">
        <v>1559572</v>
      </c>
      <c r="M110" s="104">
        <v>0</v>
      </c>
      <c r="N110" s="104">
        <v>0</v>
      </c>
      <c r="O110" s="104">
        <v>1559572</v>
      </c>
      <c r="P110" s="104">
        <v>0</v>
      </c>
      <c r="Q110" s="105">
        <v>1559572</v>
      </c>
      <c r="R110" s="107">
        <v>59.259208596463232</v>
      </c>
      <c r="S110" s="108">
        <v>0</v>
      </c>
      <c r="T110" s="108">
        <v>0</v>
      </c>
      <c r="U110" s="109">
        <v>59.259208596463232</v>
      </c>
      <c r="V110" s="109">
        <v>0</v>
      </c>
      <c r="W110" s="110">
        <v>59.259208596463232</v>
      </c>
    </row>
    <row r="111" spans="1:23" ht="34.5" customHeight="1" x14ac:dyDescent="0.25">
      <c r="A111" s="99" t="s">
        <v>186</v>
      </c>
      <c r="B111" s="100" t="s">
        <v>183</v>
      </c>
      <c r="C111" s="100" t="s">
        <v>153</v>
      </c>
      <c r="D111" s="100" t="s">
        <v>211</v>
      </c>
      <c r="E111" s="111" t="s">
        <v>187</v>
      </c>
      <c r="F111" s="103">
        <v>2631780</v>
      </c>
      <c r="G111" s="104">
        <v>0</v>
      </c>
      <c r="H111" s="104">
        <v>0</v>
      </c>
      <c r="I111" s="104">
        <v>2631780</v>
      </c>
      <c r="J111" s="104">
        <v>0</v>
      </c>
      <c r="K111" s="105">
        <v>2631780</v>
      </c>
      <c r="L111" s="106">
        <v>1559572</v>
      </c>
      <c r="M111" s="104">
        <v>0</v>
      </c>
      <c r="N111" s="104">
        <v>0</v>
      </c>
      <c r="O111" s="104">
        <v>1559572</v>
      </c>
      <c r="P111" s="104">
        <v>0</v>
      </c>
      <c r="Q111" s="105">
        <v>1559572</v>
      </c>
      <c r="R111" s="107">
        <v>59.259208596463232</v>
      </c>
      <c r="S111" s="108">
        <v>0</v>
      </c>
      <c r="T111" s="108">
        <v>0</v>
      </c>
      <c r="U111" s="109">
        <v>59.259208596463232</v>
      </c>
      <c r="V111" s="109">
        <v>0</v>
      </c>
      <c r="W111" s="110">
        <v>59.259208596463232</v>
      </c>
    </row>
    <row r="112" spans="1:23" ht="23.25" customHeight="1" x14ac:dyDescent="0.25">
      <c r="A112" s="99" t="s">
        <v>222</v>
      </c>
      <c r="B112" s="100" t="s">
        <v>183</v>
      </c>
      <c r="C112" s="100" t="s">
        <v>153</v>
      </c>
      <c r="D112" s="100" t="s">
        <v>211</v>
      </c>
      <c r="E112" s="111" t="s">
        <v>223</v>
      </c>
      <c r="F112" s="103">
        <v>1649565.69</v>
      </c>
      <c r="G112" s="104">
        <v>0</v>
      </c>
      <c r="H112" s="104">
        <v>0</v>
      </c>
      <c r="I112" s="104">
        <v>1649565.69</v>
      </c>
      <c r="J112" s="104">
        <v>0</v>
      </c>
      <c r="K112" s="105">
        <v>1649565.69</v>
      </c>
      <c r="L112" s="106">
        <v>1068421.28</v>
      </c>
      <c r="M112" s="104">
        <v>0</v>
      </c>
      <c r="N112" s="104">
        <v>0</v>
      </c>
      <c r="O112" s="104">
        <v>1068421.28</v>
      </c>
      <c r="P112" s="104">
        <v>0</v>
      </c>
      <c r="Q112" s="105">
        <v>1068421.28</v>
      </c>
      <c r="R112" s="107">
        <v>64.769853451546993</v>
      </c>
      <c r="S112" s="108">
        <v>0</v>
      </c>
      <c r="T112" s="108">
        <v>0</v>
      </c>
      <c r="U112" s="109">
        <v>64.769853451546993</v>
      </c>
      <c r="V112" s="109">
        <v>0</v>
      </c>
      <c r="W112" s="110">
        <v>64.769853451546993</v>
      </c>
    </row>
    <row r="113" spans="1:23" ht="15" customHeight="1" x14ac:dyDescent="0.25">
      <c r="A113" s="99" t="s">
        <v>188</v>
      </c>
      <c r="B113" s="100" t="s">
        <v>183</v>
      </c>
      <c r="C113" s="100" t="s">
        <v>153</v>
      </c>
      <c r="D113" s="100" t="s">
        <v>211</v>
      </c>
      <c r="E113" s="111" t="s">
        <v>189</v>
      </c>
      <c r="F113" s="103">
        <v>535739.91</v>
      </c>
      <c r="G113" s="104">
        <v>0</v>
      </c>
      <c r="H113" s="104">
        <v>0</v>
      </c>
      <c r="I113" s="104">
        <v>535739.91</v>
      </c>
      <c r="J113" s="104">
        <v>0</v>
      </c>
      <c r="K113" s="105">
        <v>535739.91</v>
      </c>
      <c r="L113" s="106">
        <v>190101.79</v>
      </c>
      <c r="M113" s="104">
        <v>0</v>
      </c>
      <c r="N113" s="104">
        <v>0</v>
      </c>
      <c r="O113" s="104">
        <v>190101.79</v>
      </c>
      <c r="P113" s="104">
        <v>0</v>
      </c>
      <c r="Q113" s="105">
        <v>190101.79</v>
      </c>
      <c r="R113" s="107">
        <v>35.483970197404183</v>
      </c>
      <c r="S113" s="108">
        <v>0</v>
      </c>
      <c r="T113" s="108">
        <v>0</v>
      </c>
      <c r="U113" s="109">
        <v>35.483970197404183</v>
      </c>
      <c r="V113" s="109">
        <v>0</v>
      </c>
      <c r="W113" s="110">
        <v>35.483970197404183</v>
      </c>
    </row>
    <row r="114" spans="1:23" ht="15" customHeight="1" x14ac:dyDescent="0.25">
      <c r="A114" s="99" t="s">
        <v>224</v>
      </c>
      <c r="B114" s="100" t="s">
        <v>183</v>
      </c>
      <c r="C114" s="100" t="s">
        <v>153</v>
      </c>
      <c r="D114" s="100" t="s">
        <v>211</v>
      </c>
      <c r="E114" s="111" t="s">
        <v>225</v>
      </c>
      <c r="F114" s="103">
        <v>446474.4</v>
      </c>
      <c r="G114" s="104">
        <v>0</v>
      </c>
      <c r="H114" s="104">
        <v>0</v>
      </c>
      <c r="I114" s="104">
        <v>446474.4</v>
      </c>
      <c r="J114" s="104">
        <v>0</v>
      </c>
      <c r="K114" s="105">
        <v>446474.4</v>
      </c>
      <c r="L114" s="106">
        <v>301048.93</v>
      </c>
      <c r="M114" s="104">
        <v>0</v>
      </c>
      <c r="N114" s="104">
        <v>0</v>
      </c>
      <c r="O114" s="104">
        <v>301048.93</v>
      </c>
      <c r="P114" s="104">
        <v>0</v>
      </c>
      <c r="Q114" s="105">
        <v>301048.93</v>
      </c>
      <c r="R114" s="107">
        <v>67.428038427287206</v>
      </c>
      <c r="S114" s="108">
        <v>0</v>
      </c>
      <c r="T114" s="108">
        <v>0</v>
      </c>
      <c r="U114" s="109">
        <v>67.428038427287206</v>
      </c>
      <c r="V114" s="109">
        <v>0</v>
      </c>
      <c r="W114" s="110">
        <v>67.428038427287206</v>
      </c>
    </row>
    <row r="115" spans="1:23" ht="15" customHeight="1" x14ac:dyDescent="0.25">
      <c r="A115" s="99" t="s">
        <v>226</v>
      </c>
      <c r="B115" s="100" t="s">
        <v>183</v>
      </c>
      <c r="C115" s="100" t="s">
        <v>153</v>
      </c>
      <c r="D115" s="100" t="s">
        <v>211</v>
      </c>
      <c r="E115" s="111" t="s">
        <v>227</v>
      </c>
      <c r="F115" s="103">
        <v>425116</v>
      </c>
      <c r="G115" s="104">
        <v>0</v>
      </c>
      <c r="H115" s="104">
        <v>0</v>
      </c>
      <c r="I115" s="104">
        <v>425116</v>
      </c>
      <c r="J115" s="104">
        <v>0</v>
      </c>
      <c r="K115" s="105">
        <v>425116</v>
      </c>
      <c r="L115" s="106">
        <v>316153</v>
      </c>
      <c r="M115" s="104">
        <v>0</v>
      </c>
      <c r="N115" s="104">
        <v>0</v>
      </c>
      <c r="O115" s="104">
        <v>316153</v>
      </c>
      <c r="P115" s="104">
        <v>0</v>
      </c>
      <c r="Q115" s="105">
        <v>316153</v>
      </c>
      <c r="R115" s="107">
        <v>74.368642911581787</v>
      </c>
      <c r="S115" s="108">
        <v>0</v>
      </c>
      <c r="T115" s="108">
        <v>0</v>
      </c>
      <c r="U115" s="109">
        <v>74.368642911581787</v>
      </c>
      <c r="V115" s="109">
        <v>0</v>
      </c>
      <c r="W115" s="110">
        <v>74.368642911581787</v>
      </c>
    </row>
    <row r="116" spans="1:23" ht="15" customHeight="1" x14ac:dyDescent="0.25">
      <c r="A116" s="99" t="s">
        <v>228</v>
      </c>
      <c r="B116" s="100" t="s">
        <v>183</v>
      </c>
      <c r="C116" s="100" t="s">
        <v>153</v>
      </c>
      <c r="D116" s="100" t="s">
        <v>211</v>
      </c>
      <c r="E116" s="111" t="s">
        <v>229</v>
      </c>
      <c r="F116" s="103">
        <v>425116</v>
      </c>
      <c r="G116" s="104">
        <v>0</v>
      </c>
      <c r="H116" s="104">
        <v>0</v>
      </c>
      <c r="I116" s="104">
        <v>425116</v>
      </c>
      <c r="J116" s="104">
        <v>0</v>
      </c>
      <c r="K116" s="105">
        <v>425116</v>
      </c>
      <c r="L116" s="106">
        <v>316153</v>
      </c>
      <c r="M116" s="104">
        <v>0</v>
      </c>
      <c r="N116" s="104">
        <v>0</v>
      </c>
      <c r="O116" s="104">
        <v>316153</v>
      </c>
      <c r="P116" s="104">
        <v>0</v>
      </c>
      <c r="Q116" s="105">
        <v>316153</v>
      </c>
      <c r="R116" s="107">
        <v>74.368642911581787</v>
      </c>
      <c r="S116" s="108">
        <v>0</v>
      </c>
      <c r="T116" s="108">
        <v>0</v>
      </c>
      <c r="U116" s="109">
        <v>74.368642911581787</v>
      </c>
      <c r="V116" s="109">
        <v>0</v>
      </c>
      <c r="W116" s="110">
        <v>74.368642911581787</v>
      </c>
    </row>
    <row r="117" spans="1:23" ht="23.25" customHeight="1" x14ac:dyDescent="0.25">
      <c r="A117" s="99" t="s">
        <v>230</v>
      </c>
      <c r="B117" s="100" t="s">
        <v>183</v>
      </c>
      <c r="C117" s="100" t="s">
        <v>153</v>
      </c>
      <c r="D117" s="100" t="s">
        <v>211</v>
      </c>
      <c r="E117" s="111" t="s">
        <v>231</v>
      </c>
      <c r="F117" s="103">
        <v>425116</v>
      </c>
      <c r="G117" s="104">
        <v>0</v>
      </c>
      <c r="H117" s="104">
        <v>0</v>
      </c>
      <c r="I117" s="104">
        <v>425116</v>
      </c>
      <c r="J117" s="104">
        <v>0</v>
      </c>
      <c r="K117" s="105">
        <v>425116</v>
      </c>
      <c r="L117" s="106">
        <v>316153</v>
      </c>
      <c r="M117" s="104">
        <v>0</v>
      </c>
      <c r="N117" s="104">
        <v>0</v>
      </c>
      <c r="O117" s="104">
        <v>316153</v>
      </c>
      <c r="P117" s="104">
        <v>0</v>
      </c>
      <c r="Q117" s="105">
        <v>316153</v>
      </c>
      <c r="R117" s="107">
        <v>74.368642911581787</v>
      </c>
      <c r="S117" s="108">
        <v>0</v>
      </c>
      <c r="T117" s="108">
        <v>0</v>
      </c>
      <c r="U117" s="109">
        <v>74.368642911581787</v>
      </c>
      <c r="V117" s="109">
        <v>0</v>
      </c>
      <c r="W117" s="110">
        <v>74.368642911581787</v>
      </c>
    </row>
    <row r="118" spans="1:23" ht="15" customHeight="1" x14ac:dyDescent="0.25">
      <c r="A118" s="99" t="s">
        <v>206</v>
      </c>
      <c r="B118" s="100" t="s">
        <v>207</v>
      </c>
      <c r="C118" s="101"/>
      <c r="D118" s="101"/>
      <c r="E118" s="102"/>
      <c r="F118" s="103">
        <v>26250430</v>
      </c>
      <c r="G118" s="104">
        <v>0</v>
      </c>
      <c r="H118" s="104">
        <v>0</v>
      </c>
      <c r="I118" s="104">
        <v>26250430</v>
      </c>
      <c r="J118" s="104">
        <v>0</v>
      </c>
      <c r="K118" s="105">
        <v>26250430</v>
      </c>
      <c r="L118" s="106">
        <v>13220745.6</v>
      </c>
      <c r="M118" s="104">
        <v>0</v>
      </c>
      <c r="N118" s="104">
        <v>0</v>
      </c>
      <c r="O118" s="104">
        <v>13220745.6</v>
      </c>
      <c r="P118" s="104">
        <v>0</v>
      </c>
      <c r="Q118" s="105">
        <v>13220745.6</v>
      </c>
      <c r="R118" s="107">
        <v>50.363920133879716</v>
      </c>
      <c r="S118" s="108">
        <v>0</v>
      </c>
      <c r="T118" s="108">
        <v>0</v>
      </c>
      <c r="U118" s="109">
        <v>50.363920133879716</v>
      </c>
      <c r="V118" s="109">
        <v>0</v>
      </c>
      <c r="W118" s="110">
        <v>50.363920133879716</v>
      </c>
    </row>
    <row r="119" spans="1:23" ht="34.5" customHeight="1" x14ac:dyDescent="0.25">
      <c r="A119" s="99" t="s">
        <v>152</v>
      </c>
      <c r="B119" s="100" t="s">
        <v>207</v>
      </c>
      <c r="C119" s="100" t="s">
        <v>153</v>
      </c>
      <c r="D119" s="100"/>
      <c r="E119" s="111"/>
      <c r="F119" s="103">
        <v>26250430</v>
      </c>
      <c r="G119" s="104">
        <v>0</v>
      </c>
      <c r="H119" s="104">
        <v>0</v>
      </c>
      <c r="I119" s="104">
        <v>26250430</v>
      </c>
      <c r="J119" s="104">
        <v>0</v>
      </c>
      <c r="K119" s="105">
        <v>26250430</v>
      </c>
      <c r="L119" s="106">
        <v>13220745.6</v>
      </c>
      <c r="M119" s="104">
        <v>0</v>
      </c>
      <c r="N119" s="104">
        <v>0</v>
      </c>
      <c r="O119" s="104">
        <v>13220745.6</v>
      </c>
      <c r="P119" s="104">
        <v>0</v>
      </c>
      <c r="Q119" s="105">
        <v>13220745.6</v>
      </c>
      <c r="R119" s="107">
        <v>50.363920133879716</v>
      </c>
      <c r="S119" s="108">
        <v>0</v>
      </c>
      <c r="T119" s="108">
        <v>0</v>
      </c>
      <c r="U119" s="109">
        <v>50.363920133879716</v>
      </c>
      <c r="V119" s="109">
        <v>0</v>
      </c>
      <c r="W119" s="110">
        <v>50.363920133879716</v>
      </c>
    </row>
    <row r="120" spans="1:23" ht="15" customHeight="1" x14ac:dyDescent="0.25">
      <c r="A120" s="99" t="s">
        <v>190</v>
      </c>
      <c r="B120" s="100" t="s">
        <v>207</v>
      </c>
      <c r="C120" s="100" t="s">
        <v>153</v>
      </c>
      <c r="D120" s="100" t="s">
        <v>191</v>
      </c>
      <c r="E120" s="111"/>
      <c r="F120" s="103">
        <v>26250430</v>
      </c>
      <c r="G120" s="104">
        <v>0</v>
      </c>
      <c r="H120" s="104">
        <v>0</v>
      </c>
      <c r="I120" s="104">
        <v>26250430</v>
      </c>
      <c r="J120" s="104">
        <v>0</v>
      </c>
      <c r="K120" s="105">
        <v>26250430</v>
      </c>
      <c r="L120" s="106">
        <v>13220745.6</v>
      </c>
      <c r="M120" s="104">
        <v>0</v>
      </c>
      <c r="N120" s="104">
        <v>0</v>
      </c>
      <c r="O120" s="104">
        <v>13220745.6</v>
      </c>
      <c r="P120" s="104">
        <v>0</v>
      </c>
      <c r="Q120" s="105">
        <v>13220745.6</v>
      </c>
      <c r="R120" s="107">
        <v>50.363920133879716</v>
      </c>
      <c r="S120" s="108">
        <v>0</v>
      </c>
      <c r="T120" s="108">
        <v>0</v>
      </c>
      <c r="U120" s="109">
        <v>50.363920133879716</v>
      </c>
      <c r="V120" s="109">
        <v>0</v>
      </c>
      <c r="W120" s="110">
        <v>50.363920133879716</v>
      </c>
    </row>
    <row r="121" spans="1:23" ht="15" customHeight="1" x14ac:dyDescent="0.25">
      <c r="A121" s="99" t="s">
        <v>192</v>
      </c>
      <c r="B121" s="100" t="s">
        <v>207</v>
      </c>
      <c r="C121" s="100" t="s">
        <v>153</v>
      </c>
      <c r="D121" s="100" t="s">
        <v>193</v>
      </c>
      <c r="E121" s="111"/>
      <c r="F121" s="103">
        <v>26250430</v>
      </c>
      <c r="G121" s="104">
        <v>0</v>
      </c>
      <c r="H121" s="104">
        <v>0</v>
      </c>
      <c r="I121" s="104">
        <v>26250430</v>
      </c>
      <c r="J121" s="104">
        <v>0</v>
      </c>
      <c r="K121" s="105">
        <v>26250430</v>
      </c>
      <c r="L121" s="106">
        <v>13220745.6</v>
      </c>
      <c r="M121" s="104">
        <v>0</v>
      </c>
      <c r="N121" s="104">
        <v>0</v>
      </c>
      <c r="O121" s="104">
        <v>13220745.6</v>
      </c>
      <c r="P121" s="104">
        <v>0</v>
      </c>
      <c r="Q121" s="105">
        <v>13220745.6</v>
      </c>
      <c r="R121" s="107">
        <v>50.363920133879716</v>
      </c>
      <c r="S121" s="108">
        <v>0</v>
      </c>
      <c r="T121" s="108">
        <v>0</v>
      </c>
      <c r="U121" s="109">
        <v>50.363920133879716</v>
      </c>
      <c r="V121" s="109">
        <v>0</v>
      </c>
      <c r="W121" s="110">
        <v>50.363920133879716</v>
      </c>
    </row>
    <row r="122" spans="1:23" ht="23.25" customHeight="1" x14ac:dyDescent="0.25">
      <c r="A122" s="99" t="s">
        <v>184</v>
      </c>
      <c r="B122" s="100" t="s">
        <v>207</v>
      </c>
      <c r="C122" s="100" t="s">
        <v>153</v>
      </c>
      <c r="D122" s="100" t="s">
        <v>193</v>
      </c>
      <c r="E122" s="111" t="s">
        <v>185</v>
      </c>
      <c r="F122" s="103">
        <v>26250430</v>
      </c>
      <c r="G122" s="104">
        <v>0</v>
      </c>
      <c r="H122" s="104">
        <v>0</v>
      </c>
      <c r="I122" s="104">
        <v>26250430</v>
      </c>
      <c r="J122" s="104">
        <v>0</v>
      </c>
      <c r="K122" s="105">
        <v>26250430</v>
      </c>
      <c r="L122" s="106">
        <v>13220745.6</v>
      </c>
      <c r="M122" s="104">
        <v>0</v>
      </c>
      <c r="N122" s="104">
        <v>0</v>
      </c>
      <c r="O122" s="104">
        <v>13220745.6</v>
      </c>
      <c r="P122" s="104">
        <v>0</v>
      </c>
      <c r="Q122" s="105">
        <v>13220745.6</v>
      </c>
      <c r="R122" s="107">
        <v>50.363920133879716</v>
      </c>
      <c r="S122" s="108">
        <v>0</v>
      </c>
      <c r="T122" s="108">
        <v>0</v>
      </c>
      <c r="U122" s="109">
        <v>50.363920133879716</v>
      </c>
      <c r="V122" s="109">
        <v>0</v>
      </c>
      <c r="W122" s="110">
        <v>50.363920133879716</v>
      </c>
    </row>
    <row r="123" spans="1:23" ht="34.5" customHeight="1" x14ac:dyDescent="0.25">
      <c r="A123" s="99" t="s">
        <v>186</v>
      </c>
      <c r="B123" s="100" t="s">
        <v>207</v>
      </c>
      <c r="C123" s="100" t="s">
        <v>153</v>
      </c>
      <c r="D123" s="100" t="s">
        <v>193</v>
      </c>
      <c r="E123" s="111" t="s">
        <v>187</v>
      </c>
      <c r="F123" s="103">
        <v>26250430</v>
      </c>
      <c r="G123" s="104">
        <v>0</v>
      </c>
      <c r="H123" s="104">
        <v>0</v>
      </c>
      <c r="I123" s="104">
        <v>26250430</v>
      </c>
      <c r="J123" s="104">
        <v>0</v>
      </c>
      <c r="K123" s="105">
        <v>26250430</v>
      </c>
      <c r="L123" s="106">
        <v>13220745.6</v>
      </c>
      <c r="M123" s="104">
        <v>0</v>
      </c>
      <c r="N123" s="104">
        <v>0</v>
      </c>
      <c r="O123" s="104">
        <v>13220745.6</v>
      </c>
      <c r="P123" s="104">
        <v>0</v>
      </c>
      <c r="Q123" s="105">
        <v>13220745.6</v>
      </c>
      <c r="R123" s="107">
        <v>50.363920133879716</v>
      </c>
      <c r="S123" s="108">
        <v>0</v>
      </c>
      <c r="T123" s="108">
        <v>0</v>
      </c>
      <c r="U123" s="109">
        <v>50.363920133879716</v>
      </c>
      <c r="V123" s="109">
        <v>0</v>
      </c>
      <c r="W123" s="110">
        <v>50.363920133879716</v>
      </c>
    </row>
    <row r="124" spans="1:23" ht="15" customHeight="1" x14ac:dyDescent="0.25">
      <c r="A124" s="99" t="s">
        <v>188</v>
      </c>
      <c r="B124" s="100" t="s">
        <v>207</v>
      </c>
      <c r="C124" s="100" t="s">
        <v>153</v>
      </c>
      <c r="D124" s="100" t="s">
        <v>193</v>
      </c>
      <c r="E124" s="111" t="s">
        <v>189</v>
      </c>
      <c r="F124" s="103">
        <v>26250430</v>
      </c>
      <c r="G124" s="104">
        <v>0</v>
      </c>
      <c r="H124" s="104">
        <v>0</v>
      </c>
      <c r="I124" s="104">
        <v>26250430</v>
      </c>
      <c r="J124" s="104">
        <v>0</v>
      </c>
      <c r="K124" s="105">
        <v>26250430</v>
      </c>
      <c r="L124" s="106">
        <v>13220745.6</v>
      </c>
      <c r="M124" s="104">
        <v>0</v>
      </c>
      <c r="N124" s="104">
        <v>0</v>
      </c>
      <c r="O124" s="104">
        <v>13220745.6</v>
      </c>
      <c r="P124" s="104">
        <v>0</v>
      </c>
      <c r="Q124" s="105">
        <v>13220745.6</v>
      </c>
      <c r="R124" s="107">
        <v>50.363920133879716</v>
      </c>
      <c r="S124" s="108">
        <v>0</v>
      </c>
      <c r="T124" s="108">
        <v>0</v>
      </c>
      <c r="U124" s="109">
        <v>50.363920133879716</v>
      </c>
      <c r="V124" s="109">
        <v>0</v>
      </c>
      <c r="W124" s="110">
        <v>50.363920133879716</v>
      </c>
    </row>
    <row r="125" spans="1:23" ht="15" customHeight="1" x14ac:dyDescent="0.25">
      <c r="A125" s="302" t="s">
        <v>415</v>
      </c>
      <c r="B125" s="303"/>
      <c r="C125" s="303"/>
      <c r="D125" s="303"/>
      <c r="E125" s="303"/>
      <c r="F125" s="91">
        <v>171804630.88</v>
      </c>
      <c r="G125" s="92">
        <v>0</v>
      </c>
      <c r="H125" s="92">
        <v>0</v>
      </c>
      <c r="I125" s="92">
        <v>171804630.88</v>
      </c>
      <c r="J125" s="92">
        <v>0</v>
      </c>
      <c r="K125" s="93">
        <v>171804630.88</v>
      </c>
      <c r="L125" s="94">
        <v>97073039.379999995</v>
      </c>
      <c r="M125" s="92">
        <v>0</v>
      </c>
      <c r="N125" s="92">
        <v>0</v>
      </c>
      <c r="O125" s="92">
        <v>97073039.379999995</v>
      </c>
      <c r="P125" s="92">
        <v>0</v>
      </c>
      <c r="Q125" s="93">
        <v>97073039.379999995</v>
      </c>
      <c r="R125" s="95">
        <v>56.501992340242793</v>
      </c>
      <c r="S125" s="96">
        <v>0</v>
      </c>
      <c r="T125" s="96">
        <v>0</v>
      </c>
      <c r="U125" s="97">
        <v>56.501992340242793</v>
      </c>
      <c r="V125" s="97">
        <v>0</v>
      </c>
      <c r="W125" s="98">
        <v>56.501992340242793</v>
      </c>
    </row>
    <row r="126" spans="1:23" ht="23.25" customHeight="1" x14ac:dyDescent="0.25">
      <c r="A126" s="302" t="s">
        <v>416</v>
      </c>
      <c r="B126" s="303"/>
      <c r="C126" s="303"/>
      <c r="D126" s="303"/>
      <c r="E126" s="303"/>
      <c r="F126" s="91">
        <v>171804630.88</v>
      </c>
      <c r="G126" s="92">
        <v>0</v>
      </c>
      <c r="H126" s="92">
        <v>0</v>
      </c>
      <c r="I126" s="92">
        <v>171804630.88</v>
      </c>
      <c r="J126" s="92">
        <v>0</v>
      </c>
      <c r="K126" s="93">
        <v>171804630.88</v>
      </c>
      <c r="L126" s="94">
        <v>97073039.379999995</v>
      </c>
      <c r="M126" s="92">
        <v>0</v>
      </c>
      <c r="N126" s="92">
        <v>0</v>
      </c>
      <c r="O126" s="92">
        <v>97073039.379999995</v>
      </c>
      <c r="P126" s="92">
        <v>0</v>
      </c>
      <c r="Q126" s="93">
        <v>97073039.379999995</v>
      </c>
      <c r="R126" s="95">
        <v>56.501992340242793</v>
      </c>
      <c r="S126" s="96">
        <v>0</v>
      </c>
      <c r="T126" s="96">
        <v>0</v>
      </c>
      <c r="U126" s="97">
        <v>56.501992340242793</v>
      </c>
      <c r="V126" s="97">
        <v>0</v>
      </c>
      <c r="W126" s="98">
        <v>56.501992340242793</v>
      </c>
    </row>
    <row r="127" spans="1:23" ht="34.5" customHeight="1" x14ac:dyDescent="0.25">
      <c r="A127" s="99" t="s">
        <v>208</v>
      </c>
      <c r="B127" s="100" t="s">
        <v>209</v>
      </c>
      <c r="C127" s="101"/>
      <c r="D127" s="101"/>
      <c r="E127" s="102"/>
      <c r="F127" s="103">
        <v>171804630.88</v>
      </c>
      <c r="G127" s="104">
        <v>0</v>
      </c>
      <c r="H127" s="104">
        <v>0</v>
      </c>
      <c r="I127" s="104">
        <v>171804630.88</v>
      </c>
      <c r="J127" s="104">
        <v>0</v>
      </c>
      <c r="K127" s="105">
        <v>171804630.88</v>
      </c>
      <c r="L127" s="106">
        <v>97073039.379999995</v>
      </c>
      <c r="M127" s="104">
        <v>0</v>
      </c>
      <c r="N127" s="104">
        <v>0</v>
      </c>
      <c r="O127" s="104">
        <v>97073039.379999995</v>
      </c>
      <c r="P127" s="104">
        <v>0</v>
      </c>
      <c r="Q127" s="105">
        <v>97073039.379999995</v>
      </c>
      <c r="R127" s="107">
        <v>56.501992340242793</v>
      </c>
      <c r="S127" s="108">
        <v>0</v>
      </c>
      <c r="T127" s="108">
        <v>0</v>
      </c>
      <c r="U127" s="109">
        <v>56.501992340242793</v>
      </c>
      <c r="V127" s="109">
        <v>0</v>
      </c>
      <c r="W127" s="110">
        <v>56.501992340242793</v>
      </c>
    </row>
    <row r="128" spans="1:23" ht="34.5" customHeight="1" x14ac:dyDescent="0.25">
      <c r="A128" s="99" t="s">
        <v>152</v>
      </c>
      <c r="B128" s="100" t="s">
        <v>209</v>
      </c>
      <c r="C128" s="100" t="s">
        <v>153</v>
      </c>
      <c r="D128" s="100"/>
      <c r="E128" s="111"/>
      <c r="F128" s="103">
        <v>171804630.88</v>
      </c>
      <c r="G128" s="104">
        <v>0</v>
      </c>
      <c r="H128" s="104">
        <v>0</v>
      </c>
      <c r="I128" s="104">
        <v>171804630.88</v>
      </c>
      <c r="J128" s="104">
        <v>0</v>
      </c>
      <c r="K128" s="105">
        <v>171804630.88</v>
      </c>
      <c r="L128" s="106">
        <v>97073039.379999995</v>
      </c>
      <c r="M128" s="104">
        <v>0</v>
      </c>
      <c r="N128" s="104">
        <v>0</v>
      </c>
      <c r="O128" s="104">
        <v>97073039.379999995</v>
      </c>
      <c r="P128" s="104">
        <v>0</v>
      </c>
      <c r="Q128" s="105">
        <v>97073039.379999995</v>
      </c>
      <c r="R128" s="107">
        <v>56.501992340242793</v>
      </c>
      <c r="S128" s="108">
        <v>0</v>
      </c>
      <c r="T128" s="108">
        <v>0</v>
      </c>
      <c r="U128" s="109">
        <v>56.501992340242793</v>
      </c>
      <c r="V128" s="109">
        <v>0</v>
      </c>
      <c r="W128" s="110">
        <v>56.501992340242793</v>
      </c>
    </row>
    <row r="129" spans="1:23" ht="15" customHeight="1" x14ac:dyDescent="0.25">
      <c r="A129" s="99" t="s">
        <v>190</v>
      </c>
      <c r="B129" s="100" t="s">
        <v>209</v>
      </c>
      <c r="C129" s="100" t="s">
        <v>153</v>
      </c>
      <c r="D129" s="100" t="s">
        <v>191</v>
      </c>
      <c r="E129" s="111"/>
      <c r="F129" s="103">
        <v>171804630.88</v>
      </c>
      <c r="G129" s="104">
        <v>0</v>
      </c>
      <c r="H129" s="104">
        <v>0</v>
      </c>
      <c r="I129" s="104">
        <v>171804630.88</v>
      </c>
      <c r="J129" s="104">
        <v>0</v>
      </c>
      <c r="K129" s="105">
        <v>171804630.88</v>
      </c>
      <c r="L129" s="106">
        <v>97073039.379999995</v>
      </c>
      <c r="M129" s="104">
        <v>0</v>
      </c>
      <c r="N129" s="104">
        <v>0</v>
      </c>
      <c r="O129" s="104">
        <v>97073039.379999995</v>
      </c>
      <c r="P129" s="104">
        <v>0</v>
      </c>
      <c r="Q129" s="105">
        <v>97073039.379999995</v>
      </c>
      <c r="R129" s="107">
        <v>56.501992340242793</v>
      </c>
      <c r="S129" s="108">
        <v>0</v>
      </c>
      <c r="T129" s="108">
        <v>0</v>
      </c>
      <c r="U129" s="109">
        <v>56.501992340242793</v>
      </c>
      <c r="V129" s="109">
        <v>0</v>
      </c>
      <c r="W129" s="110">
        <v>56.501992340242793</v>
      </c>
    </row>
    <row r="130" spans="1:23" ht="15" customHeight="1" x14ac:dyDescent="0.25">
      <c r="A130" s="99" t="s">
        <v>192</v>
      </c>
      <c r="B130" s="100" t="s">
        <v>209</v>
      </c>
      <c r="C130" s="100" t="s">
        <v>153</v>
      </c>
      <c r="D130" s="100" t="s">
        <v>193</v>
      </c>
      <c r="E130" s="111"/>
      <c r="F130" s="103">
        <v>171804630.88</v>
      </c>
      <c r="G130" s="104">
        <v>0</v>
      </c>
      <c r="H130" s="104">
        <v>0</v>
      </c>
      <c r="I130" s="104">
        <v>171804630.88</v>
      </c>
      <c r="J130" s="104">
        <v>0</v>
      </c>
      <c r="K130" s="105">
        <v>171804630.88</v>
      </c>
      <c r="L130" s="106">
        <v>97073039.379999995</v>
      </c>
      <c r="M130" s="104">
        <v>0</v>
      </c>
      <c r="N130" s="104">
        <v>0</v>
      </c>
      <c r="O130" s="104">
        <v>97073039.379999995</v>
      </c>
      <c r="P130" s="104">
        <v>0</v>
      </c>
      <c r="Q130" s="105">
        <v>97073039.379999995</v>
      </c>
      <c r="R130" s="107">
        <v>56.501992340242793</v>
      </c>
      <c r="S130" s="108">
        <v>0</v>
      </c>
      <c r="T130" s="108">
        <v>0</v>
      </c>
      <c r="U130" s="109">
        <v>56.501992340242793</v>
      </c>
      <c r="V130" s="109">
        <v>0</v>
      </c>
      <c r="W130" s="110">
        <v>56.501992340242793</v>
      </c>
    </row>
    <row r="131" spans="1:23" ht="34.5" customHeight="1" x14ac:dyDescent="0.25">
      <c r="A131" s="99" t="s">
        <v>154</v>
      </c>
      <c r="B131" s="100" t="s">
        <v>209</v>
      </c>
      <c r="C131" s="100" t="s">
        <v>153</v>
      </c>
      <c r="D131" s="100" t="s">
        <v>193</v>
      </c>
      <c r="E131" s="111" t="s">
        <v>155</v>
      </c>
      <c r="F131" s="103">
        <v>171804630.88</v>
      </c>
      <c r="G131" s="104">
        <v>0</v>
      </c>
      <c r="H131" s="104">
        <v>0</v>
      </c>
      <c r="I131" s="104">
        <v>171804630.88</v>
      </c>
      <c r="J131" s="104">
        <v>0</v>
      </c>
      <c r="K131" s="105">
        <v>171804630.88</v>
      </c>
      <c r="L131" s="106">
        <v>97073039.379999995</v>
      </c>
      <c r="M131" s="104">
        <v>0</v>
      </c>
      <c r="N131" s="104">
        <v>0</v>
      </c>
      <c r="O131" s="104">
        <v>97073039.379999995</v>
      </c>
      <c r="P131" s="104">
        <v>0</v>
      </c>
      <c r="Q131" s="105">
        <v>97073039.379999995</v>
      </c>
      <c r="R131" s="107">
        <v>56.501992340242793</v>
      </c>
      <c r="S131" s="108">
        <v>0</v>
      </c>
      <c r="T131" s="108">
        <v>0</v>
      </c>
      <c r="U131" s="109">
        <v>56.501992340242793</v>
      </c>
      <c r="V131" s="109">
        <v>0</v>
      </c>
      <c r="W131" s="110">
        <v>56.501992340242793</v>
      </c>
    </row>
    <row r="132" spans="1:23" ht="15" customHeight="1" x14ac:dyDescent="0.25">
      <c r="A132" s="99" t="s">
        <v>156</v>
      </c>
      <c r="B132" s="100" t="s">
        <v>209</v>
      </c>
      <c r="C132" s="100" t="s">
        <v>153</v>
      </c>
      <c r="D132" s="100" t="s">
        <v>193</v>
      </c>
      <c r="E132" s="111" t="s">
        <v>157</v>
      </c>
      <c r="F132" s="103">
        <v>171008717.88</v>
      </c>
      <c r="G132" s="104">
        <v>0</v>
      </c>
      <c r="H132" s="104">
        <v>0</v>
      </c>
      <c r="I132" s="104">
        <v>171008717.88</v>
      </c>
      <c r="J132" s="104">
        <v>0</v>
      </c>
      <c r="K132" s="105">
        <v>171008717.88</v>
      </c>
      <c r="L132" s="106">
        <v>96606345.689999998</v>
      </c>
      <c r="M132" s="104">
        <v>0</v>
      </c>
      <c r="N132" s="104">
        <v>0</v>
      </c>
      <c r="O132" s="104">
        <v>96606345.689999998</v>
      </c>
      <c r="P132" s="104">
        <v>0</v>
      </c>
      <c r="Q132" s="105">
        <v>96606345.689999998</v>
      </c>
      <c r="R132" s="107">
        <v>56.492058935726583</v>
      </c>
      <c r="S132" s="108">
        <v>0</v>
      </c>
      <c r="T132" s="108">
        <v>0</v>
      </c>
      <c r="U132" s="109">
        <v>56.492058935726583</v>
      </c>
      <c r="V132" s="109">
        <v>0</v>
      </c>
      <c r="W132" s="110">
        <v>56.492058935726583</v>
      </c>
    </row>
    <row r="133" spans="1:23" ht="57" customHeight="1" x14ac:dyDescent="0.25">
      <c r="A133" s="99" t="s">
        <v>160</v>
      </c>
      <c r="B133" s="100" t="s">
        <v>209</v>
      </c>
      <c r="C133" s="100" t="s">
        <v>153</v>
      </c>
      <c r="D133" s="100" t="s">
        <v>193</v>
      </c>
      <c r="E133" s="111" t="s">
        <v>161</v>
      </c>
      <c r="F133" s="103">
        <v>171008717.88</v>
      </c>
      <c r="G133" s="104">
        <v>0</v>
      </c>
      <c r="H133" s="104">
        <v>0</v>
      </c>
      <c r="I133" s="104">
        <v>171008717.88</v>
      </c>
      <c r="J133" s="104">
        <v>0</v>
      </c>
      <c r="K133" s="105">
        <v>171008717.88</v>
      </c>
      <c r="L133" s="106">
        <v>96606345.689999998</v>
      </c>
      <c r="M133" s="104">
        <v>0</v>
      </c>
      <c r="N133" s="104">
        <v>0</v>
      </c>
      <c r="O133" s="104">
        <v>96606345.689999998</v>
      </c>
      <c r="P133" s="104">
        <v>0</v>
      </c>
      <c r="Q133" s="105">
        <v>96606345.689999998</v>
      </c>
      <c r="R133" s="107">
        <v>56.492058935726583</v>
      </c>
      <c r="S133" s="108">
        <v>0</v>
      </c>
      <c r="T133" s="108">
        <v>0</v>
      </c>
      <c r="U133" s="109">
        <v>56.492058935726583</v>
      </c>
      <c r="V133" s="109">
        <v>0</v>
      </c>
      <c r="W133" s="110">
        <v>56.492058935726583</v>
      </c>
    </row>
    <row r="134" spans="1:23" ht="15" customHeight="1" x14ac:dyDescent="0.25">
      <c r="A134" s="99" t="s">
        <v>168</v>
      </c>
      <c r="B134" s="100" t="s">
        <v>209</v>
      </c>
      <c r="C134" s="100" t="s">
        <v>153</v>
      </c>
      <c r="D134" s="100" t="s">
        <v>193</v>
      </c>
      <c r="E134" s="111" t="s">
        <v>169</v>
      </c>
      <c r="F134" s="103">
        <v>795913</v>
      </c>
      <c r="G134" s="104">
        <v>0</v>
      </c>
      <c r="H134" s="104">
        <v>0</v>
      </c>
      <c r="I134" s="104">
        <v>795913</v>
      </c>
      <c r="J134" s="104">
        <v>0</v>
      </c>
      <c r="K134" s="105">
        <v>795913</v>
      </c>
      <c r="L134" s="106">
        <v>466693.69</v>
      </c>
      <c r="M134" s="104">
        <v>0</v>
      </c>
      <c r="N134" s="104">
        <v>0</v>
      </c>
      <c r="O134" s="104">
        <v>466693.69</v>
      </c>
      <c r="P134" s="104">
        <v>0</v>
      </c>
      <c r="Q134" s="105">
        <v>466693.69</v>
      </c>
      <c r="R134" s="107">
        <v>58.636269290739065</v>
      </c>
      <c r="S134" s="108">
        <v>0</v>
      </c>
      <c r="T134" s="108">
        <v>0</v>
      </c>
      <c r="U134" s="109">
        <v>58.636269290739065</v>
      </c>
      <c r="V134" s="109">
        <v>0</v>
      </c>
      <c r="W134" s="110">
        <v>58.636269290739065</v>
      </c>
    </row>
    <row r="135" spans="1:23" ht="57" customHeight="1" x14ac:dyDescent="0.25">
      <c r="A135" s="99" t="s">
        <v>178</v>
      </c>
      <c r="B135" s="100" t="s">
        <v>209</v>
      </c>
      <c r="C135" s="100" t="s">
        <v>153</v>
      </c>
      <c r="D135" s="100" t="s">
        <v>193</v>
      </c>
      <c r="E135" s="111" t="s">
        <v>179</v>
      </c>
      <c r="F135" s="103">
        <v>795913</v>
      </c>
      <c r="G135" s="104">
        <v>0</v>
      </c>
      <c r="H135" s="104">
        <v>0</v>
      </c>
      <c r="I135" s="104">
        <v>795913</v>
      </c>
      <c r="J135" s="104">
        <v>0</v>
      </c>
      <c r="K135" s="105">
        <v>795913</v>
      </c>
      <c r="L135" s="106">
        <v>466693.69</v>
      </c>
      <c r="M135" s="104">
        <v>0</v>
      </c>
      <c r="N135" s="104">
        <v>0</v>
      </c>
      <c r="O135" s="104">
        <v>466693.69</v>
      </c>
      <c r="P135" s="104">
        <v>0</v>
      </c>
      <c r="Q135" s="105">
        <v>466693.69</v>
      </c>
      <c r="R135" s="107">
        <v>58.636269290739065</v>
      </c>
      <c r="S135" s="108">
        <v>0</v>
      </c>
      <c r="T135" s="108">
        <v>0</v>
      </c>
      <c r="U135" s="109">
        <v>58.636269290739065</v>
      </c>
      <c r="V135" s="109">
        <v>0</v>
      </c>
      <c r="W135" s="110">
        <v>58.636269290739065</v>
      </c>
    </row>
    <row r="136" spans="1:23" ht="23.25" customHeight="1" x14ac:dyDescent="0.25">
      <c r="A136" s="302" t="s">
        <v>417</v>
      </c>
      <c r="B136" s="303"/>
      <c r="C136" s="303"/>
      <c r="D136" s="303"/>
      <c r="E136" s="303"/>
      <c r="F136" s="91">
        <v>2200000</v>
      </c>
      <c r="G136" s="112">
        <v>0</v>
      </c>
      <c r="H136" s="112">
        <v>1375000</v>
      </c>
      <c r="I136" s="112">
        <v>825000</v>
      </c>
      <c r="J136" s="112">
        <v>0</v>
      </c>
      <c r="K136" s="113">
        <v>825000</v>
      </c>
      <c r="L136" s="114">
        <v>0</v>
      </c>
      <c r="M136" s="112">
        <v>0</v>
      </c>
      <c r="N136" s="112">
        <v>0</v>
      </c>
      <c r="O136" s="112">
        <v>0</v>
      </c>
      <c r="P136" s="112">
        <v>0</v>
      </c>
      <c r="Q136" s="113">
        <v>0</v>
      </c>
      <c r="R136" s="115">
        <v>0</v>
      </c>
      <c r="S136" s="116">
        <v>0</v>
      </c>
      <c r="T136" s="116">
        <v>0</v>
      </c>
      <c r="U136" s="117">
        <v>0</v>
      </c>
      <c r="V136" s="117">
        <v>0</v>
      </c>
      <c r="W136" s="118">
        <v>0</v>
      </c>
    </row>
    <row r="137" spans="1:23" ht="15" customHeight="1" x14ac:dyDescent="0.25">
      <c r="A137" s="302" t="s">
        <v>418</v>
      </c>
      <c r="B137" s="303"/>
      <c r="C137" s="303"/>
      <c r="D137" s="303"/>
      <c r="E137" s="303"/>
      <c r="F137" s="91">
        <v>2200000</v>
      </c>
      <c r="G137" s="92">
        <v>0</v>
      </c>
      <c r="H137" s="92">
        <v>1375000</v>
      </c>
      <c r="I137" s="92">
        <v>825000</v>
      </c>
      <c r="J137" s="92">
        <v>0</v>
      </c>
      <c r="K137" s="93">
        <v>825000</v>
      </c>
      <c r="L137" s="94">
        <v>0</v>
      </c>
      <c r="M137" s="92">
        <v>0</v>
      </c>
      <c r="N137" s="92">
        <v>0</v>
      </c>
      <c r="O137" s="92">
        <v>0</v>
      </c>
      <c r="P137" s="92">
        <v>0</v>
      </c>
      <c r="Q137" s="93">
        <v>0</v>
      </c>
      <c r="R137" s="95">
        <v>0</v>
      </c>
      <c r="S137" s="96">
        <v>0</v>
      </c>
      <c r="T137" s="96">
        <v>0</v>
      </c>
      <c r="U137" s="97">
        <v>0</v>
      </c>
      <c r="V137" s="97">
        <v>0</v>
      </c>
      <c r="W137" s="98">
        <v>0</v>
      </c>
    </row>
    <row r="138" spans="1:23" ht="23.25" customHeight="1" x14ac:dyDescent="0.25">
      <c r="A138" s="302" t="s">
        <v>419</v>
      </c>
      <c r="B138" s="303"/>
      <c r="C138" s="303"/>
      <c r="D138" s="303"/>
      <c r="E138" s="303"/>
      <c r="F138" s="91">
        <v>2200000</v>
      </c>
      <c r="G138" s="92">
        <v>0</v>
      </c>
      <c r="H138" s="92">
        <v>1375000</v>
      </c>
      <c r="I138" s="92">
        <v>825000</v>
      </c>
      <c r="J138" s="92">
        <v>0</v>
      </c>
      <c r="K138" s="93">
        <v>825000</v>
      </c>
      <c r="L138" s="94">
        <v>0</v>
      </c>
      <c r="M138" s="92">
        <v>0</v>
      </c>
      <c r="N138" s="92">
        <v>0</v>
      </c>
      <c r="O138" s="92">
        <v>0</v>
      </c>
      <c r="P138" s="92">
        <v>0</v>
      </c>
      <c r="Q138" s="93">
        <v>0</v>
      </c>
      <c r="R138" s="95">
        <v>0</v>
      </c>
      <c r="S138" s="96">
        <v>0</v>
      </c>
      <c r="T138" s="96">
        <v>0</v>
      </c>
      <c r="U138" s="97">
        <v>0</v>
      </c>
      <c r="V138" s="97">
        <v>0</v>
      </c>
      <c r="W138" s="98">
        <v>0</v>
      </c>
    </row>
    <row r="139" spans="1:23" ht="102" customHeight="1" x14ac:dyDescent="0.25">
      <c r="A139" s="99" t="s">
        <v>271</v>
      </c>
      <c r="B139" s="100" t="s">
        <v>272</v>
      </c>
      <c r="C139" s="101"/>
      <c r="D139" s="101"/>
      <c r="E139" s="102"/>
      <c r="F139" s="103">
        <v>600000</v>
      </c>
      <c r="G139" s="104">
        <v>0</v>
      </c>
      <c r="H139" s="104">
        <v>375000</v>
      </c>
      <c r="I139" s="104">
        <v>225000</v>
      </c>
      <c r="J139" s="104">
        <v>0</v>
      </c>
      <c r="K139" s="105">
        <v>225000</v>
      </c>
      <c r="L139" s="106">
        <v>0</v>
      </c>
      <c r="M139" s="104">
        <v>0</v>
      </c>
      <c r="N139" s="104">
        <v>0</v>
      </c>
      <c r="O139" s="104">
        <v>0</v>
      </c>
      <c r="P139" s="104">
        <v>0</v>
      </c>
      <c r="Q139" s="105">
        <v>0</v>
      </c>
      <c r="R139" s="107">
        <v>0</v>
      </c>
      <c r="S139" s="108">
        <v>0</v>
      </c>
      <c r="T139" s="108">
        <v>0</v>
      </c>
      <c r="U139" s="109">
        <v>0</v>
      </c>
      <c r="V139" s="109">
        <v>0</v>
      </c>
      <c r="W139" s="110">
        <v>0</v>
      </c>
    </row>
    <row r="140" spans="1:23" ht="34.5" customHeight="1" x14ac:dyDescent="0.25">
      <c r="A140" s="99" t="s">
        <v>152</v>
      </c>
      <c r="B140" s="100" t="s">
        <v>272</v>
      </c>
      <c r="C140" s="100" t="s">
        <v>153</v>
      </c>
      <c r="D140" s="100"/>
      <c r="E140" s="111"/>
      <c r="F140" s="103">
        <v>600000</v>
      </c>
      <c r="G140" s="104">
        <v>0</v>
      </c>
      <c r="H140" s="104">
        <v>375000</v>
      </c>
      <c r="I140" s="104">
        <v>225000</v>
      </c>
      <c r="J140" s="104">
        <v>0</v>
      </c>
      <c r="K140" s="105">
        <v>225000</v>
      </c>
      <c r="L140" s="106">
        <v>0</v>
      </c>
      <c r="M140" s="104">
        <v>0</v>
      </c>
      <c r="N140" s="104">
        <v>0</v>
      </c>
      <c r="O140" s="104">
        <v>0</v>
      </c>
      <c r="P140" s="104">
        <v>0</v>
      </c>
      <c r="Q140" s="105">
        <v>0</v>
      </c>
      <c r="R140" s="107">
        <v>0</v>
      </c>
      <c r="S140" s="108">
        <v>0</v>
      </c>
      <c r="T140" s="108">
        <v>0</v>
      </c>
      <c r="U140" s="109">
        <v>0</v>
      </c>
      <c r="V140" s="109">
        <v>0</v>
      </c>
      <c r="W140" s="110">
        <v>0</v>
      </c>
    </row>
    <row r="141" spans="1:23" ht="15" customHeight="1" x14ac:dyDescent="0.25">
      <c r="A141" s="99" t="s">
        <v>267</v>
      </c>
      <c r="B141" s="100" t="s">
        <v>272</v>
      </c>
      <c r="C141" s="100" t="s">
        <v>153</v>
      </c>
      <c r="D141" s="100" t="s">
        <v>268</v>
      </c>
      <c r="E141" s="111"/>
      <c r="F141" s="103">
        <v>600000</v>
      </c>
      <c r="G141" s="104">
        <v>0</v>
      </c>
      <c r="H141" s="104">
        <v>375000</v>
      </c>
      <c r="I141" s="104">
        <v>225000</v>
      </c>
      <c r="J141" s="104">
        <v>0</v>
      </c>
      <c r="K141" s="105">
        <v>225000</v>
      </c>
      <c r="L141" s="106">
        <v>0</v>
      </c>
      <c r="M141" s="104">
        <v>0</v>
      </c>
      <c r="N141" s="104">
        <v>0</v>
      </c>
      <c r="O141" s="104">
        <v>0</v>
      </c>
      <c r="P141" s="104">
        <v>0</v>
      </c>
      <c r="Q141" s="105">
        <v>0</v>
      </c>
      <c r="R141" s="107">
        <v>0</v>
      </c>
      <c r="S141" s="108">
        <v>0</v>
      </c>
      <c r="T141" s="108">
        <v>0</v>
      </c>
      <c r="U141" s="109">
        <v>0</v>
      </c>
      <c r="V141" s="109">
        <v>0</v>
      </c>
      <c r="W141" s="110">
        <v>0</v>
      </c>
    </row>
    <row r="142" spans="1:23" ht="15" customHeight="1" x14ac:dyDescent="0.25">
      <c r="A142" s="99" t="s">
        <v>269</v>
      </c>
      <c r="B142" s="100" t="s">
        <v>272</v>
      </c>
      <c r="C142" s="100" t="s">
        <v>153</v>
      </c>
      <c r="D142" s="100" t="s">
        <v>270</v>
      </c>
      <c r="E142" s="111"/>
      <c r="F142" s="103">
        <v>600000</v>
      </c>
      <c r="G142" s="104">
        <v>0</v>
      </c>
      <c r="H142" s="104">
        <v>375000</v>
      </c>
      <c r="I142" s="104">
        <v>225000</v>
      </c>
      <c r="J142" s="104">
        <v>0</v>
      </c>
      <c r="K142" s="105">
        <v>225000</v>
      </c>
      <c r="L142" s="106">
        <v>0</v>
      </c>
      <c r="M142" s="104">
        <v>0</v>
      </c>
      <c r="N142" s="104">
        <v>0</v>
      </c>
      <c r="O142" s="104">
        <v>0</v>
      </c>
      <c r="P142" s="104">
        <v>0</v>
      </c>
      <c r="Q142" s="105">
        <v>0</v>
      </c>
      <c r="R142" s="107">
        <v>0</v>
      </c>
      <c r="S142" s="108">
        <v>0</v>
      </c>
      <c r="T142" s="108">
        <v>0</v>
      </c>
      <c r="U142" s="109">
        <v>0</v>
      </c>
      <c r="V142" s="109">
        <v>0</v>
      </c>
      <c r="W142" s="110">
        <v>0</v>
      </c>
    </row>
    <row r="143" spans="1:23" ht="34.5" customHeight="1" x14ac:dyDescent="0.25">
      <c r="A143" s="99" t="s">
        <v>154</v>
      </c>
      <c r="B143" s="100" t="s">
        <v>272</v>
      </c>
      <c r="C143" s="100" t="s">
        <v>153</v>
      </c>
      <c r="D143" s="100" t="s">
        <v>270</v>
      </c>
      <c r="E143" s="111" t="s">
        <v>155</v>
      </c>
      <c r="F143" s="103">
        <v>600000</v>
      </c>
      <c r="G143" s="104">
        <v>0</v>
      </c>
      <c r="H143" s="104">
        <v>375000</v>
      </c>
      <c r="I143" s="104">
        <v>225000</v>
      </c>
      <c r="J143" s="104">
        <v>0</v>
      </c>
      <c r="K143" s="105">
        <v>225000</v>
      </c>
      <c r="L143" s="106">
        <v>0</v>
      </c>
      <c r="M143" s="104">
        <v>0</v>
      </c>
      <c r="N143" s="104">
        <v>0</v>
      </c>
      <c r="O143" s="104">
        <v>0</v>
      </c>
      <c r="P143" s="104">
        <v>0</v>
      </c>
      <c r="Q143" s="105">
        <v>0</v>
      </c>
      <c r="R143" s="107">
        <v>0</v>
      </c>
      <c r="S143" s="108">
        <v>0</v>
      </c>
      <c r="T143" s="108">
        <v>0</v>
      </c>
      <c r="U143" s="109">
        <v>0</v>
      </c>
      <c r="V143" s="109">
        <v>0</v>
      </c>
      <c r="W143" s="110">
        <v>0</v>
      </c>
    </row>
    <row r="144" spans="1:23" ht="15" customHeight="1" x14ac:dyDescent="0.25">
      <c r="A144" s="99" t="s">
        <v>156</v>
      </c>
      <c r="B144" s="100" t="s">
        <v>272</v>
      </c>
      <c r="C144" s="100" t="s">
        <v>153</v>
      </c>
      <c r="D144" s="100" t="s">
        <v>270</v>
      </c>
      <c r="E144" s="111" t="s">
        <v>157</v>
      </c>
      <c r="F144" s="103">
        <v>600000</v>
      </c>
      <c r="G144" s="104">
        <v>0</v>
      </c>
      <c r="H144" s="104">
        <v>375000</v>
      </c>
      <c r="I144" s="104">
        <v>225000</v>
      </c>
      <c r="J144" s="104">
        <v>0</v>
      </c>
      <c r="K144" s="105">
        <v>225000</v>
      </c>
      <c r="L144" s="106">
        <v>0</v>
      </c>
      <c r="M144" s="104">
        <v>0</v>
      </c>
      <c r="N144" s="104">
        <v>0</v>
      </c>
      <c r="O144" s="104">
        <v>0</v>
      </c>
      <c r="P144" s="104">
        <v>0</v>
      </c>
      <c r="Q144" s="105">
        <v>0</v>
      </c>
      <c r="R144" s="107">
        <v>0</v>
      </c>
      <c r="S144" s="108">
        <v>0</v>
      </c>
      <c r="T144" s="108">
        <v>0</v>
      </c>
      <c r="U144" s="109">
        <v>0</v>
      </c>
      <c r="V144" s="109">
        <v>0</v>
      </c>
      <c r="W144" s="110">
        <v>0</v>
      </c>
    </row>
    <row r="145" spans="1:23" ht="23.25" customHeight="1" x14ac:dyDescent="0.25">
      <c r="A145" s="99" t="s">
        <v>158</v>
      </c>
      <c r="B145" s="100" t="s">
        <v>272</v>
      </c>
      <c r="C145" s="100" t="s">
        <v>153</v>
      </c>
      <c r="D145" s="100" t="s">
        <v>270</v>
      </c>
      <c r="E145" s="111" t="s">
        <v>159</v>
      </c>
      <c r="F145" s="103">
        <v>600000</v>
      </c>
      <c r="G145" s="104">
        <v>0</v>
      </c>
      <c r="H145" s="104">
        <v>375000</v>
      </c>
      <c r="I145" s="104">
        <v>225000</v>
      </c>
      <c r="J145" s="104">
        <v>0</v>
      </c>
      <c r="K145" s="105">
        <v>225000</v>
      </c>
      <c r="L145" s="106">
        <v>0</v>
      </c>
      <c r="M145" s="104">
        <v>0</v>
      </c>
      <c r="N145" s="104">
        <v>0</v>
      </c>
      <c r="O145" s="104">
        <v>0</v>
      </c>
      <c r="P145" s="104">
        <v>0</v>
      </c>
      <c r="Q145" s="105">
        <v>0</v>
      </c>
      <c r="R145" s="107">
        <v>0</v>
      </c>
      <c r="S145" s="108">
        <v>0</v>
      </c>
      <c r="T145" s="108">
        <v>0</v>
      </c>
      <c r="U145" s="109">
        <v>0</v>
      </c>
      <c r="V145" s="109">
        <v>0</v>
      </c>
      <c r="W145" s="110">
        <v>0</v>
      </c>
    </row>
    <row r="146" spans="1:23" ht="113.25" customHeight="1" x14ac:dyDescent="0.25">
      <c r="A146" s="99" t="s">
        <v>287</v>
      </c>
      <c r="B146" s="100" t="s">
        <v>288</v>
      </c>
      <c r="C146" s="101"/>
      <c r="D146" s="101"/>
      <c r="E146" s="102"/>
      <c r="F146" s="103">
        <v>800000</v>
      </c>
      <c r="G146" s="104">
        <v>0</v>
      </c>
      <c r="H146" s="104">
        <v>500000</v>
      </c>
      <c r="I146" s="104">
        <v>300000</v>
      </c>
      <c r="J146" s="104">
        <v>0</v>
      </c>
      <c r="K146" s="105">
        <v>300000</v>
      </c>
      <c r="L146" s="106">
        <v>0</v>
      </c>
      <c r="M146" s="104">
        <v>0</v>
      </c>
      <c r="N146" s="104">
        <v>0</v>
      </c>
      <c r="O146" s="104">
        <v>0</v>
      </c>
      <c r="P146" s="104">
        <v>0</v>
      </c>
      <c r="Q146" s="105">
        <v>0</v>
      </c>
      <c r="R146" s="107">
        <v>0</v>
      </c>
      <c r="S146" s="108">
        <v>0</v>
      </c>
      <c r="T146" s="108">
        <v>0</v>
      </c>
      <c r="U146" s="109">
        <v>0</v>
      </c>
      <c r="V146" s="109">
        <v>0</v>
      </c>
      <c r="W146" s="110">
        <v>0</v>
      </c>
    </row>
    <row r="147" spans="1:23" ht="34.5" customHeight="1" x14ac:dyDescent="0.25">
      <c r="A147" s="99" t="s">
        <v>152</v>
      </c>
      <c r="B147" s="100" t="s">
        <v>288</v>
      </c>
      <c r="C147" s="100" t="s">
        <v>153</v>
      </c>
      <c r="D147" s="100"/>
      <c r="E147" s="111"/>
      <c r="F147" s="103">
        <v>800000</v>
      </c>
      <c r="G147" s="104">
        <v>0</v>
      </c>
      <c r="H147" s="104">
        <v>500000</v>
      </c>
      <c r="I147" s="104">
        <v>300000</v>
      </c>
      <c r="J147" s="104">
        <v>0</v>
      </c>
      <c r="K147" s="105">
        <v>300000</v>
      </c>
      <c r="L147" s="106">
        <v>0</v>
      </c>
      <c r="M147" s="104">
        <v>0</v>
      </c>
      <c r="N147" s="104">
        <v>0</v>
      </c>
      <c r="O147" s="104">
        <v>0</v>
      </c>
      <c r="P147" s="104">
        <v>0</v>
      </c>
      <c r="Q147" s="105">
        <v>0</v>
      </c>
      <c r="R147" s="107">
        <v>0</v>
      </c>
      <c r="S147" s="108">
        <v>0</v>
      </c>
      <c r="T147" s="108">
        <v>0</v>
      </c>
      <c r="U147" s="109">
        <v>0</v>
      </c>
      <c r="V147" s="109">
        <v>0</v>
      </c>
      <c r="W147" s="110">
        <v>0</v>
      </c>
    </row>
    <row r="148" spans="1:23" ht="15" customHeight="1" x14ac:dyDescent="0.25">
      <c r="A148" s="99" t="s">
        <v>190</v>
      </c>
      <c r="B148" s="100" t="s">
        <v>288</v>
      </c>
      <c r="C148" s="100" t="s">
        <v>153</v>
      </c>
      <c r="D148" s="100" t="s">
        <v>191</v>
      </c>
      <c r="E148" s="111"/>
      <c r="F148" s="103">
        <v>800000</v>
      </c>
      <c r="G148" s="104">
        <v>0</v>
      </c>
      <c r="H148" s="104">
        <v>500000</v>
      </c>
      <c r="I148" s="104">
        <v>300000</v>
      </c>
      <c r="J148" s="104">
        <v>0</v>
      </c>
      <c r="K148" s="105">
        <v>300000</v>
      </c>
      <c r="L148" s="106">
        <v>0</v>
      </c>
      <c r="M148" s="104">
        <v>0</v>
      </c>
      <c r="N148" s="104">
        <v>0</v>
      </c>
      <c r="O148" s="104">
        <v>0</v>
      </c>
      <c r="P148" s="104">
        <v>0</v>
      </c>
      <c r="Q148" s="105">
        <v>0</v>
      </c>
      <c r="R148" s="107">
        <v>0</v>
      </c>
      <c r="S148" s="108">
        <v>0</v>
      </c>
      <c r="T148" s="108">
        <v>0</v>
      </c>
      <c r="U148" s="109">
        <v>0</v>
      </c>
      <c r="V148" s="109">
        <v>0</v>
      </c>
      <c r="W148" s="110">
        <v>0</v>
      </c>
    </row>
    <row r="149" spans="1:23" ht="15" customHeight="1" x14ac:dyDescent="0.25">
      <c r="A149" s="99" t="s">
        <v>192</v>
      </c>
      <c r="B149" s="100" t="s">
        <v>288</v>
      </c>
      <c r="C149" s="100" t="s">
        <v>153</v>
      </c>
      <c r="D149" s="100" t="s">
        <v>193</v>
      </c>
      <c r="E149" s="111"/>
      <c r="F149" s="103">
        <v>800000</v>
      </c>
      <c r="G149" s="104">
        <v>0</v>
      </c>
      <c r="H149" s="104">
        <v>500000</v>
      </c>
      <c r="I149" s="104">
        <v>300000</v>
      </c>
      <c r="J149" s="104">
        <v>0</v>
      </c>
      <c r="K149" s="105">
        <v>300000</v>
      </c>
      <c r="L149" s="106">
        <v>0</v>
      </c>
      <c r="M149" s="104">
        <v>0</v>
      </c>
      <c r="N149" s="104">
        <v>0</v>
      </c>
      <c r="O149" s="104">
        <v>0</v>
      </c>
      <c r="P149" s="104">
        <v>0</v>
      </c>
      <c r="Q149" s="105">
        <v>0</v>
      </c>
      <c r="R149" s="107">
        <v>0</v>
      </c>
      <c r="S149" s="108">
        <v>0</v>
      </c>
      <c r="T149" s="108">
        <v>0</v>
      </c>
      <c r="U149" s="109">
        <v>0</v>
      </c>
      <c r="V149" s="109">
        <v>0</v>
      </c>
      <c r="W149" s="110">
        <v>0</v>
      </c>
    </row>
    <row r="150" spans="1:23" ht="34.5" customHeight="1" x14ac:dyDescent="0.25">
      <c r="A150" s="99" t="s">
        <v>154</v>
      </c>
      <c r="B150" s="100" t="s">
        <v>288</v>
      </c>
      <c r="C150" s="100" t="s">
        <v>153</v>
      </c>
      <c r="D150" s="100" t="s">
        <v>193</v>
      </c>
      <c r="E150" s="111" t="s">
        <v>155</v>
      </c>
      <c r="F150" s="103">
        <v>800000</v>
      </c>
      <c r="G150" s="104">
        <v>0</v>
      </c>
      <c r="H150" s="104">
        <v>500000</v>
      </c>
      <c r="I150" s="104">
        <v>300000</v>
      </c>
      <c r="J150" s="104">
        <v>0</v>
      </c>
      <c r="K150" s="105">
        <v>300000</v>
      </c>
      <c r="L150" s="106">
        <v>0</v>
      </c>
      <c r="M150" s="104">
        <v>0</v>
      </c>
      <c r="N150" s="104">
        <v>0</v>
      </c>
      <c r="O150" s="104">
        <v>0</v>
      </c>
      <c r="P150" s="104">
        <v>0</v>
      </c>
      <c r="Q150" s="105">
        <v>0</v>
      </c>
      <c r="R150" s="107">
        <v>0</v>
      </c>
      <c r="S150" s="108">
        <v>0</v>
      </c>
      <c r="T150" s="108">
        <v>0</v>
      </c>
      <c r="U150" s="109">
        <v>0</v>
      </c>
      <c r="V150" s="109">
        <v>0</v>
      </c>
      <c r="W150" s="110">
        <v>0</v>
      </c>
    </row>
    <row r="151" spans="1:23" ht="15" customHeight="1" x14ac:dyDescent="0.25">
      <c r="A151" s="99" t="s">
        <v>156</v>
      </c>
      <c r="B151" s="100" t="s">
        <v>288</v>
      </c>
      <c r="C151" s="100" t="s">
        <v>153</v>
      </c>
      <c r="D151" s="100" t="s">
        <v>193</v>
      </c>
      <c r="E151" s="111" t="s">
        <v>157</v>
      </c>
      <c r="F151" s="103">
        <v>800000</v>
      </c>
      <c r="G151" s="104">
        <v>0</v>
      </c>
      <c r="H151" s="104">
        <v>500000</v>
      </c>
      <c r="I151" s="104">
        <v>300000</v>
      </c>
      <c r="J151" s="104">
        <v>0</v>
      </c>
      <c r="K151" s="105">
        <v>300000</v>
      </c>
      <c r="L151" s="106">
        <v>0</v>
      </c>
      <c r="M151" s="104">
        <v>0</v>
      </c>
      <c r="N151" s="104">
        <v>0</v>
      </c>
      <c r="O151" s="104">
        <v>0</v>
      </c>
      <c r="P151" s="104">
        <v>0</v>
      </c>
      <c r="Q151" s="105">
        <v>0</v>
      </c>
      <c r="R151" s="107">
        <v>0</v>
      </c>
      <c r="S151" s="108">
        <v>0</v>
      </c>
      <c r="T151" s="108">
        <v>0</v>
      </c>
      <c r="U151" s="109">
        <v>0</v>
      </c>
      <c r="V151" s="109">
        <v>0</v>
      </c>
      <c r="W151" s="110">
        <v>0</v>
      </c>
    </row>
    <row r="152" spans="1:23" ht="23.25" customHeight="1" x14ac:dyDescent="0.25">
      <c r="A152" s="99" t="s">
        <v>158</v>
      </c>
      <c r="B152" s="100" t="s">
        <v>288</v>
      </c>
      <c r="C152" s="100" t="s">
        <v>153</v>
      </c>
      <c r="D152" s="100" t="s">
        <v>193</v>
      </c>
      <c r="E152" s="111" t="s">
        <v>159</v>
      </c>
      <c r="F152" s="103">
        <v>800000</v>
      </c>
      <c r="G152" s="104">
        <v>0</v>
      </c>
      <c r="H152" s="104">
        <v>500000</v>
      </c>
      <c r="I152" s="104">
        <v>300000</v>
      </c>
      <c r="J152" s="104">
        <v>0</v>
      </c>
      <c r="K152" s="105">
        <v>300000</v>
      </c>
      <c r="L152" s="106">
        <v>0</v>
      </c>
      <c r="M152" s="104">
        <v>0</v>
      </c>
      <c r="N152" s="104">
        <v>0</v>
      </c>
      <c r="O152" s="104">
        <v>0</v>
      </c>
      <c r="P152" s="104">
        <v>0</v>
      </c>
      <c r="Q152" s="105">
        <v>0</v>
      </c>
      <c r="R152" s="107">
        <v>0</v>
      </c>
      <c r="S152" s="108">
        <v>0</v>
      </c>
      <c r="T152" s="108">
        <v>0</v>
      </c>
      <c r="U152" s="109">
        <v>0</v>
      </c>
      <c r="V152" s="109">
        <v>0</v>
      </c>
      <c r="W152" s="110">
        <v>0</v>
      </c>
    </row>
    <row r="153" spans="1:23" ht="79.5" customHeight="1" x14ac:dyDescent="0.25">
      <c r="A153" s="99" t="s">
        <v>289</v>
      </c>
      <c r="B153" s="100" t="s">
        <v>290</v>
      </c>
      <c r="C153" s="101"/>
      <c r="D153" s="101"/>
      <c r="E153" s="102"/>
      <c r="F153" s="103">
        <v>800000</v>
      </c>
      <c r="G153" s="104">
        <v>0</v>
      </c>
      <c r="H153" s="104">
        <v>500000</v>
      </c>
      <c r="I153" s="104">
        <v>300000</v>
      </c>
      <c r="J153" s="104">
        <v>0</v>
      </c>
      <c r="K153" s="105">
        <v>300000</v>
      </c>
      <c r="L153" s="106">
        <v>0</v>
      </c>
      <c r="M153" s="104">
        <v>0</v>
      </c>
      <c r="N153" s="104">
        <v>0</v>
      </c>
      <c r="O153" s="104">
        <v>0</v>
      </c>
      <c r="P153" s="104">
        <v>0</v>
      </c>
      <c r="Q153" s="105">
        <v>0</v>
      </c>
      <c r="R153" s="107">
        <v>0</v>
      </c>
      <c r="S153" s="108">
        <v>0</v>
      </c>
      <c r="T153" s="108">
        <v>0</v>
      </c>
      <c r="U153" s="109">
        <v>0</v>
      </c>
      <c r="V153" s="109">
        <v>0</v>
      </c>
      <c r="W153" s="110">
        <v>0</v>
      </c>
    </row>
    <row r="154" spans="1:23" ht="34.5" customHeight="1" x14ac:dyDescent="0.25">
      <c r="A154" s="99" t="s">
        <v>152</v>
      </c>
      <c r="B154" s="100" t="s">
        <v>290</v>
      </c>
      <c r="C154" s="100" t="s">
        <v>153</v>
      </c>
      <c r="D154" s="100"/>
      <c r="E154" s="111"/>
      <c r="F154" s="103">
        <v>800000</v>
      </c>
      <c r="G154" s="104">
        <v>0</v>
      </c>
      <c r="H154" s="104">
        <v>500000</v>
      </c>
      <c r="I154" s="104">
        <v>300000</v>
      </c>
      <c r="J154" s="104">
        <v>0</v>
      </c>
      <c r="K154" s="105">
        <v>300000</v>
      </c>
      <c r="L154" s="106">
        <v>0</v>
      </c>
      <c r="M154" s="104">
        <v>0</v>
      </c>
      <c r="N154" s="104">
        <v>0</v>
      </c>
      <c r="O154" s="104">
        <v>0</v>
      </c>
      <c r="P154" s="104">
        <v>0</v>
      </c>
      <c r="Q154" s="105">
        <v>0</v>
      </c>
      <c r="R154" s="107">
        <v>0</v>
      </c>
      <c r="S154" s="108">
        <v>0</v>
      </c>
      <c r="T154" s="108">
        <v>0</v>
      </c>
      <c r="U154" s="109">
        <v>0</v>
      </c>
      <c r="V154" s="109">
        <v>0</v>
      </c>
      <c r="W154" s="110">
        <v>0</v>
      </c>
    </row>
    <row r="155" spans="1:23" ht="15" customHeight="1" x14ac:dyDescent="0.25">
      <c r="A155" s="99" t="s">
        <v>190</v>
      </c>
      <c r="B155" s="100" t="s">
        <v>290</v>
      </c>
      <c r="C155" s="100" t="s">
        <v>153</v>
      </c>
      <c r="D155" s="100" t="s">
        <v>191</v>
      </c>
      <c r="E155" s="111"/>
      <c r="F155" s="103">
        <v>800000</v>
      </c>
      <c r="G155" s="104">
        <v>0</v>
      </c>
      <c r="H155" s="104">
        <v>500000</v>
      </c>
      <c r="I155" s="104">
        <v>300000</v>
      </c>
      <c r="J155" s="104">
        <v>0</v>
      </c>
      <c r="K155" s="105">
        <v>300000</v>
      </c>
      <c r="L155" s="106">
        <v>0</v>
      </c>
      <c r="M155" s="104">
        <v>0</v>
      </c>
      <c r="N155" s="104">
        <v>0</v>
      </c>
      <c r="O155" s="104">
        <v>0</v>
      </c>
      <c r="P155" s="104">
        <v>0</v>
      </c>
      <c r="Q155" s="105">
        <v>0</v>
      </c>
      <c r="R155" s="107">
        <v>0</v>
      </c>
      <c r="S155" s="108">
        <v>0</v>
      </c>
      <c r="T155" s="108">
        <v>0</v>
      </c>
      <c r="U155" s="109">
        <v>0</v>
      </c>
      <c r="V155" s="109">
        <v>0</v>
      </c>
      <c r="W155" s="110">
        <v>0</v>
      </c>
    </row>
    <row r="156" spans="1:23" ht="15" customHeight="1" x14ac:dyDescent="0.25">
      <c r="A156" s="99" t="s">
        <v>192</v>
      </c>
      <c r="B156" s="100" t="s">
        <v>290</v>
      </c>
      <c r="C156" s="100" t="s">
        <v>153</v>
      </c>
      <c r="D156" s="100" t="s">
        <v>193</v>
      </c>
      <c r="E156" s="111"/>
      <c r="F156" s="103">
        <v>800000</v>
      </c>
      <c r="G156" s="104">
        <v>0</v>
      </c>
      <c r="H156" s="104">
        <v>500000</v>
      </c>
      <c r="I156" s="104">
        <v>300000</v>
      </c>
      <c r="J156" s="104">
        <v>0</v>
      </c>
      <c r="K156" s="105">
        <v>300000</v>
      </c>
      <c r="L156" s="106">
        <v>0</v>
      </c>
      <c r="M156" s="104">
        <v>0</v>
      </c>
      <c r="N156" s="104">
        <v>0</v>
      </c>
      <c r="O156" s="104">
        <v>0</v>
      </c>
      <c r="P156" s="104">
        <v>0</v>
      </c>
      <c r="Q156" s="105">
        <v>0</v>
      </c>
      <c r="R156" s="107">
        <v>0</v>
      </c>
      <c r="S156" s="108">
        <v>0</v>
      </c>
      <c r="T156" s="108">
        <v>0</v>
      </c>
      <c r="U156" s="109">
        <v>0</v>
      </c>
      <c r="V156" s="109">
        <v>0</v>
      </c>
      <c r="W156" s="110">
        <v>0</v>
      </c>
    </row>
    <row r="157" spans="1:23" ht="34.5" customHeight="1" x14ac:dyDescent="0.25">
      <c r="A157" s="99" t="s">
        <v>154</v>
      </c>
      <c r="B157" s="100" t="s">
        <v>290</v>
      </c>
      <c r="C157" s="100" t="s">
        <v>153</v>
      </c>
      <c r="D157" s="100" t="s">
        <v>193</v>
      </c>
      <c r="E157" s="111" t="s">
        <v>155</v>
      </c>
      <c r="F157" s="103">
        <v>800000</v>
      </c>
      <c r="G157" s="104">
        <v>0</v>
      </c>
      <c r="H157" s="104">
        <v>500000</v>
      </c>
      <c r="I157" s="104">
        <v>300000</v>
      </c>
      <c r="J157" s="104">
        <v>0</v>
      </c>
      <c r="K157" s="105">
        <v>300000</v>
      </c>
      <c r="L157" s="106">
        <v>0</v>
      </c>
      <c r="M157" s="104">
        <v>0</v>
      </c>
      <c r="N157" s="104">
        <v>0</v>
      </c>
      <c r="O157" s="104">
        <v>0</v>
      </c>
      <c r="P157" s="104">
        <v>0</v>
      </c>
      <c r="Q157" s="105">
        <v>0</v>
      </c>
      <c r="R157" s="107">
        <v>0</v>
      </c>
      <c r="S157" s="108">
        <v>0</v>
      </c>
      <c r="T157" s="108">
        <v>0</v>
      </c>
      <c r="U157" s="109">
        <v>0</v>
      </c>
      <c r="V157" s="109">
        <v>0</v>
      </c>
      <c r="W157" s="110">
        <v>0</v>
      </c>
    </row>
    <row r="158" spans="1:23" ht="15" customHeight="1" x14ac:dyDescent="0.25">
      <c r="A158" s="99" t="s">
        <v>156</v>
      </c>
      <c r="B158" s="100" t="s">
        <v>290</v>
      </c>
      <c r="C158" s="100" t="s">
        <v>153</v>
      </c>
      <c r="D158" s="100" t="s">
        <v>193</v>
      </c>
      <c r="E158" s="111" t="s">
        <v>157</v>
      </c>
      <c r="F158" s="103">
        <v>800000</v>
      </c>
      <c r="G158" s="104">
        <v>0</v>
      </c>
      <c r="H158" s="104">
        <v>500000</v>
      </c>
      <c r="I158" s="104">
        <v>300000</v>
      </c>
      <c r="J158" s="104">
        <v>0</v>
      </c>
      <c r="K158" s="105">
        <v>300000</v>
      </c>
      <c r="L158" s="106">
        <v>0</v>
      </c>
      <c r="M158" s="104">
        <v>0</v>
      </c>
      <c r="N158" s="104">
        <v>0</v>
      </c>
      <c r="O158" s="104">
        <v>0</v>
      </c>
      <c r="P158" s="104">
        <v>0</v>
      </c>
      <c r="Q158" s="105">
        <v>0</v>
      </c>
      <c r="R158" s="107">
        <v>0</v>
      </c>
      <c r="S158" s="108">
        <v>0</v>
      </c>
      <c r="T158" s="108">
        <v>0</v>
      </c>
      <c r="U158" s="109">
        <v>0</v>
      </c>
      <c r="V158" s="109">
        <v>0</v>
      </c>
      <c r="W158" s="110">
        <v>0</v>
      </c>
    </row>
    <row r="159" spans="1:23" ht="23.25" customHeight="1" x14ac:dyDescent="0.25">
      <c r="A159" s="99" t="s">
        <v>158</v>
      </c>
      <c r="B159" s="100" t="s">
        <v>290</v>
      </c>
      <c r="C159" s="100" t="s">
        <v>153</v>
      </c>
      <c r="D159" s="100" t="s">
        <v>193</v>
      </c>
      <c r="E159" s="111" t="s">
        <v>159</v>
      </c>
      <c r="F159" s="103">
        <v>800000</v>
      </c>
      <c r="G159" s="104">
        <v>0</v>
      </c>
      <c r="H159" s="104">
        <v>500000</v>
      </c>
      <c r="I159" s="104">
        <v>300000</v>
      </c>
      <c r="J159" s="104">
        <v>0</v>
      </c>
      <c r="K159" s="105">
        <v>300000</v>
      </c>
      <c r="L159" s="106">
        <v>0</v>
      </c>
      <c r="M159" s="104">
        <v>0</v>
      </c>
      <c r="N159" s="104">
        <v>0</v>
      </c>
      <c r="O159" s="104">
        <v>0</v>
      </c>
      <c r="P159" s="104">
        <v>0</v>
      </c>
      <c r="Q159" s="105">
        <v>0</v>
      </c>
      <c r="R159" s="107">
        <v>0</v>
      </c>
      <c r="S159" s="108">
        <v>0</v>
      </c>
      <c r="T159" s="108">
        <v>0</v>
      </c>
      <c r="U159" s="109">
        <v>0</v>
      </c>
      <c r="V159" s="109">
        <v>0</v>
      </c>
      <c r="W159" s="110">
        <v>0</v>
      </c>
    </row>
    <row r="160" spans="1:23" ht="15" customHeight="1" x14ac:dyDescent="0.25">
      <c r="A160" s="302" t="s">
        <v>420</v>
      </c>
      <c r="B160" s="303"/>
      <c r="C160" s="303"/>
      <c r="D160" s="303"/>
      <c r="E160" s="303"/>
      <c r="F160" s="91">
        <v>837856144</v>
      </c>
      <c r="G160" s="112">
        <v>37500000</v>
      </c>
      <c r="H160" s="112">
        <v>518337440</v>
      </c>
      <c r="I160" s="112">
        <v>282018704</v>
      </c>
      <c r="J160" s="112">
        <v>0</v>
      </c>
      <c r="K160" s="113">
        <v>282018704</v>
      </c>
      <c r="L160" s="114">
        <v>235557200.96000001</v>
      </c>
      <c r="M160" s="112">
        <v>17821415.780000001</v>
      </c>
      <c r="N160" s="112">
        <v>125115635.52</v>
      </c>
      <c r="O160" s="112">
        <v>92620149.659999996</v>
      </c>
      <c r="P160" s="112">
        <v>0</v>
      </c>
      <c r="Q160" s="113">
        <v>92620149.659999996</v>
      </c>
      <c r="R160" s="115">
        <v>28.114277450473647</v>
      </c>
      <c r="S160" s="116">
        <v>47.523775413333333</v>
      </c>
      <c r="T160" s="116">
        <v>24.137873490288488</v>
      </c>
      <c r="U160" s="117">
        <v>32.841846425902304</v>
      </c>
      <c r="V160" s="117">
        <v>0</v>
      </c>
      <c r="W160" s="118">
        <v>32.841846425902304</v>
      </c>
    </row>
    <row r="161" spans="1:23" ht="15" customHeight="1" x14ac:dyDescent="0.25">
      <c r="A161" s="302" t="s">
        <v>421</v>
      </c>
      <c r="B161" s="303"/>
      <c r="C161" s="303"/>
      <c r="D161" s="303"/>
      <c r="E161" s="303"/>
      <c r="F161" s="91">
        <v>633160010</v>
      </c>
      <c r="G161" s="92">
        <v>37500000</v>
      </c>
      <c r="H161" s="92">
        <v>518337440</v>
      </c>
      <c r="I161" s="92">
        <v>77322570</v>
      </c>
      <c r="J161" s="92">
        <v>0</v>
      </c>
      <c r="K161" s="93">
        <v>77322570</v>
      </c>
      <c r="L161" s="94">
        <v>163466708.43000001</v>
      </c>
      <c r="M161" s="92">
        <v>17821415.780000001</v>
      </c>
      <c r="N161" s="92">
        <v>125115635.52</v>
      </c>
      <c r="O161" s="92">
        <v>20529657.129999999</v>
      </c>
      <c r="P161" s="92">
        <v>0</v>
      </c>
      <c r="Q161" s="93">
        <v>20529657.129999999</v>
      </c>
      <c r="R161" s="95">
        <v>25.817598371381667</v>
      </c>
      <c r="S161" s="96">
        <v>47.523775413333333</v>
      </c>
      <c r="T161" s="96">
        <v>24.137873490288488</v>
      </c>
      <c r="U161" s="97">
        <v>26.550665775853027</v>
      </c>
      <c r="V161" s="97">
        <v>0</v>
      </c>
      <c r="W161" s="98">
        <v>26.550665775853027</v>
      </c>
    </row>
    <row r="162" spans="1:23" ht="15" customHeight="1" x14ac:dyDescent="0.25">
      <c r="A162" s="302" t="s">
        <v>422</v>
      </c>
      <c r="B162" s="303"/>
      <c r="C162" s="303"/>
      <c r="D162" s="303"/>
      <c r="E162" s="303"/>
      <c r="F162" s="91">
        <v>633160010</v>
      </c>
      <c r="G162" s="92">
        <v>37500000</v>
      </c>
      <c r="H162" s="92">
        <v>518337440</v>
      </c>
      <c r="I162" s="92">
        <v>77322570</v>
      </c>
      <c r="J162" s="92">
        <v>0</v>
      </c>
      <c r="K162" s="93">
        <v>77322570</v>
      </c>
      <c r="L162" s="94">
        <v>163466708.43000001</v>
      </c>
      <c r="M162" s="92">
        <v>17821415.780000001</v>
      </c>
      <c r="N162" s="92">
        <v>125115635.52</v>
      </c>
      <c r="O162" s="92">
        <v>20529657.129999999</v>
      </c>
      <c r="P162" s="92">
        <v>0</v>
      </c>
      <c r="Q162" s="93">
        <v>20529657.129999999</v>
      </c>
      <c r="R162" s="95">
        <v>25.817598371381667</v>
      </c>
      <c r="S162" s="96">
        <v>47.523775413333333</v>
      </c>
      <c r="T162" s="96">
        <v>24.137873490288488</v>
      </c>
      <c r="U162" s="97">
        <v>26.550665775853027</v>
      </c>
      <c r="V162" s="97">
        <v>0</v>
      </c>
      <c r="W162" s="98">
        <v>26.550665775853027</v>
      </c>
    </row>
    <row r="163" spans="1:23" ht="34.5" customHeight="1" x14ac:dyDescent="0.25">
      <c r="A163" s="99" t="s">
        <v>273</v>
      </c>
      <c r="B163" s="100" t="s">
        <v>274</v>
      </c>
      <c r="C163" s="101"/>
      <c r="D163" s="101"/>
      <c r="E163" s="102"/>
      <c r="F163" s="103">
        <v>80000000</v>
      </c>
      <c r="G163" s="104">
        <v>37500000</v>
      </c>
      <c r="H163" s="104">
        <v>12500000</v>
      </c>
      <c r="I163" s="104">
        <v>30000000</v>
      </c>
      <c r="J163" s="104">
        <v>0</v>
      </c>
      <c r="K163" s="105">
        <v>30000000</v>
      </c>
      <c r="L163" s="106">
        <v>38019020.329999998</v>
      </c>
      <c r="M163" s="104">
        <v>17821415.780000001</v>
      </c>
      <c r="N163" s="104">
        <v>5940471.9299999997</v>
      </c>
      <c r="O163" s="104">
        <v>14257132.619999999</v>
      </c>
      <c r="P163" s="104">
        <v>0</v>
      </c>
      <c r="Q163" s="105">
        <v>14257132.619999999</v>
      </c>
      <c r="R163" s="107">
        <v>47.523775412499994</v>
      </c>
      <c r="S163" s="108">
        <v>47.523775413333333</v>
      </c>
      <c r="T163" s="108">
        <v>47.523775440000001</v>
      </c>
      <c r="U163" s="109">
        <v>47.523775399999998</v>
      </c>
      <c r="V163" s="109">
        <v>0</v>
      </c>
      <c r="W163" s="110">
        <v>47.523775399999998</v>
      </c>
    </row>
    <row r="164" spans="1:23" ht="34.5" customHeight="1" x14ac:dyDescent="0.25">
      <c r="A164" s="99" t="s">
        <v>152</v>
      </c>
      <c r="B164" s="100" t="s">
        <v>274</v>
      </c>
      <c r="C164" s="100" t="s">
        <v>153</v>
      </c>
      <c r="D164" s="100"/>
      <c r="E164" s="111"/>
      <c r="F164" s="103">
        <v>80000000</v>
      </c>
      <c r="G164" s="104">
        <v>37500000</v>
      </c>
      <c r="H164" s="104">
        <v>12500000</v>
      </c>
      <c r="I164" s="104">
        <v>30000000</v>
      </c>
      <c r="J164" s="104">
        <v>0</v>
      </c>
      <c r="K164" s="105">
        <v>30000000</v>
      </c>
      <c r="L164" s="106">
        <v>38019020.329999998</v>
      </c>
      <c r="M164" s="104">
        <v>17821415.780000001</v>
      </c>
      <c r="N164" s="104">
        <v>5940471.9299999997</v>
      </c>
      <c r="O164" s="104">
        <v>14257132.619999999</v>
      </c>
      <c r="P164" s="104">
        <v>0</v>
      </c>
      <c r="Q164" s="105">
        <v>14257132.619999999</v>
      </c>
      <c r="R164" s="107">
        <v>47.523775412499994</v>
      </c>
      <c r="S164" s="108">
        <v>47.523775413333333</v>
      </c>
      <c r="T164" s="108">
        <v>47.523775440000001</v>
      </c>
      <c r="U164" s="109">
        <v>47.523775399999998</v>
      </c>
      <c r="V164" s="109">
        <v>0</v>
      </c>
      <c r="W164" s="110">
        <v>47.523775399999998</v>
      </c>
    </row>
    <row r="165" spans="1:23" ht="15" customHeight="1" x14ac:dyDescent="0.25">
      <c r="A165" s="99" t="s">
        <v>267</v>
      </c>
      <c r="B165" s="100" t="s">
        <v>274</v>
      </c>
      <c r="C165" s="100" t="s">
        <v>153</v>
      </c>
      <c r="D165" s="100" t="s">
        <v>268</v>
      </c>
      <c r="E165" s="111"/>
      <c r="F165" s="103">
        <v>80000000</v>
      </c>
      <c r="G165" s="104">
        <v>37500000</v>
      </c>
      <c r="H165" s="104">
        <v>12500000</v>
      </c>
      <c r="I165" s="104">
        <v>30000000</v>
      </c>
      <c r="J165" s="104">
        <v>0</v>
      </c>
      <c r="K165" s="105">
        <v>30000000</v>
      </c>
      <c r="L165" s="106">
        <v>38019020.329999998</v>
      </c>
      <c r="M165" s="104">
        <v>17821415.780000001</v>
      </c>
      <c r="N165" s="104">
        <v>5940471.9299999997</v>
      </c>
      <c r="O165" s="104">
        <v>14257132.619999999</v>
      </c>
      <c r="P165" s="104">
        <v>0</v>
      </c>
      <c r="Q165" s="105">
        <v>14257132.619999999</v>
      </c>
      <c r="R165" s="107">
        <v>47.523775412499994</v>
      </c>
      <c r="S165" s="108">
        <v>47.523775413333333</v>
      </c>
      <c r="T165" s="108">
        <v>47.523775440000001</v>
      </c>
      <c r="U165" s="109">
        <v>47.523775399999998</v>
      </c>
      <c r="V165" s="109">
        <v>0</v>
      </c>
      <c r="W165" s="110">
        <v>47.523775399999998</v>
      </c>
    </row>
    <row r="166" spans="1:23" ht="15" customHeight="1" x14ac:dyDescent="0.25">
      <c r="A166" s="99" t="s">
        <v>269</v>
      </c>
      <c r="B166" s="100" t="s">
        <v>274</v>
      </c>
      <c r="C166" s="100" t="s">
        <v>153</v>
      </c>
      <c r="D166" s="100" t="s">
        <v>270</v>
      </c>
      <c r="E166" s="111"/>
      <c r="F166" s="103">
        <v>80000000</v>
      </c>
      <c r="G166" s="104">
        <v>37500000</v>
      </c>
      <c r="H166" s="104">
        <v>12500000</v>
      </c>
      <c r="I166" s="104">
        <v>30000000</v>
      </c>
      <c r="J166" s="104">
        <v>0</v>
      </c>
      <c r="K166" s="105">
        <v>30000000</v>
      </c>
      <c r="L166" s="106">
        <v>38019020.329999998</v>
      </c>
      <c r="M166" s="104">
        <v>17821415.780000001</v>
      </c>
      <c r="N166" s="104">
        <v>5940471.9299999997</v>
      </c>
      <c r="O166" s="104">
        <v>14257132.619999999</v>
      </c>
      <c r="P166" s="104">
        <v>0</v>
      </c>
      <c r="Q166" s="105">
        <v>14257132.619999999</v>
      </c>
      <c r="R166" s="107">
        <v>47.523775412499994</v>
      </c>
      <c r="S166" s="108">
        <v>47.523775413333333</v>
      </c>
      <c r="T166" s="108">
        <v>47.523775440000001</v>
      </c>
      <c r="U166" s="109">
        <v>47.523775399999998</v>
      </c>
      <c r="V166" s="109">
        <v>0</v>
      </c>
      <c r="W166" s="110">
        <v>47.523775399999998</v>
      </c>
    </row>
    <row r="167" spans="1:23" ht="34.5" customHeight="1" x14ac:dyDescent="0.25">
      <c r="A167" s="99" t="s">
        <v>154</v>
      </c>
      <c r="B167" s="100" t="s">
        <v>274</v>
      </c>
      <c r="C167" s="100" t="s">
        <v>153</v>
      </c>
      <c r="D167" s="100" t="s">
        <v>270</v>
      </c>
      <c r="E167" s="111" t="s">
        <v>155</v>
      </c>
      <c r="F167" s="103">
        <v>80000000</v>
      </c>
      <c r="G167" s="104">
        <v>37500000</v>
      </c>
      <c r="H167" s="104">
        <v>12500000</v>
      </c>
      <c r="I167" s="104">
        <v>30000000</v>
      </c>
      <c r="J167" s="104">
        <v>0</v>
      </c>
      <c r="K167" s="105">
        <v>30000000</v>
      </c>
      <c r="L167" s="106">
        <v>38019020.329999998</v>
      </c>
      <c r="M167" s="104">
        <v>17821415.780000001</v>
      </c>
      <c r="N167" s="104">
        <v>5940471.9299999997</v>
      </c>
      <c r="O167" s="104">
        <v>14257132.619999999</v>
      </c>
      <c r="P167" s="104">
        <v>0</v>
      </c>
      <c r="Q167" s="105">
        <v>14257132.619999999</v>
      </c>
      <c r="R167" s="107">
        <v>47.523775412499994</v>
      </c>
      <c r="S167" s="108">
        <v>47.523775413333333</v>
      </c>
      <c r="T167" s="108">
        <v>47.523775440000001</v>
      </c>
      <c r="U167" s="109">
        <v>47.523775399999998</v>
      </c>
      <c r="V167" s="109">
        <v>0</v>
      </c>
      <c r="W167" s="110">
        <v>47.523775399999998</v>
      </c>
    </row>
    <row r="168" spans="1:23" ht="15" customHeight="1" x14ac:dyDescent="0.25">
      <c r="A168" s="99" t="s">
        <v>156</v>
      </c>
      <c r="B168" s="100" t="s">
        <v>274</v>
      </c>
      <c r="C168" s="100" t="s">
        <v>153</v>
      </c>
      <c r="D168" s="100" t="s">
        <v>270</v>
      </c>
      <c r="E168" s="111" t="s">
        <v>157</v>
      </c>
      <c r="F168" s="103">
        <v>80000000</v>
      </c>
      <c r="G168" s="104">
        <v>37500000</v>
      </c>
      <c r="H168" s="104">
        <v>12500000</v>
      </c>
      <c r="I168" s="104">
        <v>30000000</v>
      </c>
      <c r="J168" s="104">
        <v>0</v>
      </c>
      <c r="K168" s="105">
        <v>30000000</v>
      </c>
      <c r="L168" s="106">
        <v>38019020.329999998</v>
      </c>
      <c r="M168" s="104">
        <v>17821415.780000001</v>
      </c>
      <c r="N168" s="104">
        <v>5940471.9299999997</v>
      </c>
      <c r="O168" s="104">
        <v>14257132.619999999</v>
      </c>
      <c r="P168" s="104">
        <v>0</v>
      </c>
      <c r="Q168" s="105">
        <v>14257132.619999999</v>
      </c>
      <c r="R168" s="107">
        <v>47.523775412499994</v>
      </c>
      <c r="S168" s="108">
        <v>47.523775413333333</v>
      </c>
      <c r="T168" s="108">
        <v>47.523775440000001</v>
      </c>
      <c r="U168" s="109">
        <v>47.523775399999998</v>
      </c>
      <c r="V168" s="109">
        <v>0</v>
      </c>
      <c r="W168" s="110">
        <v>47.523775399999998</v>
      </c>
    </row>
    <row r="169" spans="1:23" ht="23.25" customHeight="1" x14ac:dyDescent="0.25">
      <c r="A169" s="99" t="s">
        <v>158</v>
      </c>
      <c r="B169" s="100" t="s">
        <v>274</v>
      </c>
      <c r="C169" s="100" t="s">
        <v>153</v>
      </c>
      <c r="D169" s="100" t="s">
        <v>270</v>
      </c>
      <c r="E169" s="111" t="s">
        <v>159</v>
      </c>
      <c r="F169" s="103">
        <v>80000000</v>
      </c>
      <c r="G169" s="104">
        <v>37500000</v>
      </c>
      <c r="H169" s="104">
        <v>12500000</v>
      </c>
      <c r="I169" s="104">
        <v>30000000</v>
      </c>
      <c r="J169" s="104">
        <v>0</v>
      </c>
      <c r="K169" s="105">
        <v>30000000</v>
      </c>
      <c r="L169" s="106">
        <v>38019020.329999998</v>
      </c>
      <c r="M169" s="104">
        <v>17821415.780000001</v>
      </c>
      <c r="N169" s="104">
        <v>5940471.9299999997</v>
      </c>
      <c r="O169" s="104">
        <v>14257132.619999999</v>
      </c>
      <c r="P169" s="104">
        <v>0</v>
      </c>
      <c r="Q169" s="105">
        <v>14257132.619999999</v>
      </c>
      <c r="R169" s="107">
        <v>47.523775412499994</v>
      </c>
      <c r="S169" s="108">
        <v>47.523775413333333</v>
      </c>
      <c r="T169" s="108">
        <v>47.523775440000001</v>
      </c>
      <c r="U169" s="109">
        <v>47.523775399999998</v>
      </c>
      <c r="V169" s="109">
        <v>0</v>
      </c>
      <c r="W169" s="110">
        <v>47.523775399999998</v>
      </c>
    </row>
    <row r="170" spans="1:23" ht="68.25" customHeight="1" x14ac:dyDescent="0.25">
      <c r="A170" s="99" t="s">
        <v>275</v>
      </c>
      <c r="B170" s="100" t="s">
        <v>276</v>
      </c>
      <c r="C170" s="101"/>
      <c r="D170" s="101"/>
      <c r="E170" s="102"/>
      <c r="F170" s="103">
        <v>30807010</v>
      </c>
      <c r="G170" s="104">
        <v>0</v>
      </c>
      <c r="H170" s="104">
        <v>9242100</v>
      </c>
      <c r="I170" s="104">
        <v>21564910</v>
      </c>
      <c r="J170" s="104">
        <v>0</v>
      </c>
      <c r="K170" s="105">
        <v>21564910</v>
      </c>
      <c r="L170" s="106">
        <v>0</v>
      </c>
      <c r="M170" s="104">
        <v>0</v>
      </c>
      <c r="N170" s="104">
        <v>0</v>
      </c>
      <c r="O170" s="104">
        <v>0</v>
      </c>
      <c r="P170" s="104">
        <v>0</v>
      </c>
      <c r="Q170" s="105">
        <v>0</v>
      </c>
      <c r="R170" s="107">
        <v>0</v>
      </c>
      <c r="S170" s="108">
        <v>0</v>
      </c>
      <c r="T170" s="108">
        <v>0</v>
      </c>
      <c r="U170" s="109">
        <v>0</v>
      </c>
      <c r="V170" s="109">
        <v>0</v>
      </c>
      <c r="W170" s="110">
        <v>0</v>
      </c>
    </row>
    <row r="171" spans="1:23" ht="34.5" customHeight="1" x14ac:dyDescent="0.25">
      <c r="A171" s="99" t="s">
        <v>152</v>
      </c>
      <c r="B171" s="100" t="s">
        <v>276</v>
      </c>
      <c r="C171" s="100" t="s">
        <v>153</v>
      </c>
      <c r="D171" s="100"/>
      <c r="E171" s="111"/>
      <c r="F171" s="103">
        <v>30807010</v>
      </c>
      <c r="G171" s="104">
        <v>0</v>
      </c>
      <c r="H171" s="104">
        <v>9242100</v>
      </c>
      <c r="I171" s="104">
        <v>21564910</v>
      </c>
      <c r="J171" s="104">
        <v>0</v>
      </c>
      <c r="K171" s="105">
        <v>21564910</v>
      </c>
      <c r="L171" s="106">
        <v>0</v>
      </c>
      <c r="M171" s="104">
        <v>0</v>
      </c>
      <c r="N171" s="104">
        <v>0</v>
      </c>
      <c r="O171" s="104">
        <v>0</v>
      </c>
      <c r="P171" s="104">
        <v>0</v>
      </c>
      <c r="Q171" s="105">
        <v>0</v>
      </c>
      <c r="R171" s="107">
        <v>0</v>
      </c>
      <c r="S171" s="108">
        <v>0</v>
      </c>
      <c r="T171" s="108">
        <v>0</v>
      </c>
      <c r="U171" s="109">
        <v>0</v>
      </c>
      <c r="V171" s="109">
        <v>0</v>
      </c>
      <c r="W171" s="110">
        <v>0</v>
      </c>
    </row>
    <row r="172" spans="1:23" ht="15" customHeight="1" x14ac:dyDescent="0.25">
      <c r="A172" s="99" t="s">
        <v>267</v>
      </c>
      <c r="B172" s="100" t="s">
        <v>276</v>
      </c>
      <c r="C172" s="100" t="s">
        <v>153</v>
      </c>
      <c r="D172" s="100" t="s">
        <v>268</v>
      </c>
      <c r="E172" s="111"/>
      <c r="F172" s="103">
        <v>30807010</v>
      </c>
      <c r="G172" s="104">
        <v>0</v>
      </c>
      <c r="H172" s="104">
        <v>9242100</v>
      </c>
      <c r="I172" s="104">
        <v>21564910</v>
      </c>
      <c r="J172" s="104">
        <v>0</v>
      </c>
      <c r="K172" s="105">
        <v>21564910</v>
      </c>
      <c r="L172" s="106">
        <v>0</v>
      </c>
      <c r="M172" s="104">
        <v>0</v>
      </c>
      <c r="N172" s="104">
        <v>0</v>
      </c>
      <c r="O172" s="104">
        <v>0</v>
      </c>
      <c r="P172" s="104">
        <v>0</v>
      </c>
      <c r="Q172" s="105">
        <v>0</v>
      </c>
      <c r="R172" s="107">
        <v>0</v>
      </c>
      <c r="S172" s="108">
        <v>0</v>
      </c>
      <c r="T172" s="108">
        <v>0</v>
      </c>
      <c r="U172" s="109">
        <v>0</v>
      </c>
      <c r="V172" s="109">
        <v>0</v>
      </c>
      <c r="W172" s="110">
        <v>0</v>
      </c>
    </row>
    <row r="173" spans="1:23" ht="15" customHeight="1" x14ac:dyDescent="0.25">
      <c r="A173" s="99" t="s">
        <v>269</v>
      </c>
      <c r="B173" s="100" t="s">
        <v>276</v>
      </c>
      <c r="C173" s="100" t="s">
        <v>153</v>
      </c>
      <c r="D173" s="100" t="s">
        <v>270</v>
      </c>
      <c r="E173" s="111"/>
      <c r="F173" s="103">
        <v>30807010</v>
      </c>
      <c r="G173" s="104">
        <v>0</v>
      </c>
      <c r="H173" s="104">
        <v>9242100</v>
      </c>
      <c r="I173" s="104">
        <v>21564910</v>
      </c>
      <c r="J173" s="104">
        <v>0</v>
      </c>
      <c r="K173" s="105">
        <v>21564910</v>
      </c>
      <c r="L173" s="106">
        <v>0</v>
      </c>
      <c r="M173" s="104">
        <v>0</v>
      </c>
      <c r="N173" s="104">
        <v>0</v>
      </c>
      <c r="O173" s="104">
        <v>0</v>
      </c>
      <c r="P173" s="104">
        <v>0</v>
      </c>
      <c r="Q173" s="105">
        <v>0</v>
      </c>
      <c r="R173" s="107">
        <v>0</v>
      </c>
      <c r="S173" s="108">
        <v>0</v>
      </c>
      <c r="T173" s="108">
        <v>0</v>
      </c>
      <c r="U173" s="109">
        <v>0</v>
      </c>
      <c r="V173" s="109">
        <v>0</v>
      </c>
      <c r="W173" s="110">
        <v>0</v>
      </c>
    </row>
    <row r="174" spans="1:23" ht="34.5" customHeight="1" x14ac:dyDescent="0.25">
      <c r="A174" s="99" t="s">
        <v>154</v>
      </c>
      <c r="B174" s="100" t="s">
        <v>276</v>
      </c>
      <c r="C174" s="100" t="s">
        <v>153</v>
      </c>
      <c r="D174" s="100" t="s">
        <v>270</v>
      </c>
      <c r="E174" s="111" t="s">
        <v>155</v>
      </c>
      <c r="F174" s="103">
        <v>30807010</v>
      </c>
      <c r="G174" s="104">
        <v>0</v>
      </c>
      <c r="H174" s="104">
        <v>9242100</v>
      </c>
      <c r="I174" s="104">
        <v>21564910</v>
      </c>
      <c r="J174" s="104">
        <v>0</v>
      </c>
      <c r="K174" s="105">
        <v>21564910</v>
      </c>
      <c r="L174" s="106">
        <v>0</v>
      </c>
      <c r="M174" s="104">
        <v>0</v>
      </c>
      <c r="N174" s="104">
        <v>0</v>
      </c>
      <c r="O174" s="104">
        <v>0</v>
      </c>
      <c r="P174" s="104">
        <v>0</v>
      </c>
      <c r="Q174" s="105">
        <v>0</v>
      </c>
      <c r="R174" s="107">
        <v>0</v>
      </c>
      <c r="S174" s="108">
        <v>0</v>
      </c>
      <c r="T174" s="108">
        <v>0</v>
      </c>
      <c r="U174" s="109">
        <v>0</v>
      </c>
      <c r="V174" s="109">
        <v>0</v>
      </c>
      <c r="W174" s="110">
        <v>0</v>
      </c>
    </row>
    <row r="175" spans="1:23" ht="15" customHeight="1" x14ac:dyDescent="0.25">
      <c r="A175" s="99" t="s">
        <v>156</v>
      </c>
      <c r="B175" s="100" t="s">
        <v>276</v>
      </c>
      <c r="C175" s="100" t="s">
        <v>153</v>
      </c>
      <c r="D175" s="100" t="s">
        <v>270</v>
      </c>
      <c r="E175" s="111" t="s">
        <v>157</v>
      </c>
      <c r="F175" s="103">
        <v>30807010</v>
      </c>
      <c r="G175" s="104">
        <v>0</v>
      </c>
      <c r="H175" s="104">
        <v>9242100</v>
      </c>
      <c r="I175" s="104">
        <v>21564910</v>
      </c>
      <c r="J175" s="104">
        <v>0</v>
      </c>
      <c r="K175" s="105">
        <v>21564910</v>
      </c>
      <c r="L175" s="106">
        <v>0</v>
      </c>
      <c r="M175" s="104">
        <v>0</v>
      </c>
      <c r="N175" s="104">
        <v>0</v>
      </c>
      <c r="O175" s="104">
        <v>0</v>
      </c>
      <c r="P175" s="104">
        <v>0</v>
      </c>
      <c r="Q175" s="105">
        <v>0</v>
      </c>
      <c r="R175" s="107">
        <v>0</v>
      </c>
      <c r="S175" s="108">
        <v>0</v>
      </c>
      <c r="T175" s="108">
        <v>0</v>
      </c>
      <c r="U175" s="109">
        <v>0</v>
      </c>
      <c r="V175" s="109">
        <v>0</v>
      </c>
      <c r="W175" s="110">
        <v>0</v>
      </c>
    </row>
    <row r="176" spans="1:23" ht="23.25" customHeight="1" x14ac:dyDescent="0.25">
      <c r="A176" s="99" t="s">
        <v>158</v>
      </c>
      <c r="B176" s="100" t="s">
        <v>276</v>
      </c>
      <c r="C176" s="100" t="s">
        <v>153</v>
      </c>
      <c r="D176" s="100" t="s">
        <v>270</v>
      </c>
      <c r="E176" s="111" t="s">
        <v>159</v>
      </c>
      <c r="F176" s="103">
        <v>30807010</v>
      </c>
      <c r="G176" s="104">
        <v>0</v>
      </c>
      <c r="H176" s="104">
        <v>9242100</v>
      </c>
      <c r="I176" s="104">
        <v>21564910</v>
      </c>
      <c r="J176" s="104">
        <v>0</v>
      </c>
      <c r="K176" s="105">
        <v>21564910</v>
      </c>
      <c r="L176" s="106">
        <v>0</v>
      </c>
      <c r="M176" s="104">
        <v>0</v>
      </c>
      <c r="N176" s="104">
        <v>0</v>
      </c>
      <c r="O176" s="104">
        <v>0</v>
      </c>
      <c r="P176" s="104">
        <v>0</v>
      </c>
      <c r="Q176" s="105">
        <v>0</v>
      </c>
      <c r="R176" s="107">
        <v>0</v>
      </c>
      <c r="S176" s="108">
        <v>0</v>
      </c>
      <c r="T176" s="108">
        <v>0</v>
      </c>
      <c r="U176" s="109">
        <v>0</v>
      </c>
      <c r="V176" s="109">
        <v>0</v>
      </c>
      <c r="W176" s="110">
        <v>0</v>
      </c>
    </row>
    <row r="177" spans="1:23" ht="45.75" customHeight="1" x14ac:dyDescent="0.25">
      <c r="A177" s="99" t="s">
        <v>277</v>
      </c>
      <c r="B177" s="100" t="s">
        <v>278</v>
      </c>
      <c r="C177" s="101"/>
      <c r="D177" s="101"/>
      <c r="E177" s="102"/>
      <c r="F177" s="103">
        <v>513353000</v>
      </c>
      <c r="G177" s="104">
        <v>0</v>
      </c>
      <c r="H177" s="104">
        <v>487685340</v>
      </c>
      <c r="I177" s="104">
        <v>25667660</v>
      </c>
      <c r="J177" s="104">
        <v>0</v>
      </c>
      <c r="K177" s="105">
        <v>25667660</v>
      </c>
      <c r="L177" s="106">
        <v>125447540.62</v>
      </c>
      <c r="M177" s="104">
        <v>0</v>
      </c>
      <c r="N177" s="104">
        <v>119175163.59</v>
      </c>
      <c r="O177" s="104">
        <v>6272377.0300000003</v>
      </c>
      <c r="P177" s="104">
        <v>0</v>
      </c>
      <c r="Q177" s="105">
        <v>6272377.0300000003</v>
      </c>
      <c r="R177" s="107">
        <v>24.436896369554674</v>
      </c>
      <c r="S177" s="108">
        <v>0</v>
      </c>
      <c r="T177" s="108">
        <v>24.43689687083889</v>
      </c>
      <c r="U177" s="109">
        <v>24.436886845158462</v>
      </c>
      <c r="V177" s="109">
        <v>0</v>
      </c>
      <c r="W177" s="110">
        <v>24.436886845158462</v>
      </c>
    </row>
    <row r="178" spans="1:23" ht="34.5" customHeight="1" x14ac:dyDescent="0.25">
      <c r="A178" s="99" t="s">
        <v>152</v>
      </c>
      <c r="B178" s="100" t="s">
        <v>278</v>
      </c>
      <c r="C178" s="100" t="s">
        <v>153</v>
      </c>
      <c r="D178" s="100"/>
      <c r="E178" s="111"/>
      <c r="F178" s="103">
        <v>513353000</v>
      </c>
      <c r="G178" s="104">
        <v>0</v>
      </c>
      <c r="H178" s="104">
        <v>487685340</v>
      </c>
      <c r="I178" s="104">
        <v>25667660</v>
      </c>
      <c r="J178" s="104">
        <v>0</v>
      </c>
      <c r="K178" s="105">
        <v>25667660</v>
      </c>
      <c r="L178" s="106">
        <v>125447540.62</v>
      </c>
      <c r="M178" s="104">
        <v>0</v>
      </c>
      <c r="N178" s="104">
        <v>119175163.59</v>
      </c>
      <c r="O178" s="104">
        <v>6272377.0300000003</v>
      </c>
      <c r="P178" s="104">
        <v>0</v>
      </c>
      <c r="Q178" s="105">
        <v>6272377.0300000003</v>
      </c>
      <c r="R178" s="107">
        <v>24.436896369554674</v>
      </c>
      <c r="S178" s="108">
        <v>0</v>
      </c>
      <c r="T178" s="108">
        <v>24.43689687083889</v>
      </c>
      <c r="U178" s="109">
        <v>24.436886845158462</v>
      </c>
      <c r="V178" s="109">
        <v>0</v>
      </c>
      <c r="W178" s="110">
        <v>24.436886845158462</v>
      </c>
    </row>
    <row r="179" spans="1:23" ht="15" customHeight="1" x14ac:dyDescent="0.25">
      <c r="A179" s="99" t="s">
        <v>267</v>
      </c>
      <c r="B179" s="100" t="s">
        <v>278</v>
      </c>
      <c r="C179" s="100" t="s">
        <v>153</v>
      </c>
      <c r="D179" s="100" t="s">
        <v>268</v>
      </c>
      <c r="E179" s="111"/>
      <c r="F179" s="103">
        <v>513353000</v>
      </c>
      <c r="G179" s="104">
        <v>0</v>
      </c>
      <c r="H179" s="104">
        <v>487685340</v>
      </c>
      <c r="I179" s="104">
        <v>25667660</v>
      </c>
      <c r="J179" s="104">
        <v>0</v>
      </c>
      <c r="K179" s="105">
        <v>25667660</v>
      </c>
      <c r="L179" s="106">
        <v>125447540.62</v>
      </c>
      <c r="M179" s="104">
        <v>0</v>
      </c>
      <c r="N179" s="104">
        <v>119175163.59</v>
      </c>
      <c r="O179" s="104">
        <v>6272377.0300000003</v>
      </c>
      <c r="P179" s="104">
        <v>0</v>
      </c>
      <c r="Q179" s="105">
        <v>6272377.0300000003</v>
      </c>
      <c r="R179" s="107">
        <v>24.436896369554674</v>
      </c>
      <c r="S179" s="108">
        <v>0</v>
      </c>
      <c r="T179" s="108">
        <v>24.43689687083889</v>
      </c>
      <c r="U179" s="109">
        <v>24.436886845158462</v>
      </c>
      <c r="V179" s="109">
        <v>0</v>
      </c>
      <c r="W179" s="110">
        <v>24.436886845158462</v>
      </c>
    </row>
    <row r="180" spans="1:23" ht="15" customHeight="1" x14ac:dyDescent="0.25">
      <c r="A180" s="99" t="s">
        <v>269</v>
      </c>
      <c r="B180" s="100" t="s">
        <v>278</v>
      </c>
      <c r="C180" s="100" t="s">
        <v>153</v>
      </c>
      <c r="D180" s="100" t="s">
        <v>270</v>
      </c>
      <c r="E180" s="111"/>
      <c r="F180" s="103">
        <v>513353000</v>
      </c>
      <c r="G180" s="104">
        <v>0</v>
      </c>
      <c r="H180" s="104">
        <v>487685340</v>
      </c>
      <c r="I180" s="104">
        <v>25667660</v>
      </c>
      <c r="J180" s="104">
        <v>0</v>
      </c>
      <c r="K180" s="105">
        <v>25667660</v>
      </c>
      <c r="L180" s="106">
        <v>125447540.62</v>
      </c>
      <c r="M180" s="104">
        <v>0</v>
      </c>
      <c r="N180" s="104">
        <v>119175163.59</v>
      </c>
      <c r="O180" s="104">
        <v>6272377.0300000003</v>
      </c>
      <c r="P180" s="104">
        <v>0</v>
      </c>
      <c r="Q180" s="105">
        <v>6272377.0300000003</v>
      </c>
      <c r="R180" s="107">
        <v>24.436896369554674</v>
      </c>
      <c r="S180" s="108">
        <v>0</v>
      </c>
      <c r="T180" s="108">
        <v>24.43689687083889</v>
      </c>
      <c r="U180" s="109">
        <v>24.436886845158462</v>
      </c>
      <c r="V180" s="109">
        <v>0</v>
      </c>
      <c r="W180" s="110">
        <v>24.436886845158462</v>
      </c>
    </row>
    <row r="181" spans="1:23" ht="34.5" customHeight="1" x14ac:dyDescent="0.25">
      <c r="A181" s="99" t="s">
        <v>154</v>
      </c>
      <c r="B181" s="100" t="s">
        <v>278</v>
      </c>
      <c r="C181" s="100" t="s">
        <v>153</v>
      </c>
      <c r="D181" s="100" t="s">
        <v>270</v>
      </c>
      <c r="E181" s="111" t="s">
        <v>155</v>
      </c>
      <c r="F181" s="103">
        <v>513353000</v>
      </c>
      <c r="G181" s="104">
        <v>0</v>
      </c>
      <c r="H181" s="104">
        <v>487685340</v>
      </c>
      <c r="I181" s="104">
        <v>25667660</v>
      </c>
      <c r="J181" s="104">
        <v>0</v>
      </c>
      <c r="K181" s="105">
        <v>25667660</v>
      </c>
      <c r="L181" s="106">
        <v>125447540.62</v>
      </c>
      <c r="M181" s="104">
        <v>0</v>
      </c>
      <c r="N181" s="104">
        <v>119175163.59</v>
      </c>
      <c r="O181" s="104">
        <v>6272377.0300000003</v>
      </c>
      <c r="P181" s="104">
        <v>0</v>
      </c>
      <c r="Q181" s="105">
        <v>6272377.0300000003</v>
      </c>
      <c r="R181" s="107">
        <v>24.436896369554674</v>
      </c>
      <c r="S181" s="108">
        <v>0</v>
      </c>
      <c r="T181" s="108">
        <v>24.43689687083889</v>
      </c>
      <c r="U181" s="109">
        <v>24.436886845158462</v>
      </c>
      <c r="V181" s="109">
        <v>0</v>
      </c>
      <c r="W181" s="110">
        <v>24.436886845158462</v>
      </c>
    </row>
    <row r="182" spans="1:23" ht="15" customHeight="1" x14ac:dyDescent="0.25">
      <c r="A182" s="99" t="s">
        <v>156</v>
      </c>
      <c r="B182" s="100" t="s">
        <v>278</v>
      </c>
      <c r="C182" s="100" t="s">
        <v>153</v>
      </c>
      <c r="D182" s="100" t="s">
        <v>270</v>
      </c>
      <c r="E182" s="111" t="s">
        <v>157</v>
      </c>
      <c r="F182" s="103">
        <v>513353000</v>
      </c>
      <c r="G182" s="104">
        <v>0</v>
      </c>
      <c r="H182" s="104">
        <v>487685340</v>
      </c>
      <c r="I182" s="104">
        <v>25667660</v>
      </c>
      <c r="J182" s="104">
        <v>0</v>
      </c>
      <c r="K182" s="105">
        <v>25667660</v>
      </c>
      <c r="L182" s="106">
        <v>125447540.62</v>
      </c>
      <c r="M182" s="104">
        <v>0</v>
      </c>
      <c r="N182" s="104">
        <v>119175163.59</v>
      </c>
      <c r="O182" s="104">
        <v>6272377.0300000003</v>
      </c>
      <c r="P182" s="104">
        <v>0</v>
      </c>
      <c r="Q182" s="105">
        <v>6272377.0300000003</v>
      </c>
      <c r="R182" s="107">
        <v>24.436896369554674</v>
      </c>
      <c r="S182" s="108">
        <v>0</v>
      </c>
      <c r="T182" s="108">
        <v>24.43689687083889</v>
      </c>
      <c r="U182" s="109">
        <v>24.436886845158462</v>
      </c>
      <c r="V182" s="109">
        <v>0</v>
      </c>
      <c r="W182" s="110">
        <v>24.436886845158462</v>
      </c>
    </row>
    <row r="183" spans="1:23" ht="23.25" customHeight="1" x14ac:dyDescent="0.25">
      <c r="A183" s="99" t="s">
        <v>158</v>
      </c>
      <c r="B183" s="100" t="s">
        <v>278</v>
      </c>
      <c r="C183" s="100" t="s">
        <v>153</v>
      </c>
      <c r="D183" s="100" t="s">
        <v>270</v>
      </c>
      <c r="E183" s="111" t="s">
        <v>159</v>
      </c>
      <c r="F183" s="103">
        <v>513353000</v>
      </c>
      <c r="G183" s="104">
        <v>0</v>
      </c>
      <c r="H183" s="104">
        <v>487685340</v>
      </c>
      <c r="I183" s="104">
        <v>25667660</v>
      </c>
      <c r="J183" s="104">
        <v>0</v>
      </c>
      <c r="K183" s="105">
        <v>25667660</v>
      </c>
      <c r="L183" s="106">
        <v>125447540.62</v>
      </c>
      <c r="M183" s="104">
        <v>0</v>
      </c>
      <c r="N183" s="104">
        <v>119175163.59</v>
      </c>
      <c r="O183" s="104">
        <v>6272377.0300000003</v>
      </c>
      <c r="P183" s="104">
        <v>0</v>
      </c>
      <c r="Q183" s="105">
        <v>6272377.0300000003</v>
      </c>
      <c r="R183" s="107">
        <v>24.436896369554674</v>
      </c>
      <c r="S183" s="108">
        <v>0</v>
      </c>
      <c r="T183" s="108">
        <v>24.43689687083889</v>
      </c>
      <c r="U183" s="109">
        <v>24.436886845158462</v>
      </c>
      <c r="V183" s="109">
        <v>0</v>
      </c>
      <c r="W183" s="110">
        <v>24.436886845158462</v>
      </c>
    </row>
    <row r="184" spans="1:23" ht="23.25" customHeight="1" x14ac:dyDescent="0.25">
      <c r="A184" s="99" t="s">
        <v>279</v>
      </c>
      <c r="B184" s="100" t="s">
        <v>280</v>
      </c>
      <c r="C184" s="101"/>
      <c r="D184" s="101"/>
      <c r="E184" s="102"/>
      <c r="F184" s="103">
        <v>9000000</v>
      </c>
      <c r="G184" s="104">
        <v>0</v>
      </c>
      <c r="H184" s="104">
        <v>8910000</v>
      </c>
      <c r="I184" s="104">
        <v>90000</v>
      </c>
      <c r="J184" s="104">
        <v>0</v>
      </c>
      <c r="K184" s="105">
        <v>90000</v>
      </c>
      <c r="L184" s="106">
        <v>147.47999999999999</v>
      </c>
      <c r="M184" s="104">
        <v>0</v>
      </c>
      <c r="N184" s="104">
        <v>0</v>
      </c>
      <c r="O184" s="104">
        <v>147.47999999999999</v>
      </c>
      <c r="P184" s="104">
        <v>0</v>
      </c>
      <c r="Q184" s="105">
        <v>147.47999999999999</v>
      </c>
      <c r="R184" s="107">
        <v>1.6386666666666667E-3</v>
      </c>
      <c r="S184" s="108">
        <v>0</v>
      </c>
      <c r="T184" s="108">
        <v>0</v>
      </c>
      <c r="U184" s="109">
        <v>0.16386666666666666</v>
      </c>
      <c r="V184" s="109">
        <v>0</v>
      </c>
      <c r="W184" s="110">
        <v>0.16386666666666666</v>
      </c>
    </row>
    <row r="185" spans="1:23" ht="34.5" customHeight="1" x14ac:dyDescent="0.25">
      <c r="A185" s="99" t="s">
        <v>152</v>
      </c>
      <c r="B185" s="100" t="s">
        <v>280</v>
      </c>
      <c r="C185" s="100" t="s">
        <v>153</v>
      </c>
      <c r="D185" s="100"/>
      <c r="E185" s="111"/>
      <c r="F185" s="103">
        <v>9000000</v>
      </c>
      <c r="G185" s="104">
        <v>0</v>
      </c>
      <c r="H185" s="104">
        <v>8910000</v>
      </c>
      <c r="I185" s="104">
        <v>90000</v>
      </c>
      <c r="J185" s="104">
        <v>0</v>
      </c>
      <c r="K185" s="105">
        <v>90000</v>
      </c>
      <c r="L185" s="106">
        <v>147.47999999999999</v>
      </c>
      <c r="M185" s="104">
        <v>0</v>
      </c>
      <c r="N185" s="104">
        <v>0</v>
      </c>
      <c r="O185" s="104">
        <v>147.47999999999999</v>
      </c>
      <c r="P185" s="104">
        <v>0</v>
      </c>
      <c r="Q185" s="105">
        <v>147.47999999999999</v>
      </c>
      <c r="R185" s="107">
        <v>1.6386666666666667E-3</v>
      </c>
      <c r="S185" s="108">
        <v>0</v>
      </c>
      <c r="T185" s="108">
        <v>0</v>
      </c>
      <c r="U185" s="109">
        <v>0.16386666666666666</v>
      </c>
      <c r="V185" s="109">
        <v>0</v>
      </c>
      <c r="W185" s="110">
        <v>0.16386666666666666</v>
      </c>
    </row>
    <row r="186" spans="1:23" ht="15" customHeight="1" x14ac:dyDescent="0.25">
      <c r="A186" s="99" t="s">
        <v>267</v>
      </c>
      <c r="B186" s="100" t="s">
        <v>280</v>
      </c>
      <c r="C186" s="100" t="s">
        <v>153</v>
      </c>
      <c r="D186" s="100" t="s">
        <v>268</v>
      </c>
      <c r="E186" s="111"/>
      <c r="F186" s="103">
        <v>9000000</v>
      </c>
      <c r="G186" s="104">
        <v>0</v>
      </c>
      <c r="H186" s="104">
        <v>8910000</v>
      </c>
      <c r="I186" s="104">
        <v>90000</v>
      </c>
      <c r="J186" s="104">
        <v>0</v>
      </c>
      <c r="K186" s="105">
        <v>90000</v>
      </c>
      <c r="L186" s="106">
        <v>147.47999999999999</v>
      </c>
      <c r="M186" s="104">
        <v>0</v>
      </c>
      <c r="N186" s="104">
        <v>0</v>
      </c>
      <c r="O186" s="104">
        <v>147.47999999999999</v>
      </c>
      <c r="P186" s="104">
        <v>0</v>
      </c>
      <c r="Q186" s="105">
        <v>147.47999999999999</v>
      </c>
      <c r="R186" s="107">
        <v>1.6386666666666667E-3</v>
      </c>
      <c r="S186" s="108">
        <v>0</v>
      </c>
      <c r="T186" s="108">
        <v>0</v>
      </c>
      <c r="U186" s="109">
        <v>0.16386666666666666</v>
      </c>
      <c r="V186" s="109">
        <v>0</v>
      </c>
      <c r="W186" s="110">
        <v>0.16386666666666666</v>
      </c>
    </row>
    <row r="187" spans="1:23" ht="15" customHeight="1" x14ac:dyDescent="0.25">
      <c r="A187" s="99" t="s">
        <v>269</v>
      </c>
      <c r="B187" s="100" t="s">
        <v>280</v>
      </c>
      <c r="C187" s="100" t="s">
        <v>153</v>
      </c>
      <c r="D187" s="100" t="s">
        <v>270</v>
      </c>
      <c r="E187" s="111"/>
      <c r="F187" s="103">
        <v>9000000</v>
      </c>
      <c r="G187" s="104">
        <v>0</v>
      </c>
      <c r="H187" s="104">
        <v>8910000</v>
      </c>
      <c r="I187" s="104">
        <v>90000</v>
      </c>
      <c r="J187" s="104">
        <v>0</v>
      </c>
      <c r="K187" s="105">
        <v>90000</v>
      </c>
      <c r="L187" s="106">
        <v>147.47999999999999</v>
      </c>
      <c r="M187" s="104">
        <v>0</v>
      </c>
      <c r="N187" s="104">
        <v>0</v>
      </c>
      <c r="O187" s="104">
        <v>147.47999999999999</v>
      </c>
      <c r="P187" s="104">
        <v>0</v>
      </c>
      <c r="Q187" s="105">
        <v>147.47999999999999</v>
      </c>
      <c r="R187" s="107">
        <v>1.6386666666666667E-3</v>
      </c>
      <c r="S187" s="108">
        <v>0</v>
      </c>
      <c r="T187" s="108">
        <v>0</v>
      </c>
      <c r="U187" s="109">
        <v>0.16386666666666666</v>
      </c>
      <c r="V187" s="109">
        <v>0</v>
      </c>
      <c r="W187" s="110">
        <v>0.16386666666666666</v>
      </c>
    </row>
    <row r="188" spans="1:23" ht="34.5" customHeight="1" x14ac:dyDescent="0.25">
      <c r="A188" s="99" t="s">
        <v>154</v>
      </c>
      <c r="B188" s="100" t="s">
        <v>280</v>
      </c>
      <c r="C188" s="100" t="s">
        <v>153</v>
      </c>
      <c r="D188" s="100" t="s">
        <v>270</v>
      </c>
      <c r="E188" s="111" t="s">
        <v>155</v>
      </c>
      <c r="F188" s="103">
        <v>9000000</v>
      </c>
      <c r="G188" s="104">
        <v>0</v>
      </c>
      <c r="H188" s="104">
        <v>8910000</v>
      </c>
      <c r="I188" s="104">
        <v>90000</v>
      </c>
      <c r="J188" s="104">
        <v>0</v>
      </c>
      <c r="K188" s="105">
        <v>90000</v>
      </c>
      <c r="L188" s="106">
        <v>147.47999999999999</v>
      </c>
      <c r="M188" s="104">
        <v>0</v>
      </c>
      <c r="N188" s="104">
        <v>0</v>
      </c>
      <c r="O188" s="104">
        <v>147.47999999999999</v>
      </c>
      <c r="P188" s="104">
        <v>0</v>
      </c>
      <c r="Q188" s="105">
        <v>147.47999999999999</v>
      </c>
      <c r="R188" s="107">
        <v>1.6386666666666667E-3</v>
      </c>
      <c r="S188" s="108">
        <v>0</v>
      </c>
      <c r="T188" s="108">
        <v>0</v>
      </c>
      <c r="U188" s="109">
        <v>0.16386666666666666</v>
      </c>
      <c r="V188" s="109">
        <v>0</v>
      </c>
      <c r="W188" s="110">
        <v>0.16386666666666666</v>
      </c>
    </row>
    <row r="189" spans="1:23" ht="15" customHeight="1" x14ac:dyDescent="0.25">
      <c r="A189" s="99" t="s">
        <v>156</v>
      </c>
      <c r="B189" s="100" t="s">
        <v>280</v>
      </c>
      <c r="C189" s="100" t="s">
        <v>153</v>
      </c>
      <c r="D189" s="100" t="s">
        <v>270</v>
      </c>
      <c r="E189" s="111" t="s">
        <v>157</v>
      </c>
      <c r="F189" s="103">
        <v>9000000</v>
      </c>
      <c r="G189" s="104">
        <v>0</v>
      </c>
      <c r="H189" s="104">
        <v>8910000</v>
      </c>
      <c r="I189" s="104">
        <v>90000</v>
      </c>
      <c r="J189" s="104">
        <v>0</v>
      </c>
      <c r="K189" s="105">
        <v>90000</v>
      </c>
      <c r="L189" s="106">
        <v>147.47999999999999</v>
      </c>
      <c r="M189" s="104">
        <v>0</v>
      </c>
      <c r="N189" s="104">
        <v>0</v>
      </c>
      <c r="O189" s="104">
        <v>147.47999999999999</v>
      </c>
      <c r="P189" s="104">
        <v>0</v>
      </c>
      <c r="Q189" s="105">
        <v>147.47999999999999</v>
      </c>
      <c r="R189" s="107">
        <v>1.6386666666666667E-3</v>
      </c>
      <c r="S189" s="108">
        <v>0</v>
      </c>
      <c r="T189" s="108">
        <v>0</v>
      </c>
      <c r="U189" s="109">
        <v>0.16386666666666666</v>
      </c>
      <c r="V189" s="109">
        <v>0</v>
      </c>
      <c r="W189" s="110">
        <v>0.16386666666666666</v>
      </c>
    </row>
    <row r="190" spans="1:23" ht="23.25" customHeight="1" x14ac:dyDescent="0.25">
      <c r="A190" s="99" t="s">
        <v>158</v>
      </c>
      <c r="B190" s="100" t="s">
        <v>280</v>
      </c>
      <c r="C190" s="100" t="s">
        <v>153</v>
      </c>
      <c r="D190" s="100" t="s">
        <v>270</v>
      </c>
      <c r="E190" s="111" t="s">
        <v>159</v>
      </c>
      <c r="F190" s="103">
        <v>9000000</v>
      </c>
      <c r="G190" s="104">
        <v>0</v>
      </c>
      <c r="H190" s="104">
        <v>8910000</v>
      </c>
      <c r="I190" s="104">
        <v>90000</v>
      </c>
      <c r="J190" s="104">
        <v>0</v>
      </c>
      <c r="K190" s="105">
        <v>90000</v>
      </c>
      <c r="L190" s="106">
        <v>147.47999999999999</v>
      </c>
      <c r="M190" s="104">
        <v>0</v>
      </c>
      <c r="N190" s="104">
        <v>0</v>
      </c>
      <c r="O190" s="104">
        <v>147.47999999999999</v>
      </c>
      <c r="P190" s="104">
        <v>0</v>
      </c>
      <c r="Q190" s="105">
        <v>147.47999999999999</v>
      </c>
      <c r="R190" s="107">
        <v>1.6386666666666667E-3</v>
      </c>
      <c r="S190" s="108">
        <v>0</v>
      </c>
      <c r="T190" s="108">
        <v>0</v>
      </c>
      <c r="U190" s="109">
        <v>0.16386666666666666</v>
      </c>
      <c r="V190" s="109">
        <v>0</v>
      </c>
      <c r="W190" s="110">
        <v>0.16386666666666666</v>
      </c>
    </row>
    <row r="191" spans="1:23" ht="15" customHeight="1" x14ac:dyDescent="0.25">
      <c r="A191" s="302" t="s">
        <v>423</v>
      </c>
      <c r="B191" s="303"/>
      <c r="C191" s="303"/>
      <c r="D191" s="303"/>
      <c r="E191" s="303"/>
      <c r="F191" s="91">
        <v>204696134</v>
      </c>
      <c r="G191" s="92">
        <v>0</v>
      </c>
      <c r="H191" s="92">
        <v>0</v>
      </c>
      <c r="I191" s="92">
        <v>204696134</v>
      </c>
      <c r="J191" s="92">
        <v>0</v>
      </c>
      <c r="K191" s="93">
        <v>204696134</v>
      </c>
      <c r="L191" s="94">
        <v>72090492.530000001</v>
      </c>
      <c r="M191" s="92">
        <v>0</v>
      </c>
      <c r="N191" s="92">
        <v>0</v>
      </c>
      <c r="O191" s="92">
        <v>72090492.530000001</v>
      </c>
      <c r="P191" s="92">
        <v>0</v>
      </c>
      <c r="Q191" s="93">
        <v>72090492.530000001</v>
      </c>
      <c r="R191" s="95">
        <v>35.218297053915052</v>
      </c>
      <c r="S191" s="96">
        <v>0</v>
      </c>
      <c r="T191" s="96">
        <v>0</v>
      </c>
      <c r="U191" s="97">
        <v>35.218297053915052</v>
      </c>
      <c r="V191" s="97">
        <v>0</v>
      </c>
      <c r="W191" s="98">
        <v>35.218297053915052</v>
      </c>
    </row>
    <row r="192" spans="1:23" ht="23.25" customHeight="1" x14ac:dyDescent="0.25">
      <c r="A192" s="302" t="s">
        <v>424</v>
      </c>
      <c r="B192" s="303"/>
      <c r="C192" s="303"/>
      <c r="D192" s="303"/>
      <c r="E192" s="303"/>
      <c r="F192" s="91">
        <v>204696134</v>
      </c>
      <c r="G192" s="92">
        <v>0</v>
      </c>
      <c r="H192" s="92">
        <v>0</v>
      </c>
      <c r="I192" s="92">
        <v>204696134</v>
      </c>
      <c r="J192" s="92">
        <v>0</v>
      </c>
      <c r="K192" s="93">
        <v>204696134</v>
      </c>
      <c r="L192" s="94">
        <v>72090492.530000001</v>
      </c>
      <c r="M192" s="92">
        <v>0</v>
      </c>
      <c r="N192" s="92">
        <v>0</v>
      </c>
      <c r="O192" s="92">
        <v>72090492.530000001</v>
      </c>
      <c r="P192" s="92">
        <v>0</v>
      </c>
      <c r="Q192" s="93">
        <v>72090492.530000001</v>
      </c>
      <c r="R192" s="95">
        <v>35.218297053915052</v>
      </c>
      <c r="S192" s="96">
        <v>0</v>
      </c>
      <c r="T192" s="96">
        <v>0</v>
      </c>
      <c r="U192" s="97">
        <v>35.218297053915052</v>
      </c>
      <c r="V192" s="97">
        <v>0</v>
      </c>
      <c r="W192" s="98">
        <v>35.218297053915052</v>
      </c>
    </row>
    <row r="193" spans="1:23" ht="34.5" customHeight="1" x14ac:dyDescent="0.25">
      <c r="A193" s="99" t="s">
        <v>281</v>
      </c>
      <c r="B193" s="100" t="s">
        <v>282</v>
      </c>
      <c r="C193" s="101"/>
      <c r="D193" s="101"/>
      <c r="E193" s="102"/>
      <c r="F193" s="103">
        <v>204696134</v>
      </c>
      <c r="G193" s="104">
        <v>0</v>
      </c>
      <c r="H193" s="104">
        <v>0</v>
      </c>
      <c r="I193" s="104">
        <v>204696134</v>
      </c>
      <c r="J193" s="104">
        <v>0</v>
      </c>
      <c r="K193" s="105">
        <v>204696134</v>
      </c>
      <c r="L193" s="106">
        <v>72090492.530000001</v>
      </c>
      <c r="M193" s="104">
        <v>0</v>
      </c>
      <c r="N193" s="104">
        <v>0</v>
      </c>
      <c r="O193" s="104">
        <v>72090492.530000001</v>
      </c>
      <c r="P193" s="104">
        <v>0</v>
      </c>
      <c r="Q193" s="105">
        <v>72090492.530000001</v>
      </c>
      <c r="R193" s="107">
        <v>35.218297053915052</v>
      </c>
      <c r="S193" s="108">
        <v>0</v>
      </c>
      <c r="T193" s="108">
        <v>0</v>
      </c>
      <c r="U193" s="109">
        <v>35.218297053915052</v>
      </c>
      <c r="V193" s="109">
        <v>0</v>
      </c>
      <c r="W193" s="110">
        <v>35.218297053915052</v>
      </c>
    </row>
    <row r="194" spans="1:23" ht="34.5" customHeight="1" x14ac:dyDescent="0.25">
      <c r="A194" s="99" t="s">
        <v>152</v>
      </c>
      <c r="B194" s="100" t="s">
        <v>282</v>
      </c>
      <c r="C194" s="100" t="s">
        <v>153</v>
      </c>
      <c r="D194" s="100"/>
      <c r="E194" s="111"/>
      <c r="F194" s="103">
        <v>204696134</v>
      </c>
      <c r="G194" s="104">
        <v>0</v>
      </c>
      <c r="H194" s="104">
        <v>0</v>
      </c>
      <c r="I194" s="104">
        <v>204696134</v>
      </c>
      <c r="J194" s="104">
        <v>0</v>
      </c>
      <c r="K194" s="105">
        <v>204696134</v>
      </c>
      <c r="L194" s="106">
        <v>72090492.530000001</v>
      </c>
      <c r="M194" s="104">
        <v>0</v>
      </c>
      <c r="N194" s="104">
        <v>0</v>
      </c>
      <c r="O194" s="104">
        <v>72090492.530000001</v>
      </c>
      <c r="P194" s="104">
        <v>0</v>
      </c>
      <c r="Q194" s="105">
        <v>72090492.530000001</v>
      </c>
      <c r="R194" s="107">
        <v>35.218297053915052</v>
      </c>
      <c r="S194" s="108">
        <v>0</v>
      </c>
      <c r="T194" s="108">
        <v>0</v>
      </c>
      <c r="U194" s="109">
        <v>35.218297053915052</v>
      </c>
      <c r="V194" s="109">
        <v>0</v>
      </c>
      <c r="W194" s="110">
        <v>35.218297053915052</v>
      </c>
    </row>
    <row r="195" spans="1:23" ht="15" customHeight="1" x14ac:dyDescent="0.25">
      <c r="A195" s="99" t="s">
        <v>267</v>
      </c>
      <c r="B195" s="100" t="s">
        <v>282</v>
      </c>
      <c r="C195" s="100" t="s">
        <v>153</v>
      </c>
      <c r="D195" s="100" t="s">
        <v>268</v>
      </c>
      <c r="E195" s="111"/>
      <c r="F195" s="103">
        <v>204696134</v>
      </c>
      <c r="G195" s="104">
        <v>0</v>
      </c>
      <c r="H195" s="104">
        <v>0</v>
      </c>
      <c r="I195" s="104">
        <v>204696134</v>
      </c>
      <c r="J195" s="104">
        <v>0</v>
      </c>
      <c r="K195" s="105">
        <v>204696134</v>
      </c>
      <c r="L195" s="106">
        <v>72090492.530000001</v>
      </c>
      <c r="M195" s="104">
        <v>0</v>
      </c>
      <c r="N195" s="104">
        <v>0</v>
      </c>
      <c r="O195" s="104">
        <v>72090492.530000001</v>
      </c>
      <c r="P195" s="104">
        <v>0</v>
      </c>
      <c r="Q195" s="105">
        <v>72090492.530000001</v>
      </c>
      <c r="R195" s="107">
        <v>35.218297053915052</v>
      </c>
      <c r="S195" s="108">
        <v>0</v>
      </c>
      <c r="T195" s="108">
        <v>0</v>
      </c>
      <c r="U195" s="109">
        <v>35.218297053915052</v>
      </c>
      <c r="V195" s="109">
        <v>0</v>
      </c>
      <c r="W195" s="110">
        <v>35.218297053915052</v>
      </c>
    </row>
    <row r="196" spans="1:23" ht="15" customHeight="1" x14ac:dyDescent="0.25">
      <c r="A196" s="99" t="s">
        <v>269</v>
      </c>
      <c r="B196" s="100" t="s">
        <v>282</v>
      </c>
      <c r="C196" s="100" t="s">
        <v>153</v>
      </c>
      <c r="D196" s="100" t="s">
        <v>270</v>
      </c>
      <c r="E196" s="111"/>
      <c r="F196" s="103">
        <v>204696134</v>
      </c>
      <c r="G196" s="104">
        <v>0</v>
      </c>
      <c r="H196" s="104">
        <v>0</v>
      </c>
      <c r="I196" s="104">
        <v>204696134</v>
      </c>
      <c r="J196" s="104">
        <v>0</v>
      </c>
      <c r="K196" s="105">
        <v>204696134</v>
      </c>
      <c r="L196" s="106">
        <v>72090492.530000001</v>
      </c>
      <c r="M196" s="104">
        <v>0</v>
      </c>
      <c r="N196" s="104">
        <v>0</v>
      </c>
      <c r="O196" s="104">
        <v>72090492.530000001</v>
      </c>
      <c r="P196" s="104">
        <v>0</v>
      </c>
      <c r="Q196" s="105">
        <v>72090492.530000001</v>
      </c>
      <c r="R196" s="107">
        <v>35.218297053915052</v>
      </c>
      <c r="S196" s="108">
        <v>0</v>
      </c>
      <c r="T196" s="108">
        <v>0</v>
      </c>
      <c r="U196" s="109">
        <v>35.218297053915052</v>
      </c>
      <c r="V196" s="109">
        <v>0</v>
      </c>
      <c r="W196" s="110">
        <v>35.218297053915052</v>
      </c>
    </row>
    <row r="197" spans="1:23" ht="34.5" customHeight="1" x14ac:dyDescent="0.25">
      <c r="A197" s="99" t="s">
        <v>154</v>
      </c>
      <c r="B197" s="100" t="s">
        <v>282</v>
      </c>
      <c r="C197" s="100" t="s">
        <v>153</v>
      </c>
      <c r="D197" s="100" t="s">
        <v>270</v>
      </c>
      <c r="E197" s="111" t="s">
        <v>155</v>
      </c>
      <c r="F197" s="103">
        <v>204696134</v>
      </c>
      <c r="G197" s="104">
        <v>0</v>
      </c>
      <c r="H197" s="104">
        <v>0</v>
      </c>
      <c r="I197" s="104">
        <v>204696134</v>
      </c>
      <c r="J197" s="104">
        <v>0</v>
      </c>
      <c r="K197" s="105">
        <v>204696134</v>
      </c>
      <c r="L197" s="106">
        <v>72090492.530000001</v>
      </c>
      <c r="M197" s="104">
        <v>0</v>
      </c>
      <c r="N197" s="104">
        <v>0</v>
      </c>
      <c r="O197" s="104">
        <v>72090492.530000001</v>
      </c>
      <c r="P197" s="104">
        <v>0</v>
      </c>
      <c r="Q197" s="105">
        <v>72090492.530000001</v>
      </c>
      <c r="R197" s="107">
        <v>35.218297053915052</v>
      </c>
      <c r="S197" s="108">
        <v>0</v>
      </c>
      <c r="T197" s="108">
        <v>0</v>
      </c>
      <c r="U197" s="109">
        <v>35.218297053915052</v>
      </c>
      <c r="V197" s="109">
        <v>0</v>
      </c>
      <c r="W197" s="110">
        <v>35.218297053915052</v>
      </c>
    </row>
    <row r="198" spans="1:23" ht="15" customHeight="1" x14ac:dyDescent="0.25">
      <c r="A198" s="99" t="s">
        <v>156</v>
      </c>
      <c r="B198" s="100" t="s">
        <v>282</v>
      </c>
      <c r="C198" s="100" t="s">
        <v>153</v>
      </c>
      <c r="D198" s="100" t="s">
        <v>270</v>
      </c>
      <c r="E198" s="111" t="s">
        <v>157</v>
      </c>
      <c r="F198" s="103">
        <v>204696134</v>
      </c>
      <c r="G198" s="104">
        <v>0</v>
      </c>
      <c r="H198" s="104">
        <v>0</v>
      </c>
      <c r="I198" s="104">
        <v>204696134</v>
      </c>
      <c r="J198" s="104">
        <v>0</v>
      </c>
      <c r="K198" s="105">
        <v>204696134</v>
      </c>
      <c r="L198" s="106">
        <v>72090492.530000001</v>
      </c>
      <c r="M198" s="104">
        <v>0</v>
      </c>
      <c r="N198" s="104">
        <v>0</v>
      </c>
      <c r="O198" s="104">
        <v>72090492.530000001</v>
      </c>
      <c r="P198" s="104">
        <v>0</v>
      </c>
      <c r="Q198" s="105">
        <v>72090492.530000001</v>
      </c>
      <c r="R198" s="107">
        <v>35.218297053915052</v>
      </c>
      <c r="S198" s="108">
        <v>0</v>
      </c>
      <c r="T198" s="108">
        <v>0</v>
      </c>
      <c r="U198" s="109">
        <v>35.218297053915052</v>
      </c>
      <c r="V198" s="109">
        <v>0</v>
      </c>
      <c r="W198" s="110">
        <v>35.218297053915052</v>
      </c>
    </row>
    <row r="199" spans="1:23" ht="57" customHeight="1" x14ac:dyDescent="0.25">
      <c r="A199" s="99" t="s">
        <v>160</v>
      </c>
      <c r="B199" s="100" t="s">
        <v>282</v>
      </c>
      <c r="C199" s="100" t="s">
        <v>153</v>
      </c>
      <c r="D199" s="100" t="s">
        <v>270</v>
      </c>
      <c r="E199" s="111" t="s">
        <v>161</v>
      </c>
      <c r="F199" s="103">
        <v>93702144</v>
      </c>
      <c r="G199" s="104">
        <v>0</v>
      </c>
      <c r="H199" s="104">
        <v>0</v>
      </c>
      <c r="I199" s="104">
        <v>93702144</v>
      </c>
      <c r="J199" s="104">
        <v>0</v>
      </c>
      <c r="K199" s="105">
        <v>93702144</v>
      </c>
      <c r="L199" s="106">
        <v>57560290.920000002</v>
      </c>
      <c r="M199" s="104">
        <v>0</v>
      </c>
      <c r="N199" s="104">
        <v>0</v>
      </c>
      <c r="O199" s="104">
        <v>57560290.920000002</v>
      </c>
      <c r="P199" s="104">
        <v>0</v>
      </c>
      <c r="Q199" s="105">
        <v>57560290.920000002</v>
      </c>
      <c r="R199" s="107">
        <v>61.429000941536628</v>
      </c>
      <c r="S199" s="108">
        <v>0</v>
      </c>
      <c r="T199" s="108">
        <v>0</v>
      </c>
      <c r="U199" s="109">
        <v>61.429000941536628</v>
      </c>
      <c r="V199" s="109">
        <v>0</v>
      </c>
      <c r="W199" s="110">
        <v>61.429000941536628</v>
      </c>
    </row>
    <row r="200" spans="1:23" ht="23.25" customHeight="1" thickBot="1" x14ac:dyDescent="0.3">
      <c r="A200" s="99" t="s">
        <v>158</v>
      </c>
      <c r="B200" s="100" t="s">
        <v>282</v>
      </c>
      <c r="C200" s="100" t="s">
        <v>153</v>
      </c>
      <c r="D200" s="100" t="s">
        <v>270</v>
      </c>
      <c r="E200" s="111" t="s">
        <v>159</v>
      </c>
      <c r="F200" s="103">
        <v>110993990</v>
      </c>
      <c r="G200" s="104">
        <v>0</v>
      </c>
      <c r="H200" s="104">
        <v>0</v>
      </c>
      <c r="I200" s="104">
        <v>110993990</v>
      </c>
      <c r="J200" s="104">
        <v>0</v>
      </c>
      <c r="K200" s="105">
        <v>110993990</v>
      </c>
      <c r="L200" s="106">
        <v>14530201.609999999</v>
      </c>
      <c r="M200" s="104">
        <v>0</v>
      </c>
      <c r="N200" s="104">
        <v>0</v>
      </c>
      <c r="O200" s="104">
        <v>14530201.609999999</v>
      </c>
      <c r="P200" s="104">
        <v>0</v>
      </c>
      <c r="Q200" s="105">
        <v>14530201.609999999</v>
      </c>
      <c r="R200" s="107">
        <v>13.09098052065702</v>
      </c>
      <c r="S200" s="108">
        <v>0</v>
      </c>
      <c r="T200" s="108">
        <v>0</v>
      </c>
      <c r="U200" s="109">
        <v>13.09098052065702</v>
      </c>
      <c r="V200" s="109">
        <v>0</v>
      </c>
      <c r="W200" s="110">
        <v>13.09098052065702</v>
      </c>
    </row>
    <row r="201" spans="1:23" ht="15.75" thickBot="1" x14ac:dyDescent="0.3">
      <c r="A201" s="304" t="s">
        <v>132</v>
      </c>
      <c r="B201" s="305"/>
      <c r="C201" s="305"/>
      <c r="D201" s="305"/>
      <c r="E201" s="305"/>
      <c r="F201" s="119">
        <v>2433872609.2600002</v>
      </c>
      <c r="G201" s="120">
        <v>42024964.75</v>
      </c>
      <c r="H201" s="120">
        <v>521929235.25</v>
      </c>
      <c r="I201" s="120">
        <v>1869918409.26</v>
      </c>
      <c r="J201" s="120">
        <v>0</v>
      </c>
      <c r="K201" s="121">
        <v>1869918409.26</v>
      </c>
      <c r="L201" s="122">
        <v>1148970814.7</v>
      </c>
      <c r="M201" s="120">
        <v>21946380.530000001</v>
      </c>
      <c r="N201" s="120">
        <v>126605320.77</v>
      </c>
      <c r="O201" s="120">
        <v>1000419113.4</v>
      </c>
      <c r="P201" s="120">
        <v>0</v>
      </c>
      <c r="Q201" s="121">
        <v>1000419113.4</v>
      </c>
      <c r="R201" s="123">
        <v>47.207516544973799</v>
      </c>
      <c r="S201" s="124">
        <v>52.222246135257024</v>
      </c>
      <c r="T201" s="124">
        <v>24.257181284232342</v>
      </c>
      <c r="U201" s="125">
        <v>53.50068262047354</v>
      </c>
      <c r="V201" s="125">
        <v>0</v>
      </c>
      <c r="W201" s="126">
        <v>53.50068262047354</v>
      </c>
    </row>
    <row r="202" spans="1:23" x14ac:dyDescent="0.25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</row>
  </sheetData>
  <mergeCells count="44">
    <mergeCell ref="A1:N1"/>
    <mergeCell ref="A2:N2"/>
    <mergeCell ref="B4:J4"/>
    <mergeCell ref="A6:A8"/>
    <mergeCell ref="B6:E6"/>
    <mergeCell ref="F6:K6"/>
    <mergeCell ref="L6:Q6"/>
    <mergeCell ref="A21:E21"/>
    <mergeCell ref="R6:W6"/>
    <mergeCell ref="B7:B8"/>
    <mergeCell ref="C7:C8"/>
    <mergeCell ref="D7:D8"/>
    <mergeCell ref="E7:E8"/>
    <mergeCell ref="F7:F8"/>
    <mergeCell ref="G7:K7"/>
    <mergeCell ref="L7:L8"/>
    <mergeCell ref="M7:Q7"/>
    <mergeCell ref="R7:R8"/>
    <mergeCell ref="S7:W7"/>
    <mergeCell ref="A10:E10"/>
    <mergeCell ref="A11:E11"/>
    <mergeCell ref="A12:E12"/>
    <mergeCell ref="A20:E20"/>
    <mergeCell ref="A126:E126"/>
    <mergeCell ref="A37:E37"/>
    <mergeCell ref="A38:E38"/>
    <mergeCell ref="A46:E46"/>
    <mergeCell ref="A57:E57"/>
    <mergeCell ref="A72:E72"/>
    <mergeCell ref="A73:E73"/>
    <mergeCell ref="A81:E81"/>
    <mergeCell ref="A82:E82"/>
    <mergeCell ref="A94:E94"/>
    <mergeCell ref="A95:E95"/>
    <mergeCell ref="A125:E125"/>
    <mergeCell ref="A191:E191"/>
    <mergeCell ref="A192:E192"/>
    <mergeCell ref="A201:E201"/>
    <mergeCell ref="A136:E136"/>
    <mergeCell ref="A137:E137"/>
    <mergeCell ref="A138:E138"/>
    <mergeCell ref="A160:E160"/>
    <mergeCell ref="A161:E161"/>
    <mergeCell ref="A162:E162"/>
  </mergeCells>
  <pageMargins left="0.23622047244094491" right="0.23622047244094491" top="0.74803149606299213" bottom="0.74803149606299213" header="0.23622047244094491" footer="0.23622047244094491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МП 2 2021 № 6</vt:lpstr>
      <vt:lpstr>Пояснительная</vt:lpstr>
      <vt:lpstr>роспись</vt:lpstr>
      <vt:lpstr>Результат</vt:lpstr>
      <vt:lpstr>Результат (2)</vt:lpstr>
      <vt:lpstr>'МП 2 2021 № 6'!Заголовки_для_печати</vt:lpstr>
      <vt:lpstr>'МП 2 2021 № 6'!Область_печати</vt:lpstr>
      <vt:lpstr>Пояснительная!Область_печати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</dc:creator>
  <cp:lastModifiedBy>OGA</cp:lastModifiedBy>
  <cp:lastPrinted>2021-09-01T08:43:48Z</cp:lastPrinted>
  <dcterms:created xsi:type="dcterms:W3CDTF">2020-06-26T08:08:34Z</dcterms:created>
  <dcterms:modified xsi:type="dcterms:W3CDTF">2021-09-01T08:46:31Z</dcterms:modified>
</cp:coreProperties>
</file>