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golubev.ODIN\Documents\"/>
    </mc:Choice>
  </mc:AlternateContent>
  <xr:revisionPtr revIDLastSave="0" documentId="8_{2B83C603-1E39-4843-B830-C4945EACD682}" xr6:coauthVersionLast="47" xr6:coauthVersionMax="47" xr10:uidLastSave="{00000000-0000-0000-0000-000000000000}"/>
  <bookViews>
    <workbookView xWindow="28680" yWindow="-1770" windowWidth="29040" windowHeight="15840" xr2:uid="{F85A3B3D-DD8D-4B09-B1F9-57B2121054BC}"/>
  </bookViews>
  <sheets>
    <sheet name="Приложение 1 (8 ред)" sheetId="2" r:id="rId1"/>
    <sheet name="Приложение 1 (7 ред)" sheetId="1" r:id="rId2"/>
  </sheets>
  <definedNames>
    <definedName name="_xlnm.Print_Titles" localSheetId="1">'Приложение 1 (7 ред)'!$8:$8</definedName>
    <definedName name="_xlnm.Print_Titles" localSheetId="0">'Приложение 1 (8 ред)'!$8:$8</definedName>
    <definedName name="_xlnm.Print_Area" localSheetId="1">'Приложение 1 (7 ред)'!$A$1:$M$197</definedName>
    <definedName name="_xlnm.Print_Area" localSheetId="0">'Приложение 1 (8 ред)'!$A$1:$M$197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1" i="2" l="1"/>
  <c r="I94" i="2" s="1"/>
  <c r="N62" i="2"/>
  <c r="J58" i="2"/>
  <c r="J56" i="2" s="1"/>
  <c r="K58" i="2"/>
  <c r="K56" i="2" s="1"/>
  <c r="J65" i="2"/>
  <c r="K65" i="2"/>
  <c r="P65" i="2" s="1"/>
  <c r="J66" i="2"/>
  <c r="K66" i="2"/>
  <c r="J69" i="2"/>
  <c r="J53" i="2" s="1"/>
  <c r="K69" i="2"/>
  <c r="K68" i="2" s="1"/>
  <c r="J76" i="2"/>
  <c r="K76" i="2"/>
  <c r="J95" i="2"/>
  <c r="K95" i="2"/>
  <c r="I58" i="2"/>
  <c r="J94" i="2"/>
  <c r="J92" i="2" s="1"/>
  <c r="J112" i="2"/>
  <c r="J111" i="2" s="1"/>
  <c r="F114" i="2"/>
  <c r="O64" i="2"/>
  <c r="O60" i="2"/>
  <c r="P57" i="2"/>
  <c r="P63" i="2"/>
  <c r="P64" i="2"/>
  <c r="P66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N26" i="2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N48" i="2"/>
  <c r="O48" i="2"/>
  <c r="P48" i="2"/>
  <c r="N49" i="2"/>
  <c r="O49" i="2"/>
  <c r="P49" i="2"/>
  <c r="N50" i="2"/>
  <c r="O50" i="2"/>
  <c r="P50" i="2"/>
  <c r="N54" i="2"/>
  <c r="O54" i="2"/>
  <c r="P54" i="2"/>
  <c r="N55" i="2"/>
  <c r="O55" i="2"/>
  <c r="P55" i="2"/>
  <c r="N57" i="2"/>
  <c r="O57" i="2"/>
  <c r="N59" i="2"/>
  <c r="O59" i="2"/>
  <c r="P59" i="2"/>
  <c r="N60" i="2"/>
  <c r="N61" i="2"/>
  <c r="O62" i="2"/>
  <c r="P62" i="2"/>
  <c r="N63" i="2"/>
  <c r="O63" i="2"/>
  <c r="N64" i="2"/>
  <c r="O66" i="2"/>
  <c r="N67" i="2"/>
  <c r="O67" i="2"/>
  <c r="P67" i="2"/>
  <c r="N70" i="2"/>
  <c r="O70" i="2"/>
  <c r="P70" i="2"/>
  <c r="N71" i="2"/>
  <c r="O71" i="2"/>
  <c r="P71" i="2"/>
  <c r="N72" i="2"/>
  <c r="O72" i="2"/>
  <c r="P72" i="2"/>
  <c r="N73" i="2"/>
  <c r="O73" i="2"/>
  <c r="P73" i="2"/>
  <c r="N74" i="2"/>
  <c r="O74" i="2"/>
  <c r="P74" i="2"/>
  <c r="N75" i="2"/>
  <c r="O75" i="2"/>
  <c r="P75" i="2"/>
  <c r="N76" i="2"/>
  <c r="O76" i="2"/>
  <c r="P76" i="2"/>
  <c r="N77" i="2"/>
  <c r="O77" i="2"/>
  <c r="P77" i="2"/>
  <c r="N78" i="2"/>
  <c r="O78" i="2"/>
  <c r="P78" i="2"/>
  <c r="N79" i="2"/>
  <c r="O79" i="2"/>
  <c r="P79" i="2"/>
  <c r="N80" i="2"/>
  <c r="O80" i="2"/>
  <c r="P80" i="2"/>
  <c r="N81" i="2"/>
  <c r="O81" i="2"/>
  <c r="P81" i="2"/>
  <c r="N82" i="2"/>
  <c r="O82" i="2"/>
  <c r="P82" i="2"/>
  <c r="N83" i="2"/>
  <c r="O83" i="2"/>
  <c r="P83" i="2"/>
  <c r="N84" i="2"/>
  <c r="O84" i="2"/>
  <c r="P84" i="2"/>
  <c r="N85" i="2"/>
  <c r="O85" i="2"/>
  <c r="P85" i="2"/>
  <c r="N86" i="2"/>
  <c r="O86" i="2"/>
  <c r="P86" i="2"/>
  <c r="N87" i="2"/>
  <c r="O87" i="2"/>
  <c r="P87" i="2"/>
  <c r="N88" i="2"/>
  <c r="O88" i="2"/>
  <c r="P88" i="2"/>
  <c r="N90" i="2"/>
  <c r="O90" i="2"/>
  <c r="P90" i="2"/>
  <c r="N93" i="2"/>
  <c r="O93" i="2"/>
  <c r="P93" i="2"/>
  <c r="N95" i="2"/>
  <c r="O95" i="2"/>
  <c r="P95" i="2"/>
  <c r="N96" i="2"/>
  <c r="P96" i="2"/>
  <c r="N97" i="2"/>
  <c r="O97" i="2"/>
  <c r="P97" i="2"/>
  <c r="N98" i="2"/>
  <c r="O98" i="2"/>
  <c r="P98" i="2"/>
  <c r="N99" i="2"/>
  <c r="O99" i="2"/>
  <c r="P99" i="2"/>
  <c r="N100" i="2"/>
  <c r="O100" i="2"/>
  <c r="P100" i="2"/>
  <c r="O101" i="2"/>
  <c r="P101" i="2"/>
  <c r="N102" i="2"/>
  <c r="O102" i="2"/>
  <c r="P102" i="2"/>
  <c r="N103" i="2"/>
  <c r="O103" i="2"/>
  <c r="P103" i="2"/>
  <c r="N104" i="2"/>
  <c r="O104" i="2"/>
  <c r="P104" i="2"/>
  <c r="N107" i="2"/>
  <c r="O107" i="2"/>
  <c r="P107" i="2"/>
  <c r="N108" i="2"/>
  <c r="O108" i="2"/>
  <c r="P108" i="2"/>
  <c r="N109" i="2"/>
  <c r="O109" i="2"/>
  <c r="P109" i="2"/>
  <c r="N110" i="2"/>
  <c r="O110" i="2"/>
  <c r="P110" i="2"/>
  <c r="N113" i="2"/>
  <c r="O113" i="2"/>
  <c r="P113" i="2"/>
  <c r="N114" i="2"/>
  <c r="P114" i="2"/>
  <c r="N115" i="2"/>
  <c r="O115" i="2"/>
  <c r="P115" i="2"/>
  <c r="N116" i="2"/>
  <c r="O116" i="2"/>
  <c r="P116" i="2"/>
  <c r="N117" i="2"/>
  <c r="O117" i="2"/>
  <c r="P117" i="2"/>
  <c r="N118" i="2"/>
  <c r="O118" i="2"/>
  <c r="P118" i="2"/>
  <c r="N119" i="2"/>
  <c r="O119" i="2"/>
  <c r="P119" i="2"/>
  <c r="N120" i="2"/>
  <c r="O120" i="2"/>
  <c r="P120" i="2"/>
  <c r="N121" i="2"/>
  <c r="O121" i="2"/>
  <c r="P121" i="2"/>
  <c r="N122" i="2"/>
  <c r="O122" i="2"/>
  <c r="P122" i="2"/>
  <c r="N123" i="2"/>
  <c r="O123" i="2"/>
  <c r="P123" i="2"/>
  <c r="N124" i="2"/>
  <c r="O124" i="2"/>
  <c r="P124" i="2"/>
  <c r="N125" i="2"/>
  <c r="O125" i="2"/>
  <c r="P125" i="2"/>
  <c r="N126" i="2"/>
  <c r="O126" i="2"/>
  <c r="P126" i="2"/>
  <c r="N127" i="2"/>
  <c r="O127" i="2"/>
  <c r="P127" i="2"/>
  <c r="N128" i="2"/>
  <c r="O128" i="2"/>
  <c r="P128" i="2"/>
  <c r="N129" i="2"/>
  <c r="O129" i="2"/>
  <c r="P129" i="2"/>
  <c r="N130" i="2"/>
  <c r="O130" i="2"/>
  <c r="P130" i="2"/>
  <c r="N131" i="2"/>
  <c r="O131" i="2"/>
  <c r="P131" i="2"/>
  <c r="N132" i="2"/>
  <c r="O132" i="2"/>
  <c r="P132" i="2"/>
  <c r="N133" i="2"/>
  <c r="O133" i="2"/>
  <c r="P133" i="2"/>
  <c r="N134" i="2"/>
  <c r="O134" i="2"/>
  <c r="P134" i="2"/>
  <c r="N135" i="2"/>
  <c r="O135" i="2"/>
  <c r="P135" i="2"/>
  <c r="N136" i="2"/>
  <c r="O136" i="2"/>
  <c r="P136" i="2"/>
  <c r="N137" i="2"/>
  <c r="O137" i="2"/>
  <c r="P137" i="2"/>
  <c r="N138" i="2"/>
  <c r="O138" i="2"/>
  <c r="P138" i="2"/>
  <c r="N139" i="2"/>
  <c r="O139" i="2"/>
  <c r="P139" i="2"/>
  <c r="N140" i="2"/>
  <c r="O140" i="2"/>
  <c r="P140" i="2"/>
  <c r="N141" i="2"/>
  <c r="O141" i="2"/>
  <c r="P141" i="2"/>
  <c r="N142" i="2"/>
  <c r="O142" i="2"/>
  <c r="P142" i="2"/>
  <c r="N143" i="2"/>
  <c r="O143" i="2"/>
  <c r="P143" i="2"/>
  <c r="N144" i="2"/>
  <c r="O144" i="2"/>
  <c r="P144" i="2"/>
  <c r="N145" i="2"/>
  <c r="O145" i="2"/>
  <c r="P145" i="2"/>
  <c r="N146" i="2"/>
  <c r="O146" i="2"/>
  <c r="P146" i="2"/>
  <c r="N147" i="2"/>
  <c r="O147" i="2"/>
  <c r="P147" i="2"/>
  <c r="N148" i="2"/>
  <c r="O148" i="2"/>
  <c r="P148" i="2"/>
  <c r="N149" i="2"/>
  <c r="O149" i="2"/>
  <c r="P149" i="2"/>
  <c r="N150" i="2"/>
  <c r="O150" i="2"/>
  <c r="P150" i="2"/>
  <c r="N151" i="2"/>
  <c r="O151" i="2"/>
  <c r="P151" i="2"/>
  <c r="N152" i="2"/>
  <c r="O152" i="2"/>
  <c r="P152" i="2"/>
  <c r="N153" i="2"/>
  <c r="O153" i="2"/>
  <c r="P153" i="2"/>
  <c r="N154" i="2"/>
  <c r="O154" i="2"/>
  <c r="P154" i="2"/>
  <c r="N155" i="2"/>
  <c r="O155" i="2"/>
  <c r="P155" i="2"/>
  <c r="N156" i="2"/>
  <c r="O156" i="2"/>
  <c r="P156" i="2"/>
  <c r="N157" i="2"/>
  <c r="O157" i="2"/>
  <c r="P157" i="2"/>
  <c r="N158" i="2"/>
  <c r="O158" i="2"/>
  <c r="P158" i="2"/>
  <c r="N159" i="2"/>
  <c r="O159" i="2"/>
  <c r="P159" i="2"/>
  <c r="N160" i="2"/>
  <c r="O160" i="2"/>
  <c r="P160" i="2"/>
  <c r="N161" i="2"/>
  <c r="O161" i="2"/>
  <c r="P161" i="2"/>
  <c r="N162" i="2"/>
  <c r="O162" i="2"/>
  <c r="P162" i="2"/>
  <c r="N163" i="2"/>
  <c r="O163" i="2"/>
  <c r="P163" i="2"/>
  <c r="N164" i="2"/>
  <c r="O164" i="2"/>
  <c r="P164" i="2"/>
  <c r="N165" i="2"/>
  <c r="O165" i="2"/>
  <c r="P165" i="2"/>
  <c r="N166" i="2"/>
  <c r="O166" i="2"/>
  <c r="P166" i="2"/>
  <c r="N167" i="2"/>
  <c r="O167" i="2"/>
  <c r="P167" i="2"/>
  <c r="N168" i="2"/>
  <c r="O168" i="2"/>
  <c r="P168" i="2"/>
  <c r="N169" i="2"/>
  <c r="O169" i="2"/>
  <c r="P169" i="2"/>
  <c r="N170" i="2"/>
  <c r="O170" i="2"/>
  <c r="P170" i="2"/>
  <c r="N171" i="2"/>
  <c r="O171" i="2"/>
  <c r="P171" i="2"/>
  <c r="N172" i="2"/>
  <c r="O172" i="2"/>
  <c r="P172" i="2"/>
  <c r="N173" i="2"/>
  <c r="O173" i="2"/>
  <c r="P173" i="2"/>
  <c r="N174" i="2"/>
  <c r="O174" i="2"/>
  <c r="P174" i="2"/>
  <c r="N175" i="2"/>
  <c r="O175" i="2"/>
  <c r="P175" i="2"/>
  <c r="N176" i="2"/>
  <c r="O176" i="2"/>
  <c r="P176" i="2"/>
  <c r="N177" i="2"/>
  <c r="O177" i="2"/>
  <c r="P177" i="2"/>
  <c r="N178" i="2"/>
  <c r="O178" i="2"/>
  <c r="P178" i="2"/>
  <c r="N179" i="2"/>
  <c r="O179" i="2"/>
  <c r="P179" i="2"/>
  <c r="N180" i="2"/>
  <c r="O180" i="2"/>
  <c r="P180" i="2"/>
  <c r="N181" i="2"/>
  <c r="O181" i="2"/>
  <c r="P181" i="2"/>
  <c r="N182" i="2"/>
  <c r="O182" i="2"/>
  <c r="P182" i="2"/>
  <c r="N184" i="2"/>
  <c r="O184" i="2"/>
  <c r="P184" i="2"/>
  <c r="N185" i="2"/>
  <c r="O185" i="2"/>
  <c r="P185" i="2"/>
  <c r="N188" i="2"/>
  <c r="O188" i="2"/>
  <c r="P188" i="2"/>
  <c r="N189" i="2"/>
  <c r="O189" i="2"/>
  <c r="P189" i="2"/>
  <c r="O19" i="2"/>
  <c r="P19" i="2"/>
  <c r="N19" i="2"/>
  <c r="I62" i="2"/>
  <c r="E190" i="2"/>
  <c r="E189" i="2"/>
  <c r="E188" i="2"/>
  <c r="E187" i="2"/>
  <c r="G184" i="2"/>
  <c r="G188" i="2"/>
  <c r="E183" i="2"/>
  <c r="F182" i="2"/>
  <c r="F181" i="2"/>
  <c r="F180" i="2"/>
  <c r="K179" i="2"/>
  <c r="J179" i="2"/>
  <c r="I179" i="2"/>
  <c r="H179" i="2"/>
  <c r="F178" i="2"/>
  <c r="F177" i="2"/>
  <c r="F176" i="2"/>
  <c r="K175" i="2"/>
  <c r="J175" i="2"/>
  <c r="I175" i="2"/>
  <c r="H175" i="2"/>
  <c r="F174" i="2"/>
  <c r="F173" i="2"/>
  <c r="K172" i="2"/>
  <c r="J172" i="2"/>
  <c r="I172" i="2"/>
  <c r="H172" i="2"/>
  <c r="F171" i="2"/>
  <c r="F170" i="2"/>
  <c r="K169" i="2"/>
  <c r="J169" i="2"/>
  <c r="I169" i="2"/>
  <c r="H169" i="2"/>
  <c r="F168" i="2"/>
  <c r="F167" i="2"/>
  <c r="F166" i="2"/>
  <c r="K165" i="2"/>
  <c r="J165" i="2"/>
  <c r="I165" i="2"/>
  <c r="H165" i="2"/>
  <c r="F164" i="2"/>
  <c r="F163" i="2"/>
  <c r="K162" i="2"/>
  <c r="J162" i="2"/>
  <c r="H162" i="2"/>
  <c r="G162" i="2"/>
  <c r="F161" i="2"/>
  <c r="F160" i="2"/>
  <c r="K159" i="2"/>
  <c r="J159" i="2"/>
  <c r="I159" i="2"/>
  <c r="H159" i="2"/>
  <c r="G159" i="2"/>
  <c r="K152" i="2"/>
  <c r="J152" i="2"/>
  <c r="I152" i="2"/>
  <c r="H152" i="2"/>
  <c r="G152" i="2"/>
  <c r="K151" i="2"/>
  <c r="K185" i="2"/>
  <c r="J151" i="2"/>
  <c r="J185" i="2"/>
  <c r="I151" i="2"/>
  <c r="H151" i="2"/>
  <c r="G151" i="2"/>
  <c r="K150" i="2"/>
  <c r="J150" i="2"/>
  <c r="I150" i="2"/>
  <c r="I184" i="2"/>
  <c r="H150" i="2"/>
  <c r="G148" i="2"/>
  <c r="G145" i="2"/>
  <c r="F145" i="2"/>
  <c r="F148" i="2"/>
  <c r="G147" i="2"/>
  <c r="E143" i="2"/>
  <c r="F135" i="2"/>
  <c r="G134" i="2"/>
  <c r="F132" i="2"/>
  <c r="K131" i="2"/>
  <c r="J131" i="2"/>
  <c r="I131" i="2"/>
  <c r="H131" i="2"/>
  <c r="G131" i="2"/>
  <c r="E131" i="2"/>
  <c r="H130" i="2"/>
  <c r="F130" i="2"/>
  <c r="H129" i="2"/>
  <c r="F129" i="2"/>
  <c r="E129" i="2"/>
  <c r="E128" i="2"/>
  <c r="K128" i="2"/>
  <c r="J128" i="2"/>
  <c r="I128" i="2"/>
  <c r="G128" i="2"/>
  <c r="K125" i="2"/>
  <c r="J125" i="2"/>
  <c r="I125" i="2"/>
  <c r="H125" i="2"/>
  <c r="G125" i="2"/>
  <c r="F125" i="2"/>
  <c r="E125" i="2"/>
  <c r="F122" i="2"/>
  <c r="F121" i="2"/>
  <c r="H119" i="2"/>
  <c r="F119" i="2"/>
  <c r="F118" i="2"/>
  <c r="F117" i="2"/>
  <c r="H116" i="2"/>
  <c r="F116" i="2"/>
  <c r="F113" i="2"/>
  <c r="K112" i="2"/>
  <c r="P112" i="2" s="1"/>
  <c r="I112" i="2"/>
  <c r="N112" i="2" s="1"/>
  <c r="G112" i="2"/>
  <c r="G111" i="2"/>
  <c r="H110" i="2"/>
  <c r="F110" i="2"/>
  <c r="H109" i="2"/>
  <c r="F109" i="2"/>
  <c r="F108" i="2"/>
  <c r="F107" i="2"/>
  <c r="K106" i="2"/>
  <c r="K105" i="2" s="1"/>
  <c r="P105" i="2" s="1"/>
  <c r="J106" i="2"/>
  <c r="J105" i="2" s="1"/>
  <c r="I106" i="2"/>
  <c r="N106" i="2" s="1"/>
  <c r="G105" i="2"/>
  <c r="F104" i="2"/>
  <c r="F103" i="2"/>
  <c r="F102" i="2"/>
  <c r="G100" i="2"/>
  <c r="F100" i="2"/>
  <c r="G99" i="2"/>
  <c r="F99" i="2"/>
  <c r="F98" i="2"/>
  <c r="F97" i="2"/>
  <c r="H96" i="2"/>
  <c r="I95" i="2"/>
  <c r="H95" i="2"/>
  <c r="K94" i="2"/>
  <c r="F93" i="2"/>
  <c r="G92" i="2"/>
  <c r="E91" i="2"/>
  <c r="F90" i="2"/>
  <c r="F88" i="2"/>
  <c r="F87" i="2"/>
  <c r="F86" i="2"/>
  <c r="F85" i="2"/>
  <c r="K84" i="2"/>
  <c r="J84" i="2"/>
  <c r="J83" i="2"/>
  <c r="I84" i="2"/>
  <c r="H84" i="2"/>
  <c r="G84" i="2"/>
  <c r="K83" i="2"/>
  <c r="K81" i="2"/>
  <c r="I83" i="2"/>
  <c r="J82" i="2"/>
  <c r="G82" i="2"/>
  <c r="G80" i="2"/>
  <c r="J81" i="2"/>
  <c r="G81" i="2"/>
  <c r="E81" i="2"/>
  <c r="F79" i="2"/>
  <c r="F78" i="2"/>
  <c r="F77" i="2"/>
  <c r="I76" i="2"/>
  <c r="F75" i="2"/>
  <c r="H74" i="2"/>
  <c r="H73" i="2"/>
  <c r="H72" i="2"/>
  <c r="G72" i="2"/>
  <c r="G71" i="2"/>
  <c r="F71" i="2"/>
  <c r="F70" i="2"/>
  <c r="G68" i="2"/>
  <c r="H67" i="2"/>
  <c r="F67" i="2"/>
  <c r="I66" i="2"/>
  <c r="N66" i="2" s="1"/>
  <c r="G66" i="2"/>
  <c r="E65" i="2"/>
  <c r="G64" i="2"/>
  <c r="H63" i="2"/>
  <c r="G62" i="2"/>
  <c r="F62" i="2"/>
  <c r="G59" i="2"/>
  <c r="F59" i="2"/>
  <c r="E56" i="2"/>
  <c r="E53" i="2" s="1"/>
  <c r="E51" i="2" s="1"/>
  <c r="F55" i="2"/>
  <c r="F54" i="2"/>
  <c r="K52" i="2"/>
  <c r="P52" i="2" s="1"/>
  <c r="J52" i="2"/>
  <c r="O52" i="2" s="1"/>
  <c r="I52" i="2"/>
  <c r="N52" i="2" s="1"/>
  <c r="H52" i="2"/>
  <c r="G52" i="2"/>
  <c r="E46" i="2"/>
  <c r="F45" i="2"/>
  <c r="F44" i="2"/>
  <c r="K43" i="2"/>
  <c r="J43" i="2"/>
  <c r="I43" i="2"/>
  <c r="H43" i="2"/>
  <c r="F42" i="2"/>
  <c r="F39" i="2"/>
  <c r="F41" i="2"/>
  <c r="K39" i="2"/>
  <c r="J39" i="2"/>
  <c r="I39" i="2"/>
  <c r="H39" i="2"/>
  <c r="G39" i="2"/>
  <c r="E39" i="2"/>
  <c r="K38" i="2"/>
  <c r="J38" i="2"/>
  <c r="I38" i="2"/>
  <c r="H38" i="2"/>
  <c r="G38" i="2"/>
  <c r="E38" i="2"/>
  <c r="E37" i="2"/>
  <c r="K37" i="2"/>
  <c r="G37" i="2"/>
  <c r="F36" i="2"/>
  <c r="F35" i="2"/>
  <c r="K34" i="2"/>
  <c r="J34" i="2"/>
  <c r="I34" i="2"/>
  <c r="H34" i="2"/>
  <c r="G34" i="2"/>
  <c r="F33" i="2"/>
  <c r="F32" i="2"/>
  <c r="K31" i="2"/>
  <c r="J31" i="2"/>
  <c r="I31" i="2"/>
  <c r="H31" i="2"/>
  <c r="G31" i="2"/>
  <c r="F31" i="2"/>
  <c r="E31" i="2"/>
  <c r="H30" i="2"/>
  <c r="F29" i="2"/>
  <c r="K28" i="2"/>
  <c r="J28" i="2"/>
  <c r="I28" i="2"/>
  <c r="H28" i="2"/>
  <c r="G28" i="2"/>
  <c r="E28" i="2"/>
  <c r="H27" i="2"/>
  <c r="H26" i="2"/>
  <c r="F26" i="2"/>
  <c r="K25" i="2"/>
  <c r="J25" i="2"/>
  <c r="I25" i="2"/>
  <c r="G25" i="2"/>
  <c r="E25" i="2"/>
  <c r="F24" i="2"/>
  <c r="F23" i="2"/>
  <c r="G22" i="2"/>
  <c r="E22" i="2"/>
  <c r="K21" i="2"/>
  <c r="J21" i="2"/>
  <c r="I21" i="2"/>
  <c r="G21" i="2"/>
  <c r="K20" i="2"/>
  <c r="J20" i="2"/>
  <c r="I20" i="2"/>
  <c r="G20" i="2"/>
  <c r="G19" i="2"/>
  <c r="G46" i="2"/>
  <c r="K19" i="2"/>
  <c r="K46" i="2"/>
  <c r="E19" i="2"/>
  <c r="E190" i="1"/>
  <c r="E189" i="1"/>
  <c r="J188" i="1"/>
  <c r="E188" i="1"/>
  <c r="E187" i="1"/>
  <c r="H185" i="1"/>
  <c r="N185" i="1"/>
  <c r="P184" i="1"/>
  <c r="J184" i="1"/>
  <c r="G184" i="1"/>
  <c r="G188" i="1"/>
  <c r="E183" i="1"/>
  <c r="F182" i="1"/>
  <c r="F181" i="1"/>
  <c r="F180" i="1"/>
  <c r="K179" i="1"/>
  <c r="J179" i="1"/>
  <c r="I179" i="1"/>
  <c r="H179" i="1"/>
  <c r="F178" i="1"/>
  <c r="F177" i="1"/>
  <c r="F176" i="1"/>
  <c r="K175" i="1"/>
  <c r="J175" i="1"/>
  <c r="F175" i="1"/>
  <c r="I175" i="1"/>
  <c r="H175" i="1"/>
  <c r="Q174" i="1"/>
  <c r="P174" i="1"/>
  <c r="O174" i="1"/>
  <c r="N174" i="1"/>
  <c r="F174" i="1"/>
  <c r="Q173" i="1"/>
  <c r="P173" i="1"/>
  <c r="O173" i="1"/>
  <c r="N173" i="1"/>
  <c r="F173" i="1"/>
  <c r="O172" i="1"/>
  <c r="K172" i="1"/>
  <c r="J172" i="1"/>
  <c r="I172" i="1"/>
  <c r="H172" i="1"/>
  <c r="Q171" i="1"/>
  <c r="P171" i="1"/>
  <c r="O171" i="1"/>
  <c r="N171" i="1"/>
  <c r="F171" i="1"/>
  <c r="Q170" i="1"/>
  <c r="P170" i="1"/>
  <c r="O170" i="1"/>
  <c r="N170" i="1"/>
  <c r="F170" i="1"/>
  <c r="K169" i="1"/>
  <c r="J169" i="1"/>
  <c r="I169" i="1"/>
  <c r="H169" i="1"/>
  <c r="F169" i="1"/>
  <c r="Q168" i="1"/>
  <c r="P168" i="1"/>
  <c r="O168" i="1"/>
  <c r="N168" i="1"/>
  <c r="F168" i="1"/>
  <c r="Q167" i="1"/>
  <c r="P167" i="1"/>
  <c r="O167" i="1"/>
  <c r="N167" i="1"/>
  <c r="F167" i="1"/>
  <c r="Q166" i="1"/>
  <c r="P166" i="1"/>
  <c r="O166" i="1"/>
  <c r="N166" i="1"/>
  <c r="F166" i="1"/>
  <c r="K165" i="1"/>
  <c r="J165" i="1"/>
  <c r="I165" i="1"/>
  <c r="H165" i="1"/>
  <c r="F165" i="1"/>
  <c r="Q164" i="1"/>
  <c r="P164" i="1"/>
  <c r="O164" i="1"/>
  <c r="N164" i="1"/>
  <c r="F164" i="1"/>
  <c r="Q163" i="1"/>
  <c r="P163" i="1"/>
  <c r="O163" i="1"/>
  <c r="N163" i="1"/>
  <c r="F163" i="1"/>
  <c r="O162" i="1"/>
  <c r="K162" i="1"/>
  <c r="Q162" i="1"/>
  <c r="J162" i="1"/>
  <c r="H162" i="1"/>
  <c r="G162" i="1"/>
  <c r="F162" i="1"/>
  <c r="Q161" i="1"/>
  <c r="P161" i="1"/>
  <c r="O161" i="1"/>
  <c r="N161" i="1"/>
  <c r="F161" i="1"/>
  <c r="Q160" i="1"/>
  <c r="P160" i="1"/>
  <c r="O160" i="1"/>
  <c r="N160" i="1"/>
  <c r="F160" i="1"/>
  <c r="P159" i="1"/>
  <c r="K159" i="1"/>
  <c r="J159" i="1"/>
  <c r="I159" i="1"/>
  <c r="H159" i="1"/>
  <c r="G159" i="1"/>
  <c r="F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K152" i="1"/>
  <c r="J152" i="1"/>
  <c r="I152" i="1"/>
  <c r="H152" i="1"/>
  <c r="G152" i="1"/>
  <c r="F152" i="1"/>
  <c r="K151" i="1"/>
  <c r="K185" i="1"/>
  <c r="J151" i="1"/>
  <c r="I151" i="1"/>
  <c r="H151" i="1"/>
  <c r="G151" i="1"/>
  <c r="F151" i="1"/>
  <c r="K150" i="1"/>
  <c r="J150" i="1"/>
  <c r="I150" i="1"/>
  <c r="I184" i="1"/>
  <c r="H150" i="1"/>
  <c r="O149" i="1"/>
  <c r="K149" i="1"/>
  <c r="I149" i="1"/>
  <c r="G149" i="1"/>
  <c r="Q148" i="1"/>
  <c r="P148" i="1"/>
  <c r="O148" i="1"/>
  <c r="N148" i="1"/>
  <c r="G148" i="1"/>
  <c r="F148" i="1"/>
  <c r="Q147" i="1"/>
  <c r="P147" i="1"/>
  <c r="O147" i="1"/>
  <c r="N147" i="1"/>
  <c r="G147" i="1"/>
  <c r="Q146" i="1"/>
  <c r="P146" i="1"/>
  <c r="O146" i="1"/>
  <c r="N146" i="1"/>
  <c r="Q145" i="1"/>
  <c r="P145" i="1"/>
  <c r="O145" i="1"/>
  <c r="N145" i="1"/>
  <c r="G145" i="1"/>
  <c r="F145" i="1"/>
  <c r="Q144" i="1"/>
  <c r="P144" i="1"/>
  <c r="O144" i="1"/>
  <c r="N144" i="1"/>
  <c r="Q143" i="1"/>
  <c r="P143" i="1"/>
  <c r="O143" i="1"/>
  <c r="N143" i="1"/>
  <c r="E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F135" i="1"/>
  <c r="Q134" i="1"/>
  <c r="P134" i="1"/>
  <c r="O134" i="1"/>
  <c r="N134" i="1"/>
  <c r="G134" i="1"/>
  <c r="Q133" i="1"/>
  <c r="P133" i="1"/>
  <c r="O133" i="1"/>
  <c r="N133" i="1"/>
  <c r="Q132" i="1"/>
  <c r="P132" i="1"/>
  <c r="O132" i="1"/>
  <c r="N132" i="1"/>
  <c r="F132" i="1"/>
  <c r="K131" i="1"/>
  <c r="Q131" i="1"/>
  <c r="J131" i="1"/>
  <c r="P131" i="1"/>
  <c r="I131" i="1"/>
  <c r="O131" i="1"/>
  <c r="H131" i="1"/>
  <c r="G131" i="1"/>
  <c r="E131" i="1"/>
  <c r="Q130" i="1"/>
  <c r="P130" i="1"/>
  <c r="O130" i="1"/>
  <c r="N130" i="1"/>
  <c r="H130" i="1"/>
  <c r="F130" i="1"/>
  <c r="Q129" i="1"/>
  <c r="P129" i="1"/>
  <c r="O129" i="1"/>
  <c r="N129" i="1"/>
  <c r="H129" i="1"/>
  <c r="F129" i="1"/>
  <c r="E129" i="1"/>
  <c r="K128" i="1"/>
  <c r="Q128" i="1"/>
  <c r="J128" i="1"/>
  <c r="P128" i="1"/>
  <c r="I128" i="1"/>
  <c r="O128" i="1"/>
  <c r="H128" i="1"/>
  <c r="F128" i="1"/>
  <c r="G128" i="1"/>
  <c r="E128" i="1"/>
  <c r="Q127" i="1"/>
  <c r="P127" i="1"/>
  <c r="O127" i="1"/>
  <c r="N127" i="1"/>
  <c r="Q126" i="1"/>
  <c r="P126" i="1"/>
  <c r="O126" i="1"/>
  <c r="N126" i="1"/>
  <c r="K125" i="1"/>
  <c r="Q125" i="1"/>
  <c r="J125" i="1"/>
  <c r="P125" i="1"/>
  <c r="I125" i="1"/>
  <c r="O125" i="1"/>
  <c r="H125" i="1"/>
  <c r="G125" i="1"/>
  <c r="F125" i="1"/>
  <c r="E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F122" i="1"/>
  <c r="Q121" i="1"/>
  <c r="P121" i="1"/>
  <c r="O121" i="1"/>
  <c r="N121" i="1"/>
  <c r="F121" i="1"/>
  <c r="Q120" i="1"/>
  <c r="P120" i="1"/>
  <c r="O120" i="1"/>
  <c r="N120" i="1"/>
  <c r="Q119" i="1"/>
  <c r="P119" i="1"/>
  <c r="O119" i="1"/>
  <c r="H119" i="1"/>
  <c r="Q118" i="1"/>
  <c r="P118" i="1"/>
  <c r="O118" i="1"/>
  <c r="N118" i="1"/>
  <c r="F118" i="1"/>
  <c r="Q117" i="1"/>
  <c r="P117" i="1"/>
  <c r="O117" i="1"/>
  <c r="N117" i="1"/>
  <c r="F117" i="1"/>
  <c r="Q116" i="1"/>
  <c r="P116" i="1"/>
  <c r="O116" i="1"/>
  <c r="N116" i="1"/>
  <c r="H116" i="1"/>
  <c r="F116" i="1"/>
  <c r="Q115" i="1"/>
  <c r="P115" i="1"/>
  <c r="O115" i="1"/>
  <c r="N115" i="1"/>
  <c r="Q114" i="1"/>
  <c r="P114" i="1"/>
  <c r="O114" i="1"/>
  <c r="N114" i="1"/>
  <c r="F114" i="1"/>
  <c r="Q113" i="1"/>
  <c r="P113" i="1"/>
  <c r="O113" i="1"/>
  <c r="N113" i="1"/>
  <c r="F113" i="1"/>
  <c r="K112" i="1"/>
  <c r="Q112" i="1"/>
  <c r="J112" i="1"/>
  <c r="J111" i="1"/>
  <c r="P111" i="1"/>
  <c r="I112" i="1"/>
  <c r="O112" i="1"/>
  <c r="H112" i="1"/>
  <c r="H111" i="1"/>
  <c r="G112" i="1"/>
  <c r="F112" i="1"/>
  <c r="K111" i="1"/>
  <c r="Q111" i="1"/>
  <c r="I111" i="1"/>
  <c r="O111" i="1"/>
  <c r="G111" i="1"/>
  <c r="Q110" i="1"/>
  <c r="P110" i="1"/>
  <c r="O110" i="1"/>
  <c r="N110" i="1"/>
  <c r="H110" i="1"/>
  <c r="F110" i="1"/>
  <c r="Q109" i="1"/>
  <c r="P109" i="1"/>
  <c r="O109" i="1"/>
  <c r="H109" i="1"/>
  <c r="Q108" i="1"/>
  <c r="P108" i="1"/>
  <c r="O108" i="1"/>
  <c r="N108" i="1"/>
  <c r="F108" i="1"/>
  <c r="Q107" i="1"/>
  <c r="P107" i="1"/>
  <c r="O107" i="1"/>
  <c r="N107" i="1"/>
  <c r="F107" i="1"/>
  <c r="K106" i="1"/>
  <c r="Q106" i="1"/>
  <c r="J106" i="1"/>
  <c r="P106" i="1"/>
  <c r="I106" i="1"/>
  <c r="O106" i="1"/>
  <c r="J105" i="1"/>
  <c r="P105" i="1"/>
  <c r="I105" i="1"/>
  <c r="O105" i="1"/>
  <c r="G105" i="1"/>
  <c r="Q104" i="1"/>
  <c r="P104" i="1"/>
  <c r="O104" i="1"/>
  <c r="N104" i="1"/>
  <c r="F104" i="1"/>
  <c r="Q103" i="1"/>
  <c r="P103" i="1"/>
  <c r="O103" i="1"/>
  <c r="N103" i="1"/>
  <c r="F103" i="1"/>
  <c r="Q102" i="1"/>
  <c r="P102" i="1"/>
  <c r="O102" i="1"/>
  <c r="N102" i="1"/>
  <c r="F102" i="1"/>
  <c r="Q101" i="1"/>
  <c r="P101" i="1"/>
  <c r="O101" i="1"/>
  <c r="N101" i="1"/>
  <c r="Q100" i="1"/>
  <c r="P100" i="1"/>
  <c r="O100" i="1"/>
  <c r="N100" i="1"/>
  <c r="G100" i="1"/>
  <c r="F100" i="1"/>
  <c r="Q99" i="1"/>
  <c r="P99" i="1"/>
  <c r="O99" i="1"/>
  <c r="N99" i="1"/>
  <c r="G99" i="1"/>
  <c r="F99" i="1"/>
  <c r="Q98" i="1"/>
  <c r="P98" i="1"/>
  <c r="O98" i="1"/>
  <c r="N98" i="1"/>
  <c r="F98" i="1"/>
  <c r="Q97" i="1"/>
  <c r="P97" i="1"/>
  <c r="O97" i="1"/>
  <c r="N97" i="1"/>
  <c r="F97" i="1"/>
  <c r="Q96" i="1"/>
  <c r="P96" i="1"/>
  <c r="O96" i="1"/>
  <c r="N96" i="1"/>
  <c r="H96" i="1"/>
  <c r="F96" i="1"/>
  <c r="K95" i="1"/>
  <c r="Q95" i="1"/>
  <c r="J95" i="1"/>
  <c r="P95" i="1"/>
  <c r="I95" i="1"/>
  <c r="O95" i="1"/>
  <c r="H95" i="1"/>
  <c r="H94" i="1"/>
  <c r="O94" i="1"/>
  <c r="K94" i="1"/>
  <c r="K91" i="1"/>
  <c r="Q91" i="1"/>
  <c r="J94" i="1"/>
  <c r="P94" i="1"/>
  <c r="I94" i="1"/>
  <c r="F94" i="1"/>
  <c r="Q93" i="1"/>
  <c r="P93" i="1"/>
  <c r="O93" i="1"/>
  <c r="N93" i="1"/>
  <c r="F93" i="1"/>
  <c r="K92" i="1"/>
  <c r="Q92" i="1"/>
  <c r="I92" i="1"/>
  <c r="O92" i="1"/>
  <c r="G92" i="1"/>
  <c r="G89" i="1"/>
  <c r="I91" i="1"/>
  <c r="O91" i="1"/>
  <c r="E91" i="1"/>
  <c r="Q90" i="1"/>
  <c r="P90" i="1"/>
  <c r="O90" i="1"/>
  <c r="N90" i="1"/>
  <c r="F90" i="1"/>
  <c r="Q88" i="1"/>
  <c r="P88" i="1"/>
  <c r="O88" i="1"/>
  <c r="N88" i="1"/>
  <c r="F88" i="1"/>
  <c r="Q87" i="1"/>
  <c r="P87" i="1"/>
  <c r="O87" i="1"/>
  <c r="N87" i="1"/>
  <c r="F87" i="1"/>
  <c r="Q86" i="1"/>
  <c r="P86" i="1"/>
  <c r="O86" i="1"/>
  <c r="N86" i="1"/>
  <c r="F86" i="1"/>
  <c r="Q85" i="1"/>
  <c r="P85" i="1"/>
  <c r="O85" i="1"/>
  <c r="N85" i="1"/>
  <c r="F85" i="1"/>
  <c r="K84" i="1"/>
  <c r="Q84" i="1"/>
  <c r="J84" i="1"/>
  <c r="J83" i="1"/>
  <c r="P83" i="1"/>
  <c r="I84" i="1"/>
  <c r="O84" i="1"/>
  <c r="H84" i="1"/>
  <c r="N84" i="1"/>
  <c r="G84" i="1"/>
  <c r="Q83" i="1"/>
  <c r="K83" i="1"/>
  <c r="I83" i="1"/>
  <c r="O83" i="1"/>
  <c r="K82" i="1"/>
  <c r="Q82" i="1"/>
  <c r="I82" i="1"/>
  <c r="O82" i="1"/>
  <c r="G82" i="1"/>
  <c r="G80" i="1"/>
  <c r="K81" i="1"/>
  <c r="Q81" i="1"/>
  <c r="J81" i="1"/>
  <c r="P81" i="1"/>
  <c r="G81" i="1"/>
  <c r="E81" i="1"/>
  <c r="Q79" i="1"/>
  <c r="P79" i="1"/>
  <c r="O79" i="1"/>
  <c r="N79" i="1"/>
  <c r="F79" i="1"/>
  <c r="Q78" i="1"/>
  <c r="P78" i="1"/>
  <c r="O78" i="1"/>
  <c r="N78" i="1"/>
  <c r="F78" i="1"/>
  <c r="Q77" i="1"/>
  <c r="P77" i="1"/>
  <c r="O77" i="1"/>
  <c r="N77" i="1"/>
  <c r="F77" i="1"/>
  <c r="N76" i="1"/>
  <c r="K76" i="1"/>
  <c r="Q76" i="1"/>
  <c r="J76" i="1"/>
  <c r="J69" i="1"/>
  <c r="I76" i="1"/>
  <c r="F76" i="1"/>
  <c r="Q75" i="1"/>
  <c r="P75" i="1"/>
  <c r="O75" i="1"/>
  <c r="N75" i="1"/>
  <c r="F75" i="1"/>
  <c r="Q74" i="1"/>
  <c r="P74" i="1"/>
  <c r="O74" i="1"/>
  <c r="N74" i="1"/>
  <c r="H74" i="1"/>
  <c r="F74" i="1"/>
  <c r="Q73" i="1"/>
  <c r="P73" i="1"/>
  <c r="O73" i="1"/>
  <c r="N73" i="1"/>
  <c r="H73" i="1"/>
  <c r="F73" i="1"/>
  <c r="Q72" i="1"/>
  <c r="P72" i="1"/>
  <c r="O72" i="1"/>
  <c r="N72" i="1"/>
  <c r="H72" i="1"/>
  <c r="G72" i="1"/>
  <c r="F72" i="1"/>
  <c r="Q71" i="1"/>
  <c r="P71" i="1"/>
  <c r="O71" i="1"/>
  <c r="N71" i="1"/>
  <c r="G71" i="1"/>
  <c r="F71" i="1"/>
  <c r="Q70" i="1"/>
  <c r="P70" i="1"/>
  <c r="O70" i="1"/>
  <c r="N70" i="1"/>
  <c r="F70" i="1"/>
  <c r="K69" i="1"/>
  <c r="Q69" i="1"/>
  <c r="I69" i="1"/>
  <c r="O69" i="1"/>
  <c r="H69" i="1"/>
  <c r="H68" i="1"/>
  <c r="K68" i="1"/>
  <c r="Q68" i="1"/>
  <c r="G68" i="1"/>
  <c r="Q67" i="1"/>
  <c r="P67" i="1"/>
  <c r="O67" i="1"/>
  <c r="N67" i="1"/>
  <c r="H67" i="1"/>
  <c r="F67" i="1"/>
  <c r="K66" i="1"/>
  <c r="Q66" i="1"/>
  <c r="J66" i="1"/>
  <c r="P66" i="1"/>
  <c r="I66" i="1"/>
  <c r="O66" i="1"/>
  <c r="H66" i="1"/>
  <c r="G66" i="1"/>
  <c r="F66" i="1"/>
  <c r="T65" i="1"/>
  <c r="T64" i="1"/>
  <c r="K65" i="1"/>
  <c r="Q65" i="1"/>
  <c r="J65" i="1"/>
  <c r="P65" i="1"/>
  <c r="I65" i="1"/>
  <c r="O65" i="1"/>
  <c r="H65" i="1"/>
  <c r="G65" i="1"/>
  <c r="F65" i="1"/>
  <c r="E65" i="1"/>
  <c r="Q64" i="1"/>
  <c r="P64" i="1"/>
  <c r="O64" i="1"/>
  <c r="N64" i="1"/>
  <c r="G64" i="1"/>
  <c r="F64" i="1"/>
  <c r="Q63" i="1"/>
  <c r="P63" i="1"/>
  <c r="O63" i="1"/>
  <c r="N63" i="1"/>
  <c r="H63" i="1"/>
  <c r="Q62" i="1"/>
  <c r="P62" i="1"/>
  <c r="O62" i="1"/>
  <c r="N62" i="1"/>
  <c r="G62" i="1"/>
  <c r="F62" i="1"/>
  <c r="Q61" i="1"/>
  <c r="P61" i="1"/>
  <c r="O61" i="1"/>
  <c r="N61" i="1"/>
  <c r="F61" i="1"/>
  <c r="Q60" i="1"/>
  <c r="P60" i="1"/>
  <c r="O60" i="1"/>
  <c r="N60" i="1"/>
  <c r="F60" i="1"/>
  <c r="Q59" i="1"/>
  <c r="P59" i="1"/>
  <c r="O59" i="1"/>
  <c r="N59" i="1"/>
  <c r="G59" i="1"/>
  <c r="F59" i="1"/>
  <c r="K58" i="1"/>
  <c r="Q58" i="1"/>
  <c r="J58" i="1"/>
  <c r="P58" i="1"/>
  <c r="I58" i="1"/>
  <c r="O58" i="1"/>
  <c r="H58" i="1"/>
  <c r="H56" i="1"/>
  <c r="Q57" i="1"/>
  <c r="P57" i="1"/>
  <c r="O57" i="1"/>
  <c r="N57" i="1"/>
  <c r="F57" i="1"/>
  <c r="T56" i="1"/>
  <c r="K56" i="1"/>
  <c r="K51" i="1"/>
  <c r="Q51" i="1"/>
  <c r="J56" i="1"/>
  <c r="P56" i="1"/>
  <c r="E56" i="1"/>
  <c r="Q55" i="1"/>
  <c r="P55" i="1"/>
  <c r="O55" i="1"/>
  <c r="N55" i="1"/>
  <c r="F55" i="1"/>
  <c r="Q54" i="1"/>
  <c r="P54" i="1"/>
  <c r="O54" i="1"/>
  <c r="N54" i="1"/>
  <c r="F54" i="1"/>
  <c r="K53" i="1"/>
  <c r="K186" i="1"/>
  <c r="I53" i="1"/>
  <c r="E53" i="1"/>
  <c r="E51" i="1"/>
  <c r="K52" i="1"/>
  <c r="Q52" i="1"/>
  <c r="J52" i="1"/>
  <c r="P52" i="1"/>
  <c r="I52" i="1"/>
  <c r="O52" i="1"/>
  <c r="H52" i="1"/>
  <c r="G52" i="1"/>
  <c r="F52" i="1"/>
  <c r="Q50" i="1"/>
  <c r="P50" i="1"/>
  <c r="O50" i="1"/>
  <c r="N50" i="1"/>
  <c r="Q49" i="1"/>
  <c r="P49" i="1"/>
  <c r="O49" i="1"/>
  <c r="N49" i="1"/>
  <c r="E46" i="1"/>
  <c r="Q45" i="1"/>
  <c r="P45" i="1"/>
  <c r="O45" i="1"/>
  <c r="N45" i="1"/>
  <c r="F45" i="1"/>
  <c r="Q44" i="1"/>
  <c r="P44" i="1"/>
  <c r="O44" i="1"/>
  <c r="N44" i="1"/>
  <c r="F44" i="1"/>
  <c r="K43" i="1"/>
  <c r="Q43" i="1"/>
  <c r="J43" i="1"/>
  <c r="J37" i="1"/>
  <c r="P37" i="1"/>
  <c r="I43" i="1"/>
  <c r="O43" i="1"/>
  <c r="H43" i="1"/>
  <c r="F43" i="1"/>
  <c r="F37" i="1"/>
  <c r="Q42" i="1"/>
  <c r="P42" i="1"/>
  <c r="O42" i="1"/>
  <c r="N42" i="1"/>
  <c r="F42" i="1"/>
  <c r="F39" i="1"/>
  <c r="Q41" i="1"/>
  <c r="P41" i="1"/>
  <c r="O41" i="1"/>
  <c r="N41" i="1"/>
  <c r="F41" i="1"/>
  <c r="Q40" i="1"/>
  <c r="P40" i="1"/>
  <c r="O40" i="1"/>
  <c r="N40" i="1"/>
  <c r="K39" i="1"/>
  <c r="Q39" i="1"/>
  <c r="J39" i="1"/>
  <c r="P39" i="1"/>
  <c r="I39" i="1"/>
  <c r="O39" i="1"/>
  <c r="H39" i="1"/>
  <c r="G39" i="1"/>
  <c r="E39" i="1"/>
  <c r="K38" i="1"/>
  <c r="Q38" i="1"/>
  <c r="J38" i="1"/>
  <c r="P38" i="1"/>
  <c r="I38" i="1"/>
  <c r="O38" i="1"/>
  <c r="H38" i="1"/>
  <c r="G38" i="1"/>
  <c r="F38" i="1"/>
  <c r="E38" i="1"/>
  <c r="K37" i="1"/>
  <c r="Q37" i="1"/>
  <c r="I37" i="1"/>
  <c r="O37" i="1"/>
  <c r="G37" i="1"/>
  <c r="E37" i="1"/>
  <c r="Q36" i="1"/>
  <c r="P36" i="1"/>
  <c r="O36" i="1"/>
  <c r="N36" i="1"/>
  <c r="F36" i="1"/>
  <c r="Q35" i="1"/>
  <c r="P35" i="1"/>
  <c r="O35" i="1"/>
  <c r="N35" i="1"/>
  <c r="F35" i="1"/>
  <c r="K34" i="1"/>
  <c r="Q34" i="1"/>
  <c r="J34" i="1"/>
  <c r="P34" i="1"/>
  <c r="I34" i="1"/>
  <c r="O34" i="1"/>
  <c r="H34" i="1"/>
  <c r="G34" i="1"/>
  <c r="F34" i="1"/>
  <c r="Q33" i="1"/>
  <c r="P33" i="1"/>
  <c r="O33" i="1"/>
  <c r="N33" i="1"/>
  <c r="F33" i="1"/>
  <c r="Q32" i="1"/>
  <c r="P32" i="1"/>
  <c r="O32" i="1"/>
  <c r="N32" i="1"/>
  <c r="F32" i="1"/>
  <c r="K31" i="1"/>
  <c r="Q31" i="1"/>
  <c r="J31" i="1"/>
  <c r="P31" i="1"/>
  <c r="I31" i="1"/>
  <c r="O31" i="1"/>
  <c r="H31" i="1"/>
  <c r="G31" i="1"/>
  <c r="F31" i="1"/>
  <c r="E31" i="1"/>
  <c r="Q30" i="1"/>
  <c r="P30" i="1"/>
  <c r="O30" i="1"/>
  <c r="N30" i="1"/>
  <c r="H30" i="1"/>
  <c r="F30" i="1"/>
  <c r="Q29" i="1"/>
  <c r="P29" i="1"/>
  <c r="O29" i="1"/>
  <c r="N29" i="1"/>
  <c r="F29" i="1"/>
  <c r="F28" i="1"/>
  <c r="K28" i="1"/>
  <c r="Q28" i="1"/>
  <c r="J28" i="1"/>
  <c r="P28" i="1"/>
  <c r="I28" i="1"/>
  <c r="O28" i="1"/>
  <c r="H28" i="1"/>
  <c r="G28" i="1"/>
  <c r="E28" i="1"/>
  <c r="Q27" i="1"/>
  <c r="P27" i="1"/>
  <c r="O27" i="1"/>
  <c r="H27" i="1"/>
  <c r="F27" i="1"/>
  <c r="Q26" i="1"/>
  <c r="P26" i="1"/>
  <c r="O26" i="1"/>
  <c r="N26" i="1"/>
  <c r="H26" i="1"/>
  <c r="F26" i="1"/>
  <c r="F25" i="1"/>
  <c r="K25" i="1"/>
  <c r="Q25" i="1"/>
  <c r="J25" i="1"/>
  <c r="P25" i="1"/>
  <c r="I25" i="1"/>
  <c r="O25" i="1"/>
  <c r="G25" i="1"/>
  <c r="E25" i="1"/>
  <c r="Q24" i="1"/>
  <c r="P24" i="1"/>
  <c r="O24" i="1"/>
  <c r="N24" i="1"/>
  <c r="F24" i="1"/>
  <c r="F21" i="1"/>
  <c r="F48" i="1"/>
  <c r="Q23" i="1"/>
  <c r="P23" i="1"/>
  <c r="O23" i="1"/>
  <c r="N23" i="1"/>
  <c r="F23" i="1"/>
  <c r="F22" i="1"/>
  <c r="Q22" i="1"/>
  <c r="P22" i="1"/>
  <c r="O22" i="1"/>
  <c r="N22" i="1"/>
  <c r="G22" i="1"/>
  <c r="E22" i="1"/>
  <c r="Q21" i="1"/>
  <c r="O21" i="1"/>
  <c r="K21" i="1"/>
  <c r="K48" i="1"/>
  <c r="J21" i="1"/>
  <c r="P21" i="1"/>
  <c r="I21" i="1"/>
  <c r="I48" i="1"/>
  <c r="G21" i="1"/>
  <c r="G48" i="1"/>
  <c r="K20" i="1"/>
  <c r="Q20" i="1"/>
  <c r="J20" i="1"/>
  <c r="J47" i="1"/>
  <c r="I20" i="1"/>
  <c r="O20" i="1"/>
  <c r="H20" i="1"/>
  <c r="H47" i="1"/>
  <c r="G20" i="1"/>
  <c r="G47" i="1"/>
  <c r="K19" i="1"/>
  <c r="K46" i="1"/>
  <c r="Q46" i="1"/>
  <c r="I19" i="1"/>
  <c r="I46" i="1"/>
  <c r="O46" i="1"/>
  <c r="E19" i="1"/>
  <c r="F30" i="2"/>
  <c r="F28" i="2"/>
  <c r="F74" i="2"/>
  <c r="F96" i="2"/>
  <c r="I149" i="2"/>
  <c r="F159" i="2"/>
  <c r="F38" i="2"/>
  <c r="K149" i="2"/>
  <c r="J80" i="2"/>
  <c r="G149" i="2"/>
  <c r="I37" i="2"/>
  <c r="F172" i="2"/>
  <c r="H20" i="2"/>
  <c r="F34" i="2"/>
  <c r="J37" i="2"/>
  <c r="J48" i="2"/>
  <c r="H66" i="2"/>
  <c r="F66" i="2" s="1"/>
  <c r="K82" i="2"/>
  <c r="K80" i="2"/>
  <c r="F165" i="2"/>
  <c r="I47" i="2"/>
  <c r="G58" i="2"/>
  <c r="G56" i="2" s="1"/>
  <c r="F131" i="2"/>
  <c r="F162" i="2"/>
  <c r="F169" i="2"/>
  <c r="H185" i="2"/>
  <c r="J19" i="2"/>
  <c r="G65" i="2"/>
  <c r="F72" i="2"/>
  <c r="H106" i="2"/>
  <c r="H112" i="2"/>
  <c r="H111" i="2"/>
  <c r="H128" i="2"/>
  <c r="F152" i="2"/>
  <c r="J184" i="2"/>
  <c r="G48" i="2"/>
  <c r="F20" i="2"/>
  <c r="F22" i="2"/>
  <c r="H58" i="2"/>
  <c r="G47" i="2"/>
  <c r="I48" i="2"/>
  <c r="I19" i="2"/>
  <c r="F27" i="2"/>
  <c r="F21" i="2"/>
  <c r="F48" i="2"/>
  <c r="H25" i="2"/>
  <c r="H21" i="2"/>
  <c r="F73" i="2"/>
  <c r="H69" i="2"/>
  <c r="H19" i="2"/>
  <c r="F43" i="2"/>
  <c r="F37" i="2"/>
  <c r="H37" i="2"/>
  <c r="F76" i="2"/>
  <c r="I69" i="2"/>
  <c r="N69" i="2" s="1"/>
  <c r="F147" i="2"/>
  <c r="G144" i="2"/>
  <c r="G146" i="2"/>
  <c r="F146" i="2"/>
  <c r="F151" i="2"/>
  <c r="J47" i="2"/>
  <c r="K48" i="2"/>
  <c r="I81" i="2"/>
  <c r="F106" i="2"/>
  <c r="H105" i="2"/>
  <c r="J46" i="2"/>
  <c r="K47" i="2"/>
  <c r="F84" i="2"/>
  <c r="F150" i="2"/>
  <c r="F184" i="2"/>
  <c r="F188" i="2"/>
  <c r="H149" i="2"/>
  <c r="H184" i="2"/>
  <c r="I82" i="2"/>
  <c r="F95" i="2"/>
  <c r="H94" i="2"/>
  <c r="H91" i="2" s="1"/>
  <c r="H83" i="2"/>
  <c r="I188" i="2"/>
  <c r="J149" i="2"/>
  <c r="F175" i="2"/>
  <c r="F179" i="2"/>
  <c r="K184" i="2"/>
  <c r="I185" i="2"/>
  <c r="O48" i="1"/>
  <c r="P69" i="1"/>
  <c r="J68" i="1"/>
  <c r="J53" i="1"/>
  <c r="H189" i="1"/>
  <c r="N47" i="1"/>
  <c r="J19" i="1"/>
  <c r="Q19" i="1"/>
  <c r="P20" i="1"/>
  <c r="N68" i="1"/>
  <c r="N56" i="1"/>
  <c r="H51" i="1"/>
  <c r="O19" i="1"/>
  <c r="N20" i="1"/>
  <c r="G19" i="1"/>
  <c r="G46" i="1"/>
  <c r="F20" i="1"/>
  <c r="P47" i="1"/>
  <c r="K190" i="1"/>
  <c r="Q48" i="1"/>
  <c r="N43" i="1"/>
  <c r="I47" i="1"/>
  <c r="J48" i="1"/>
  <c r="O53" i="1"/>
  <c r="I56" i="1"/>
  <c r="G58" i="1"/>
  <c r="I68" i="1"/>
  <c r="O68" i="1"/>
  <c r="F69" i="1"/>
  <c r="O76" i="1"/>
  <c r="F84" i="1"/>
  <c r="P84" i="1"/>
  <c r="I89" i="1"/>
  <c r="O89" i="1"/>
  <c r="Q94" i="1"/>
  <c r="F111" i="1"/>
  <c r="P112" i="1"/>
  <c r="F147" i="1"/>
  <c r="G144" i="1"/>
  <c r="G146" i="1"/>
  <c r="F146" i="1"/>
  <c r="J185" i="1"/>
  <c r="J149" i="1"/>
  <c r="N165" i="1"/>
  <c r="N27" i="1"/>
  <c r="N28" i="1"/>
  <c r="N34" i="1"/>
  <c r="H37" i="1"/>
  <c r="N38" i="1"/>
  <c r="N39" i="1"/>
  <c r="N58" i="1"/>
  <c r="N65" i="1"/>
  <c r="N66" i="1"/>
  <c r="N69" i="1"/>
  <c r="P76" i="1"/>
  <c r="I80" i="1"/>
  <c r="O80" i="1"/>
  <c r="I81" i="1"/>
  <c r="O81" i="1"/>
  <c r="H83" i="1"/>
  <c r="F95" i="1"/>
  <c r="N109" i="1"/>
  <c r="F109" i="1"/>
  <c r="N128" i="1"/>
  <c r="Q185" i="1"/>
  <c r="N152" i="1"/>
  <c r="N169" i="1"/>
  <c r="P188" i="1"/>
  <c r="N31" i="1"/>
  <c r="P43" i="1"/>
  <c r="K47" i="1"/>
  <c r="Q186" i="1"/>
  <c r="Q53" i="1"/>
  <c r="Q56" i="1"/>
  <c r="N94" i="1"/>
  <c r="H92" i="1"/>
  <c r="N95" i="1"/>
  <c r="H106" i="1"/>
  <c r="F150" i="1"/>
  <c r="F184" i="1"/>
  <c r="F188" i="1"/>
  <c r="H149" i="1"/>
  <c r="F149" i="1"/>
  <c r="H184" i="1"/>
  <c r="N150" i="1"/>
  <c r="P151" i="1"/>
  <c r="H21" i="1"/>
  <c r="H25" i="1"/>
  <c r="N52" i="1"/>
  <c r="H53" i="1"/>
  <c r="K80" i="1"/>
  <c r="Q80" i="1"/>
  <c r="J82" i="1"/>
  <c r="J91" i="1"/>
  <c r="P91" i="1"/>
  <c r="J92" i="1"/>
  <c r="N111" i="1"/>
  <c r="N112" i="1"/>
  <c r="I188" i="1"/>
  <c r="O184" i="1"/>
  <c r="K105" i="1"/>
  <c r="F119" i="1"/>
  <c r="F131" i="1"/>
  <c r="O150" i="1"/>
  <c r="Q151" i="1"/>
  <c r="O152" i="1"/>
  <c r="Q159" i="1"/>
  <c r="N162" i="1"/>
  <c r="O165" i="1"/>
  <c r="O169" i="1"/>
  <c r="P172" i="1"/>
  <c r="F179" i="1"/>
  <c r="K184" i="1"/>
  <c r="I185" i="1"/>
  <c r="N125" i="1"/>
  <c r="Q149" i="1"/>
  <c r="P150" i="1"/>
  <c r="N151" i="1"/>
  <c r="P152" i="1"/>
  <c r="N159" i="1"/>
  <c r="P165" i="1"/>
  <c r="P169" i="1"/>
  <c r="F172" i="1"/>
  <c r="Q172" i="1"/>
  <c r="N119" i="1"/>
  <c r="N131" i="1"/>
  <c r="Q150" i="1"/>
  <c r="O151" i="1"/>
  <c r="Q152" i="1"/>
  <c r="O159" i="1"/>
  <c r="P162" i="1"/>
  <c r="Q165" i="1"/>
  <c r="Q169" i="1"/>
  <c r="N172" i="1"/>
  <c r="F128" i="2"/>
  <c r="H47" i="2"/>
  <c r="I189" i="2"/>
  <c r="J188" i="2"/>
  <c r="F149" i="2"/>
  <c r="K189" i="2"/>
  <c r="F25" i="2"/>
  <c r="I46" i="2"/>
  <c r="H56" i="2"/>
  <c r="H82" i="2"/>
  <c r="F83" i="2"/>
  <c r="H81" i="2"/>
  <c r="I80" i="2"/>
  <c r="I68" i="2"/>
  <c r="N68" i="2" s="1"/>
  <c r="H48" i="2"/>
  <c r="F19" i="2"/>
  <c r="F46" i="2"/>
  <c r="F47" i="2"/>
  <c r="J189" i="2"/>
  <c r="H46" i="2"/>
  <c r="K188" i="2"/>
  <c r="H188" i="2"/>
  <c r="G185" i="2"/>
  <c r="F144" i="2"/>
  <c r="G143" i="2"/>
  <c r="H68" i="2"/>
  <c r="O185" i="1"/>
  <c r="N92" i="1"/>
  <c r="P149" i="1"/>
  <c r="I186" i="1"/>
  <c r="I183" i="1"/>
  <c r="N51" i="1"/>
  <c r="N189" i="1"/>
  <c r="K188" i="1"/>
  <c r="Q184" i="1"/>
  <c r="P82" i="1"/>
  <c r="J80" i="1"/>
  <c r="P80" i="1"/>
  <c r="N25" i="1"/>
  <c r="P185" i="1"/>
  <c r="F92" i="1"/>
  <c r="F58" i="1"/>
  <c r="G56" i="1"/>
  <c r="G53" i="1"/>
  <c r="P48" i="1"/>
  <c r="P19" i="1"/>
  <c r="J46" i="1"/>
  <c r="P46" i="1"/>
  <c r="J186" i="1"/>
  <c r="J183" i="1"/>
  <c r="P53" i="1"/>
  <c r="N21" i="1"/>
  <c r="H48" i="1"/>
  <c r="H19" i="1"/>
  <c r="H188" i="1"/>
  <c r="N184" i="1"/>
  <c r="F106" i="1"/>
  <c r="N106" i="1"/>
  <c r="H91" i="1"/>
  <c r="H105" i="1"/>
  <c r="H82" i="1"/>
  <c r="N83" i="1"/>
  <c r="F83" i="1"/>
  <c r="H81" i="1"/>
  <c r="N37" i="1"/>
  <c r="I51" i="1"/>
  <c r="O51" i="1"/>
  <c r="O56" i="1"/>
  <c r="I189" i="1"/>
  <c r="O47" i="1"/>
  <c r="J189" i="1"/>
  <c r="J51" i="1"/>
  <c r="P51" i="1"/>
  <c r="P68" i="1"/>
  <c r="Q105" i="1"/>
  <c r="K89" i="1"/>
  <c r="Q89" i="1"/>
  <c r="O188" i="1"/>
  <c r="P92" i="1"/>
  <c r="J89" i="1"/>
  <c r="P89" i="1"/>
  <c r="H186" i="1"/>
  <c r="N53" i="1"/>
  <c r="N149" i="1"/>
  <c r="Q47" i="1"/>
  <c r="K189" i="1"/>
  <c r="K183" i="1"/>
  <c r="G185" i="1"/>
  <c r="F144" i="1"/>
  <c r="G143" i="1"/>
  <c r="Q190" i="1"/>
  <c r="F47" i="1"/>
  <c r="F19" i="1"/>
  <c r="F46" i="1"/>
  <c r="F68" i="1"/>
  <c r="H189" i="2"/>
  <c r="F143" i="2"/>
  <c r="F185" i="2"/>
  <c r="F189" i="2"/>
  <c r="G189" i="2"/>
  <c r="F81" i="2"/>
  <c r="H80" i="2"/>
  <c r="F82" i="2"/>
  <c r="P183" i="1"/>
  <c r="O183" i="1"/>
  <c r="F143" i="1"/>
  <c r="F185" i="1"/>
  <c r="F189" i="1"/>
  <c r="F187" i="1"/>
  <c r="O189" i="1"/>
  <c r="F91" i="1"/>
  <c r="N91" i="1"/>
  <c r="G186" i="1"/>
  <c r="G190" i="1"/>
  <c r="F53" i="1"/>
  <c r="F186" i="1"/>
  <c r="F190" i="1"/>
  <c r="G189" i="1"/>
  <c r="G187" i="1"/>
  <c r="N186" i="1"/>
  <c r="H183" i="1"/>
  <c r="F81" i="1"/>
  <c r="N81" i="1"/>
  <c r="N82" i="1"/>
  <c r="H80" i="1"/>
  <c r="F82" i="1"/>
  <c r="N188" i="1"/>
  <c r="G51" i="1"/>
  <c r="F51" i="1"/>
  <c r="F56" i="1"/>
  <c r="Q188" i="1"/>
  <c r="Q183" i="1"/>
  <c r="P189" i="1"/>
  <c r="N105" i="1"/>
  <c r="F105" i="1"/>
  <c r="H46" i="1"/>
  <c r="N19" i="1"/>
  <c r="H89" i="1"/>
  <c r="K187" i="1"/>
  <c r="Q189" i="1"/>
  <c r="N48" i="1"/>
  <c r="H190" i="1"/>
  <c r="P186" i="1"/>
  <c r="J190" i="1"/>
  <c r="O186" i="1"/>
  <c r="I190" i="1"/>
  <c r="F80" i="2"/>
  <c r="R187" i="1"/>
  <c r="O190" i="1"/>
  <c r="N89" i="1"/>
  <c r="F89" i="1"/>
  <c r="N183" i="1"/>
  <c r="G183" i="1"/>
  <c r="F183" i="1"/>
  <c r="N190" i="1"/>
  <c r="H187" i="1"/>
  <c r="N46" i="1"/>
  <c r="Q187" i="1"/>
  <c r="P190" i="1"/>
  <c r="J187" i="1"/>
  <c r="N80" i="1"/>
  <c r="F80" i="1"/>
  <c r="I187" i="1"/>
  <c r="O187" i="1"/>
  <c r="P187" i="1"/>
  <c r="N187" i="1"/>
  <c r="I105" i="2" l="1"/>
  <c r="N105" i="2" s="1"/>
  <c r="O105" i="2"/>
  <c r="I92" i="2"/>
  <c r="N92" i="2" s="1"/>
  <c r="I91" i="2"/>
  <c r="I186" i="2" s="1"/>
  <c r="N101" i="2"/>
  <c r="G89" i="2"/>
  <c r="I65" i="2"/>
  <c r="N65" i="2" s="1"/>
  <c r="J68" i="2"/>
  <c r="I53" i="2"/>
  <c r="N53" i="2" s="1"/>
  <c r="P69" i="2"/>
  <c r="O69" i="2"/>
  <c r="F69" i="2"/>
  <c r="K53" i="2"/>
  <c r="G53" i="2"/>
  <c r="G186" i="2" s="1"/>
  <c r="G190" i="2" s="1"/>
  <c r="G187" i="2" s="1"/>
  <c r="I56" i="2"/>
  <c r="N56" i="2" s="1"/>
  <c r="N58" i="2"/>
  <c r="F57" i="2"/>
  <c r="J91" i="2"/>
  <c r="O92" i="2"/>
  <c r="O114" i="2"/>
  <c r="O112" i="2"/>
  <c r="O96" i="2"/>
  <c r="O111" i="2"/>
  <c r="O94" i="2"/>
  <c r="P53" i="2"/>
  <c r="O53" i="2"/>
  <c r="O56" i="2"/>
  <c r="O58" i="2"/>
  <c r="P58" i="2"/>
  <c r="O61" i="2"/>
  <c r="F52" i="2"/>
  <c r="F64" i="2"/>
  <c r="K111" i="2"/>
  <c r="P111" i="2" s="1"/>
  <c r="P106" i="2"/>
  <c r="O106" i="2"/>
  <c r="K91" i="2"/>
  <c r="K92" i="2"/>
  <c r="P92" i="2" s="1"/>
  <c r="P94" i="2"/>
  <c r="G51" i="2"/>
  <c r="I51" i="2"/>
  <c r="N51" i="2" s="1"/>
  <c r="H65" i="2"/>
  <c r="H51" i="2" s="1"/>
  <c r="H53" i="2"/>
  <c r="P68" i="2"/>
  <c r="O68" i="2"/>
  <c r="F68" i="2"/>
  <c r="F65" i="2"/>
  <c r="O65" i="2"/>
  <c r="H186" i="2"/>
  <c r="H92" i="2"/>
  <c r="H89" i="2" s="1"/>
  <c r="N94" i="2"/>
  <c r="F94" i="2"/>
  <c r="I111" i="2"/>
  <c r="N111" i="2" s="1"/>
  <c r="F105" i="2" l="1"/>
  <c r="N91" i="2"/>
  <c r="I89" i="2"/>
  <c r="N89" i="2" s="1"/>
  <c r="G183" i="2"/>
  <c r="F58" i="2"/>
  <c r="F112" i="2"/>
  <c r="O91" i="2"/>
  <c r="J89" i="2"/>
  <c r="O89" i="2" s="1"/>
  <c r="K186" i="2"/>
  <c r="P186" i="2" s="1"/>
  <c r="F53" i="2"/>
  <c r="J51" i="2"/>
  <c r="O51" i="2" s="1"/>
  <c r="F61" i="2"/>
  <c r="P61" i="2"/>
  <c r="P60" i="2"/>
  <c r="F60" i="2"/>
  <c r="K89" i="2"/>
  <c r="P89" i="2" s="1"/>
  <c r="P91" i="2"/>
  <c r="N186" i="2"/>
  <c r="I190" i="2"/>
  <c r="I183" i="2"/>
  <c r="N183" i="2" s="1"/>
  <c r="F92" i="2"/>
  <c r="F111" i="2"/>
  <c r="H183" i="2"/>
  <c r="H190" i="2"/>
  <c r="H187" i="2" s="1"/>
  <c r="F91" i="2" l="1"/>
  <c r="F186" i="2" s="1"/>
  <c r="F190" i="2" s="1"/>
  <c r="F187" i="2" s="1"/>
  <c r="J186" i="2"/>
  <c r="O186" i="2" s="1"/>
  <c r="F89" i="2"/>
  <c r="K190" i="2"/>
  <c r="P190" i="2" s="1"/>
  <c r="K183" i="2"/>
  <c r="P183" i="2" s="1"/>
  <c r="P56" i="2"/>
  <c r="K51" i="2"/>
  <c r="F56" i="2"/>
  <c r="I187" i="2"/>
  <c r="N187" i="2" s="1"/>
  <c r="N190" i="2"/>
  <c r="J183" i="2" l="1"/>
  <c r="O183" i="2" s="1"/>
  <c r="J190" i="2"/>
  <c r="J187" i="2" s="1"/>
  <c r="O187" i="2" s="1"/>
  <c r="K187" i="2"/>
  <c r="P187" i="2" s="1"/>
  <c r="P51" i="2"/>
  <c r="F51" i="2"/>
  <c r="F183" i="2" l="1"/>
  <c r="O1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Голубев Сергей Борисович</author>
  </authors>
  <commentList>
    <comment ref="H101" authorId="0" shapeId="0" xr:uid="{444453CE-E175-4ACB-A232-63FA2C6EEFD1}">
      <text>
        <r>
          <rPr>
            <b/>
            <sz val="14"/>
            <color indexed="81"/>
            <rFont val="Tahoma"/>
            <family val="2"/>
            <charset val="204"/>
          </rPr>
          <t>Голубев Сергей Борисович:</t>
        </r>
        <r>
          <rPr>
            <sz val="14"/>
            <color indexed="81"/>
            <rFont val="Tahoma"/>
            <family val="2"/>
            <charset val="204"/>
          </rPr>
          <t xml:space="preserve">
кредиторка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Голубев Сергей Борисович</author>
  </authors>
  <commentList>
    <comment ref="H101" authorId="0" shapeId="0" xr:uid="{19135DEF-1B90-49D5-9B5C-446A3D9B3136}">
      <text>
        <r>
          <rPr>
            <b/>
            <sz val="14"/>
            <color indexed="81"/>
            <rFont val="Tahoma"/>
            <family val="2"/>
            <charset val="204"/>
          </rPr>
          <t>Голубев Сергей Борисович:</t>
        </r>
        <r>
          <rPr>
            <sz val="14"/>
            <color indexed="81"/>
            <rFont val="Tahoma"/>
            <family val="2"/>
            <charset val="204"/>
          </rPr>
          <t xml:space="preserve">
кредиторка</t>
        </r>
      </text>
    </comment>
  </commentList>
</comments>
</file>

<file path=xl/sharedStrings.xml><?xml version="1.0" encoding="utf-8"?>
<sst xmlns="http://schemas.openxmlformats.org/spreadsheetml/2006/main" count="838" uniqueCount="175">
  <si>
    <r>
      <t>Приложение   к постановлению Администрации Одинцовского городского округа Московской области
от  _________№________</t>
    </r>
    <r>
      <rPr>
        <sz val="18"/>
        <color theme="0"/>
        <rFont val="Times New Roman"/>
        <family val="1"/>
        <charset val="204"/>
      </rPr>
      <t>.</t>
    </r>
  </si>
  <si>
    <t>«Приложение 1
к муниципальной программе
«Цифровое муниципальное образование»</t>
  </si>
  <si>
    <t>Перечень мероприятий муниципальной программы "Цифровое муниципальное образование"</t>
  </si>
  <si>
    <t>№№ п/п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</si>
  <si>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</si>
  <si>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</si>
  <si>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</si>
  <si>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 2019 году (тыс. рублей)</t>
  </si>
  <si>
    <t>Всего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</si>
  <si>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</si>
  <si>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</si>
  <si>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</si>
  <si>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</si>
  <si>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</si>
  <si>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Подпрограмма «Снижение административных барьеров, повышение качества и доступности предоставления 
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связи»</t>
  </si>
  <si>
    <t>1.</t>
  </si>
  <si>
    <r>
      <rPr>
        <b/>
        <sz val="14"/>
        <rFont val="Times New Roman"/>
        <family val="1"/>
        <charset val="204"/>
      </rPr>
      <t>Основное мероприятие 01.</t>
    </r>
    <r>
      <rPr>
        <sz val="14"/>
        <rFont val="Times New Roman"/>
        <family val="1"/>
        <charset val="204"/>
      </rPr>
  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  </r>
  </si>
  <si>
    <t>2020-2024</t>
  </si>
  <si>
    <t>Итого, в том числе:</t>
  </si>
  <si>
    <t xml:space="preserve">В пределах средств, выделенных на содержание  МКУ "Многофункциональный центр предоставления государственных и муниципальных услуг Одинцовского городского округа Московской области" </t>
  </si>
  <si>
    <t>МКУ МФЦ, Администрация Одинцовского ГО</t>
  </si>
  <si>
    <t>Средства бюджета Московской области</t>
  </si>
  <si>
    <t>Средства бюджета Одинцовского городского округа</t>
  </si>
  <si>
    <t>1.1.</t>
  </si>
  <si>
    <t>Мероприятие 01.01. Оптимизация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</si>
  <si>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МФЦ, 100% ежегодно</t>
  </si>
  <si>
    <t>1.2.</t>
  </si>
  <si>
    <t xml:space="preserve">Мероприятие 01.02.Оперативный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</si>
  <si>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2.</t>
  </si>
  <si>
    <r>
      <rPr>
        <b/>
        <sz val="14"/>
        <rFont val="Times New Roman"/>
        <family val="1"/>
        <charset val="204"/>
      </rPr>
      <t>Основное мероприятие 02</t>
    </r>
    <r>
      <rPr>
        <sz val="14"/>
        <rFont val="Times New Roman"/>
        <family val="1"/>
        <charset val="204"/>
      </rPr>
      <t>. 
Организация деятельности многофункциональных центров предоставления государственных и муниципальных услуг</t>
    </r>
  </si>
  <si>
    <t>МКУ МФЦ</t>
  </si>
  <si>
    <t>2.1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</si>
  <si>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</si>
  <si>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МФЦ, 100% ежегодно.
Увеличение уровня удовлетворенности граждан качеством предоставления государственных и муниципальных услуг. 
Доля заявителей МФЦ, ожидающих в очереди более 11 минут, 0%.
 Выполнение требований комфортности и доступности МФЦ.</t>
  </si>
  <si>
    <t>2.2.</t>
  </si>
  <si>
    <t>Мероприятия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</si>
  <si>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2.3.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</si>
  <si>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</si>
  <si>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2.4.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</si>
  <si>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</si>
  <si>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2.5.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</si>
  <si>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</si>
  <si>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3.</t>
  </si>
  <si>
    <r>
      <rPr>
        <b/>
        <sz val="14"/>
        <rFont val="Times New Roman"/>
        <family val="1"/>
        <charset val="204"/>
      </rPr>
      <t>Основное мероприятие 03.</t>
    </r>
    <r>
      <rPr>
        <sz val="14"/>
        <rFont val="Times New Roman"/>
        <family val="1"/>
        <charset val="204"/>
      </rPr>
      <t xml:space="preserve">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  </r>
  </si>
  <si>
    <t>2020-2021</t>
  </si>
  <si>
    <t>3.1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</si>
  <si>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</si>
  <si>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3.1.</t>
  </si>
  <si>
    <t>Мероприятие 03.02.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</si>
  <si>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Итого по подпрограмме</t>
  </si>
  <si>
    <t>Итого:</t>
  </si>
  <si>
    <t>Внебюджетные источники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</si>
  <si>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</si>
  <si>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r>
      <rPr>
        <b/>
        <sz val="14"/>
        <rFont val="Times New Roman"/>
        <family val="1"/>
        <charset val="204"/>
      </rPr>
      <t>Основное мероприятие 01.</t>
    </r>
    <r>
      <rPr>
        <sz val="14"/>
        <rFont val="Times New Roman"/>
        <family val="1"/>
        <charset val="204"/>
      </rPr>
      <t xml:space="preserve"> Информационная инфраструктура</t>
    </r>
  </si>
  <si>
    <t>Управление информационных технологий, информационной безопасности и связи</t>
  </si>
  <si>
    <t>1.1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</si>
  <si>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</si>
  <si>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Повышение качества услуг проводного и мобильного доступа в информационно-телекоммуникационную сеть Интернет</t>
  </si>
  <si>
    <t xml:space="preserve"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
</t>
  </si>
  <si>
    <t>Обеспечение услугами связи ОМСУ</t>
  </si>
  <si>
    <t>Предоставление доступа к сети Интернет и обеспечение виртуальной локальной сети</t>
  </si>
  <si>
    <t>Услуги колл-центра по приему,обработке и маршрутизации телефонных вызовов</t>
  </si>
  <si>
    <t>Развитие IP-телефонии</t>
  </si>
  <si>
    <t>спецсвязь 2021
организация резервного канала 2022-2024</t>
  </si>
  <si>
    <t>Услуги мобильной связи</t>
  </si>
  <si>
    <t>1.3.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</si>
  <si>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</si>
  <si>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Подключение к ЕИМТС для доступа к информационным ресурсам ЦИОГВ Московской области</t>
  </si>
  <si>
    <t>Подключение ТУ к ЕИМТС</t>
  </si>
  <si>
    <t>1.4.</t>
  </si>
  <si>
    <t>Мероприятие 01.04. Обеспечение оборудованием и поддержание его работоспособности</t>
  </si>
  <si>
    <t>Увеличение доли рабочих мест, обеспеченных необходимым компьютерным оборудованием и услугами связи</t>
  </si>
  <si>
    <t>Техобслуживание и ремонт оргтехники</t>
  </si>
  <si>
    <t>Модернизация локальной вычислительной сети (замена компьютерной техники 2008-2011 г., закупка компьютеров,серверов и оргтехники)</t>
  </si>
  <si>
    <t>Закупка сервера  (2020 год закупка 4 этаж)</t>
  </si>
  <si>
    <t>Слаботочка 4 этажа</t>
  </si>
  <si>
    <t>Дополнительное финансирование (В целях обеспечения функционирования деятельности Администрации Одинцовского городского округа прошу Вас выделить дополнительное финансирование по муниципальной программе «Цифровое муниципальное образование» в размере 15 333 499,61 руб. для заключения муниципальных контрактов по следующим закупкам:
1.	Приобретение компьютерного оборудования для нужд МКУ «Муниципальный центр управления регионом Одинцовского городского округа Московской области» (20 комплектов ПК и 3 планшета) на сумму 1 330 979,00 руб.;
2.	Приобретение серверного и сетевого оборудования для обеспечения функционирования деятельности Администрации Одинцовского городского округа на сумму 7 774 522,91 руб.;
3.	Приобретение компьютерного оборудования и оргтехники для нужд Управления бухгалтерского учета и отчетности в целях модернизации 18 рабочих мест на сумму 1 700 918,49 руб.;
4.	Приобретение компьютерного оборудования пользователям Администрации Одинцовского городского округа для организации 50 дополнительных рабочих мест 3 055 896,90 руб.;
5.	Модернизация оборудования и устранение замечаний Главы в кабинетах 403- 405/2 на сумму 1 471 182,31 руб)
+ 675755,99</t>
  </si>
  <si>
    <t>Система хранения данных</t>
  </si>
  <si>
    <t>Приобретение картриджей (+общий отдел 107,834 с 2022 по 2024)</t>
  </si>
  <si>
    <t>компьютеры кредиторка</t>
  </si>
  <si>
    <t>Консультационные услуги по информационному обеспечению локальной вычислительной сети и обработке данных, обслуживание и администрирование серверных операционных  систем Windows Server 2003, Windows Server 2008, Windows Server 2012, ISA Server 2006, Traffic Inspector, Exchange 2010</t>
  </si>
  <si>
    <t>1.5</t>
  </si>
  <si>
    <t>Мероприятие 01.05.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</si>
  <si>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2021-2024</t>
  </si>
  <si>
    <t>Управление образования</t>
  </si>
  <si>
    <t>Обеспечение доступом в Интернет организаций дошкольного, начального общего, основного общего и среднего общего образования с заданной скоростью</t>
  </si>
  <si>
    <r>
      <rPr>
        <b/>
        <sz val="14"/>
        <rFont val="Times New Roman"/>
        <family val="1"/>
        <charset val="204"/>
      </rPr>
      <t>Основное мероприятие 02.</t>
    </r>
    <r>
      <rPr>
        <sz val="14"/>
        <rFont val="Times New Roman"/>
        <family val="1"/>
        <charset val="204"/>
      </rPr>
      <t xml:space="preserve"> Информационная безопасность</t>
    </r>
  </si>
  <si>
    <t>2.1.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</si>
  <si>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</si>
  <si>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Выполнение требований по  информационной безопасности</t>
  </si>
  <si>
    <t>Обеспечение защиты конфиденциальной информации, в том числе персональных данных (аттестация, переаттестация, инструментальный контроль)</t>
  </si>
  <si>
    <t>Мероприятие по защите государственной тайны</t>
  </si>
  <si>
    <t>Обновление лицензии на ЭЦП</t>
  </si>
  <si>
    <t>VipNet, SNS 2022-2024</t>
  </si>
  <si>
    <t>Лицензии антивируса Касперского на 2 года</t>
  </si>
  <si>
    <r>
      <rPr>
        <b/>
        <sz val="14"/>
        <rFont val="Times New Roman"/>
        <family val="1"/>
        <charset val="204"/>
      </rPr>
      <t>Основное мероприятие 03</t>
    </r>
    <r>
      <rPr>
        <sz val="14"/>
        <rFont val="Times New Roman"/>
        <family val="1"/>
        <charset val="204"/>
      </rPr>
      <t>. Цифровое государственное управление</t>
    </r>
  </si>
  <si>
    <t>Мероприятие 03.01. Обеспечение программными продуктами</t>
  </si>
  <si>
    <t>Снижение доли иностранного ПО</t>
  </si>
  <si>
    <t>Обслуживание компьютерных программ (ИТС, Астрал)</t>
  </si>
  <si>
    <t>Обслуживание и пополнение юридической базы Консультант+</t>
  </si>
  <si>
    <t>Приобретение  лицензии на использование базы данных электронной системы "Госзаказ"</t>
  </si>
  <si>
    <t>Оказание услуг интернет-рекрутмента</t>
  </si>
  <si>
    <t>ПО и услуги внедрения облачной HR-IT системы
Досту к базам данных "КАДРЫ"</t>
  </si>
  <si>
    <t>Сервис мониторинга и анализа соцсетей</t>
  </si>
  <si>
    <t>Приобретение неисключительных прав на использование программного обеспечения Veeam Backup</t>
  </si>
  <si>
    <r>
      <t xml:space="preserve">TrueConf, </t>
    </r>
    <r>
      <rPr>
        <b/>
        <i/>
        <sz val="14"/>
        <rFont val="Times New Roman"/>
        <family val="1"/>
        <charset val="204"/>
      </rPr>
      <t>иное ПО 1С сопровождение</t>
    </r>
  </si>
  <si>
    <t>Реестр населения</t>
  </si>
  <si>
    <t>Приобретение неисключительных прав на использование программного обеспечения «1С-Битрикс 24»</t>
  </si>
  <si>
    <t>3.2.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</si>
  <si>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</si>
  <si>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Повышение качества оказанных услуг населению 
Повышение качества ответов на обращения граждан</t>
  </si>
  <si>
    <t>Обслуживание МСЭД</t>
  </si>
  <si>
    <t>Сопровождение "Регион контроль"</t>
  </si>
  <si>
    <t>Подключение и сопровождение рабочих мест в ИС УНП МО , СУФД</t>
  </si>
  <si>
    <t>3.3.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</si>
  <si>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</si>
  <si>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Использование МСЭД в качестве основной системы документооборота</t>
  </si>
  <si>
    <t>Развитие и совершенствование программы электронного документооборота МОТИВ</t>
  </si>
  <si>
    <t>Сопровождение СУФД, 
Конвертор данных ЕГИССО</t>
  </si>
  <si>
    <t>поддержка Битрикс</t>
  </si>
  <si>
    <t>Сопровождение 1 С бухгалт</t>
  </si>
  <si>
    <t>Сопровождение 1 С кадры</t>
  </si>
  <si>
    <t>Поддержка официального сайта администрации района</t>
  </si>
  <si>
    <t>Андрей Остроухов 9169226622</t>
  </si>
  <si>
    <t>ЖКХ ПО  "Схема закрепления территорий"</t>
  </si>
  <si>
    <t>Сопровождение модуля оказания услуг</t>
  </si>
  <si>
    <r>
      <rPr>
        <b/>
        <sz val="14"/>
        <rFont val="Times New Roman"/>
        <family val="1"/>
        <charset val="204"/>
      </rPr>
      <t>Основное мероприятие 04</t>
    </r>
    <r>
      <rPr>
        <sz val="14"/>
        <rFont val="Times New Roman"/>
        <family val="1"/>
        <charset val="204"/>
      </rPr>
      <t>. Цифровая культура</t>
    </r>
  </si>
  <si>
    <t>Комитет по культуре</t>
  </si>
  <si>
    <t>4.1.</t>
  </si>
  <si>
    <t>Мероприятие 04.01. Обеспечение муниципальных учреждений культуры доступом в информационно-телекоммуникационную сеть Интернет</t>
  </si>
  <si>
    <t>Обеспечение доступом в Интернет учреждений культуры</t>
  </si>
  <si>
    <r>
      <rPr>
        <b/>
        <sz val="14"/>
        <rFont val="Times New Roman"/>
        <family val="1"/>
        <charset val="204"/>
      </rPr>
      <t>Основное мероприятие D2</t>
    </r>
    <r>
      <rPr>
        <sz val="14"/>
        <rFont val="Times New Roman"/>
        <family val="1"/>
        <charset val="204"/>
      </rPr>
      <t>.  Информационная инфраструктура</t>
    </r>
  </si>
  <si>
    <t>5.1.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</si>
  <si>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</si>
  <si>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 xml:space="preserve">Оплата интернета в дошкольных учреждениях </t>
  </si>
  <si>
    <t xml:space="preserve">Оплата интернета в общеобразовательных учреждениях </t>
  </si>
  <si>
    <t>5.2</t>
  </si>
  <si>
    <t>Мероприятие D2.10. Формирование
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</t>
  </si>
  <si>
    <t>-</t>
  </si>
  <si>
    <t>В пределах средств,предусмотренных на расходы общеобразовательных учреждений, в рамках подпрограммы "Общее образование" муниципальной программы «Образование» на 2020-2024 годы</t>
  </si>
  <si>
    <t>Оснащение образовательных организаций ОМСУ муниципального образования Московской области современным компьютерным и сетевым оборудованием, организационной техникой , а также их подключение к локальным вычислительным сетям (при необходимости) в соответствии с едиными стандартами</t>
  </si>
  <si>
    <r>
      <rPr>
        <b/>
        <sz val="14"/>
        <rFont val="Times New Roman"/>
        <family val="1"/>
        <charset val="204"/>
      </rPr>
      <t>Основное мероприятие D6</t>
    </r>
    <r>
      <rPr>
        <sz val="14"/>
        <rFont val="Times New Roman"/>
        <family val="1"/>
        <charset val="204"/>
      </rPr>
      <t>.  Цифровое государственное управление</t>
    </r>
  </si>
  <si>
    <t>Управление ЖКХ</t>
  </si>
  <si>
    <t>6.1.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</si>
  <si>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</si>
  <si>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Увеличение доли используемых в деятельности ОМСУ муниципального образования Московской области информационно-аналитических сервисов ЕИАС ЖКХ МО</t>
  </si>
  <si>
    <r>
      <rPr>
        <b/>
        <sz val="14"/>
        <rFont val="Times New Roman"/>
        <family val="1"/>
        <charset val="204"/>
      </rPr>
      <t>Основное мероприятие E4</t>
    </r>
    <r>
      <rPr>
        <sz val="14"/>
        <rFont val="Times New Roman"/>
        <family val="1"/>
        <charset val="204"/>
      </rPr>
      <t>.  Цифровая образовательная среда</t>
    </r>
  </si>
  <si>
    <t xml:space="preserve">Средства Федерального бюджета </t>
  </si>
  <si>
    <t>7.1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</si>
  <si>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</si>
  <si>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 xml:space="preserve"> Оснащение планшетными компьютерами общеобразовательных организаций</t>
  </si>
  <si>
    <t>7.2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</si>
  <si>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</si>
  <si>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 xml:space="preserve"> Оснащение мультимедийными проекторами и экранами</t>
  </si>
  <si>
    <t>7.3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</si>
  <si>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</si>
  <si>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Использование компьютерного, мультимедийного, презентационного оборудования и программного обеспечения в рамках эксперимента по модернизации начального общего, основного общего и среднего общего образования</t>
  </si>
  <si>
    <t>7.4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</si>
  <si>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</si>
  <si>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7.5</t>
  </si>
  <si>
    <t>Мероприятие E4.17.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</si>
  <si>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ip-камерами,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</si>
  <si>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7.6</t>
  </si>
  <si>
    <t>Мероприятие E4.20. Обеспечение образовательных организаций материально-технической базой для внедрения цифровой образовательной среды</t>
  </si>
  <si>
    <t>Обеспечение образовательных организаций материально-технической базой для внедрения цифровой образовательной среды</t>
  </si>
  <si>
    <t>7.7</t>
  </si>
  <si>
    <t>Мероприятие E4.21.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</si>
  <si>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</si>
  <si>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Итого по программе</t>
  </si>
  <si>
    <t>».</t>
  </si>
  <si>
    <t>Начальник Управления бухгалтерского учета и отчетности - Главный бухгалтер</t>
  </si>
  <si>
    <t>Н.А. Стародубова</t>
  </si>
  <si>
    <t>Начальник Управления информационных технологий, 
информационной безопасности и связи</t>
  </si>
  <si>
    <t>В.И. Терехин</t>
  </si>
  <si>
    <r>
      <t>Приложение 2  к постановлению Администрации Одинцовского городского округа Московской области
от  _________№________</t>
    </r>
    <r>
      <rPr>
        <sz val="18"/>
        <color theme="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</si>
</sst>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.00000"/>
    <numFmt numFmtId="166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7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vertical="top" wrapText="1"/>
    </xf>
    <xf numFmtId="16" fontId="1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4" xfId="1" applyFont="1" applyBorder="1" applyAlignment="1">
      <alignment horizontal="left" vertical="top" wrapText="1"/>
    </xf>
    <xf numFmtId="165" fontId="1" fillId="0" borderId="1" xfId="1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wrapText="1"/>
    </xf>
    <xf numFmtId="0" fontId="1" fillId="0" borderId="5" xfId="1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1" xfId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2" fillId="0" borderId="12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5" fontId="1" fillId="0" borderId="0" xfId="0" applyNumberFormat="1" applyFont="1" applyFill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wrapText="1"/>
    </xf>
    <xf numFmtId="166" fontId="1" fillId="0" borderId="1" xfId="0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" fillId="0" borderId="4" xfId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wrapText="1"/>
    </xf>
    <xf numFmtId="0" fontId="1" fillId="0" borderId="5" xfId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165" fontId="2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top" wrapText="1"/>
    </xf>
    <xf numFmtId="165" fontId="1" fillId="0" borderId="6" xfId="1" applyNumberFormat="1" applyFont="1" applyFill="1" applyBorder="1" applyAlignment="1">
      <alignment horizontal="left" vertical="top" wrapText="1"/>
    </xf>
    <xf numFmtId="165" fontId="1" fillId="0" borderId="7" xfId="1" applyNumberFormat="1" applyFont="1" applyFill="1" applyBorder="1" applyAlignment="1">
      <alignment horizontal="left" vertical="top" wrapText="1"/>
    </xf>
    <xf numFmtId="165" fontId="1" fillId="0" borderId="8" xfId="1" applyNumberFormat="1" applyFont="1" applyFill="1" applyBorder="1" applyAlignment="1">
      <alignment horizontal="left" vertical="top" wrapText="1"/>
    </xf>
    <xf numFmtId="165" fontId="1" fillId="0" borderId="9" xfId="1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Alignment="1">
      <alignment horizontal="left" vertical="top" wrapText="1"/>
    </xf>
    <xf numFmtId="165" fontId="1" fillId="0" borderId="10" xfId="1" applyNumberFormat="1" applyFont="1" applyFill="1" applyBorder="1" applyAlignment="1">
      <alignment horizontal="left" vertical="top" wrapText="1"/>
    </xf>
    <xf numFmtId="165" fontId="1" fillId="0" borderId="11" xfId="1" applyNumberFormat="1" applyFont="1" applyFill="1" applyBorder="1" applyAlignment="1">
      <alignment horizontal="left" vertical="top" wrapText="1"/>
    </xf>
    <xf numFmtId="165" fontId="1" fillId="0" borderId="12" xfId="1" applyNumberFormat="1" applyFont="1" applyFill="1" applyBorder="1" applyAlignment="1">
      <alignment horizontal="left" vertical="top" wrapText="1"/>
    </xf>
    <xf numFmtId="165" fontId="1" fillId="0" borderId="13" xfId="1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165" fontId="1" fillId="0" borderId="6" xfId="1" applyNumberFormat="1" applyFont="1" applyBorder="1" applyAlignment="1">
      <alignment horizontal="left" vertical="top" wrapText="1"/>
    </xf>
    <xf numFmtId="165" fontId="1" fillId="0" borderId="7" xfId="1" applyNumberFormat="1" applyFont="1" applyBorder="1" applyAlignment="1">
      <alignment horizontal="left" vertical="top" wrapText="1"/>
    </xf>
    <xf numFmtId="165" fontId="1" fillId="0" borderId="8" xfId="1" applyNumberFormat="1" applyFont="1" applyBorder="1" applyAlignment="1">
      <alignment horizontal="left" vertical="top" wrapText="1"/>
    </xf>
    <xf numFmtId="165" fontId="1" fillId="0" borderId="9" xfId="1" applyNumberFormat="1" applyFont="1" applyBorder="1" applyAlignment="1">
      <alignment horizontal="left" vertical="top" wrapText="1"/>
    </xf>
    <xf numFmtId="165" fontId="1" fillId="0" borderId="0" xfId="1" applyNumberFormat="1" applyFont="1" applyAlignment="1">
      <alignment horizontal="left" vertical="top" wrapText="1"/>
    </xf>
    <xf numFmtId="165" fontId="1" fillId="0" borderId="10" xfId="1" applyNumberFormat="1" applyFont="1" applyBorder="1" applyAlignment="1">
      <alignment horizontal="left" vertical="top" wrapText="1"/>
    </xf>
    <xf numFmtId="165" fontId="1" fillId="0" borderId="11" xfId="1" applyNumberFormat="1" applyFont="1" applyBorder="1" applyAlignment="1">
      <alignment horizontal="left" vertical="top" wrapText="1"/>
    </xf>
    <xf numFmtId="165" fontId="1" fillId="0" borderId="12" xfId="1" applyNumberFormat="1" applyFont="1" applyBorder="1" applyAlignment="1">
      <alignment horizontal="left" vertical="top" wrapText="1"/>
    </xf>
    <xf numFmtId="165" fontId="1" fillId="0" borderId="13" xfId="1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E6B466EB-AEDA-4DAF-A30E-E686564CC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BA4F-5107-4B38-A803-3A2DDDE8623D}">
  <dimension ref="A1:W195"/>
  <sheetViews>
    <sheetView tabSelected="1" view="pageBreakPreview" topLeftCell="A152" zoomScale="70" zoomScaleNormal="70" zoomScaleSheetLayoutView="70" zoomScalePageLayoutView="55" workbookViewId="0">
      <selection activeCell="K184" sqref="K184"/>
    </sheetView>
  </sheetViews>
  <sheetFormatPr defaultColWidth="9.140625" defaultRowHeight="18.75" x14ac:dyDescent="0.3"/>
  <cols>
    <col min="1" max="1" width="8.7109375" style="54" customWidth="1"/>
    <col min="2" max="2" width="60.85546875" style="56" customWidth="1"/>
    <col min="3" max="3" width="14.28515625" style="56" customWidth="1"/>
    <col min="4" max="4" width="22.5703125" style="56" customWidth="1"/>
    <col min="5" max="5" width="21.7109375" style="56" hidden="1" customWidth="1"/>
    <col min="6" max="6" width="24.28515625" style="56" customWidth="1"/>
    <col min="7" max="7" width="22" style="45" customWidth="1"/>
    <col min="8" max="11" width="19.7109375" style="45" customWidth="1"/>
    <col min="12" max="12" width="26.7109375" style="56" customWidth="1"/>
    <col min="13" max="13" width="29.85546875" style="84" customWidth="1"/>
    <col min="14" max="14" width="30.140625" style="56" hidden="1" customWidth="1"/>
    <col min="15" max="16" width="16.5703125" style="56" hidden="1" customWidth="1"/>
    <col min="17" max="17" width="17" style="56" hidden="1" customWidth="1"/>
    <col min="18" max="18" width="22.42578125" style="56" customWidth="1"/>
    <col min="19" max="19" width="21" style="57" customWidth="1"/>
    <col min="20" max="20" width="25.85546875" style="56" customWidth="1"/>
    <col min="21" max="21" width="15" style="56" customWidth="1"/>
    <col min="22" max="22" width="16.42578125" style="56" customWidth="1"/>
    <col min="23" max="23" width="16.28515625" style="56" customWidth="1"/>
    <col min="24" max="16384" width="9.140625" style="56"/>
  </cols>
  <sheetData>
    <row r="1" spans="1:13" ht="116.25" customHeight="1" x14ac:dyDescent="0.3">
      <c r="B1" s="55"/>
      <c r="G1" s="56"/>
      <c r="L1" s="124" t="s">
        <v>174</v>
      </c>
      <c r="M1" s="124"/>
    </row>
    <row r="2" spans="1:13" ht="26.25" customHeight="1" x14ac:dyDescent="0.3">
      <c r="G2" s="56"/>
      <c r="L2" s="125" t="s">
        <v>1</v>
      </c>
      <c r="M2" s="125"/>
    </row>
    <row r="3" spans="1:13" ht="83.25" customHeight="1" x14ac:dyDescent="0.3">
      <c r="G3" s="56"/>
      <c r="L3" s="125"/>
      <c r="M3" s="125"/>
    </row>
    <row r="4" spans="1:13" ht="20.25" x14ac:dyDescent="0.3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6" spans="1:13" ht="56.25" customHeight="1" x14ac:dyDescent="0.3">
      <c r="A6" s="89" t="s">
        <v>3</v>
      </c>
      <c r="B6" s="89" t="s">
        <v>4</v>
      </c>
      <c r="C6" s="58" t="s">
        <v>5</v>
      </c>
      <c r="D6" s="89" t="s">
        <v>6</v>
      </c>
      <c r="E6" s="89" t="s">
        <v>7</v>
      </c>
      <c r="F6" s="58" t="s">
        <v>8</v>
      </c>
      <c r="G6" s="127" t="s">
        <v>9</v>
      </c>
      <c r="H6" s="127"/>
      <c r="I6" s="127"/>
      <c r="J6" s="127"/>
      <c r="K6" s="127"/>
      <c r="L6" s="89" t="s">
        <v>10</v>
      </c>
      <c r="M6" s="89" t="s">
        <v>11</v>
      </c>
    </row>
    <row r="7" spans="1:13" ht="38.25" customHeight="1" x14ac:dyDescent="0.3">
      <c r="A7" s="89"/>
      <c r="B7" s="89"/>
      <c r="C7" s="58" t="s">
        <v>12</v>
      </c>
      <c r="D7" s="89"/>
      <c r="E7" s="89"/>
      <c r="F7" s="58" t="s">
        <v>13</v>
      </c>
      <c r="G7" s="59">
        <v>2020</v>
      </c>
      <c r="H7" s="46">
        <v>2021</v>
      </c>
      <c r="I7" s="46">
        <v>2022</v>
      </c>
      <c r="J7" s="46">
        <v>2023</v>
      </c>
      <c r="K7" s="46">
        <v>2024</v>
      </c>
      <c r="L7" s="89"/>
      <c r="M7" s="89"/>
    </row>
    <row r="8" spans="1:13" x14ac:dyDescent="0.3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5</v>
      </c>
      <c r="G8" s="46">
        <v>6</v>
      </c>
      <c r="H8" s="60">
        <v>7</v>
      </c>
      <c r="I8" s="46">
        <v>8</v>
      </c>
      <c r="J8" s="60">
        <v>9</v>
      </c>
      <c r="K8" s="46">
        <v>10</v>
      </c>
      <c r="L8" s="60">
        <v>11</v>
      </c>
      <c r="M8" s="46">
        <v>12</v>
      </c>
    </row>
    <row r="9" spans="1:13" ht="56.25" customHeight="1" x14ac:dyDescent="0.3">
      <c r="A9" s="123" t="s">
        <v>14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51.75" customHeight="1" x14ac:dyDescent="0.3">
      <c r="A10" s="94" t="s">
        <v>15</v>
      </c>
      <c r="B10" s="105" t="s">
        <v>16</v>
      </c>
      <c r="C10" s="89" t="s">
        <v>17</v>
      </c>
      <c r="D10" s="61" t="s">
        <v>18</v>
      </c>
      <c r="E10" s="94" t="s">
        <v>19</v>
      </c>
      <c r="F10" s="94"/>
      <c r="G10" s="94"/>
      <c r="H10" s="94"/>
      <c r="I10" s="94"/>
      <c r="J10" s="94"/>
      <c r="K10" s="94"/>
      <c r="L10" s="89" t="s">
        <v>20</v>
      </c>
      <c r="M10" s="89"/>
    </row>
    <row r="11" spans="1:13" ht="75" x14ac:dyDescent="0.3">
      <c r="A11" s="94"/>
      <c r="B11" s="105"/>
      <c r="C11" s="89"/>
      <c r="D11" s="61" t="s">
        <v>21</v>
      </c>
      <c r="E11" s="94"/>
      <c r="F11" s="94"/>
      <c r="G11" s="94"/>
      <c r="H11" s="94"/>
      <c r="I11" s="94"/>
      <c r="J11" s="94"/>
      <c r="K11" s="94"/>
      <c r="L11" s="89"/>
      <c r="M11" s="89"/>
    </row>
    <row r="12" spans="1:13" ht="76.5" customHeight="1" x14ac:dyDescent="0.3">
      <c r="A12" s="94"/>
      <c r="B12" s="105"/>
      <c r="C12" s="89"/>
      <c r="D12" s="61" t="s">
        <v>22</v>
      </c>
      <c r="E12" s="94"/>
      <c r="F12" s="94"/>
      <c r="G12" s="94"/>
      <c r="H12" s="94"/>
      <c r="I12" s="94"/>
      <c r="J12" s="94"/>
      <c r="K12" s="94"/>
      <c r="L12" s="89"/>
      <c r="M12" s="89"/>
    </row>
    <row r="13" spans="1:13" ht="36" customHeight="1" x14ac:dyDescent="0.3">
      <c r="A13" s="122" t="s">
        <v>23</v>
      </c>
      <c r="B13" s="105" t="s">
        <v>24</v>
      </c>
      <c r="C13" s="94" t="s">
        <v>17</v>
      </c>
      <c r="D13" s="62" t="s">
        <v>18</v>
      </c>
      <c r="E13" s="94" t="s">
        <v>19</v>
      </c>
      <c r="F13" s="94"/>
      <c r="G13" s="94"/>
      <c r="H13" s="94"/>
      <c r="I13" s="94"/>
      <c r="J13" s="94"/>
      <c r="K13" s="94"/>
      <c r="L13" s="94" t="s">
        <v>20</v>
      </c>
      <c r="M13" s="121" t="s">
        <v>25</v>
      </c>
    </row>
    <row r="14" spans="1:13" ht="75" x14ac:dyDescent="0.3">
      <c r="A14" s="122"/>
      <c r="B14" s="105"/>
      <c r="C14" s="94"/>
      <c r="D14" s="62" t="s">
        <v>21</v>
      </c>
      <c r="E14" s="94"/>
      <c r="F14" s="94"/>
      <c r="G14" s="94"/>
      <c r="H14" s="94"/>
      <c r="I14" s="94"/>
      <c r="J14" s="94"/>
      <c r="K14" s="94"/>
      <c r="L14" s="94"/>
      <c r="M14" s="121"/>
    </row>
    <row r="15" spans="1:13" ht="93.75" x14ac:dyDescent="0.3">
      <c r="A15" s="122"/>
      <c r="B15" s="105"/>
      <c r="C15" s="94"/>
      <c r="D15" s="62" t="s">
        <v>22</v>
      </c>
      <c r="E15" s="94"/>
      <c r="F15" s="94"/>
      <c r="G15" s="94"/>
      <c r="H15" s="94"/>
      <c r="I15" s="94"/>
      <c r="J15" s="94"/>
      <c r="K15" s="94"/>
      <c r="L15" s="94"/>
      <c r="M15" s="121"/>
    </row>
    <row r="16" spans="1:13" ht="56.25" customHeight="1" x14ac:dyDescent="0.3">
      <c r="A16" s="122" t="s">
        <v>26</v>
      </c>
      <c r="B16" s="105" t="s">
        <v>27</v>
      </c>
      <c r="C16" s="94" t="s">
        <v>17</v>
      </c>
      <c r="D16" s="62" t="s">
        <v>18</v>
      </c>
      <c r="E16" s="94" t="s">
        <v>19</v>
      </c>
      <c r="F16" s="94"/>
      <c r="G16" s="94"/>
      <c r="H16" s="94"/>
      <c r="I16" s="94"/>
      <c r="J16" s="94"/>
      <c r="K16" s="94"/>
      <c r="L16" s="94" t="s">
        <v>20</v>
      </c>
      <c r="M16" s="121" t="s">
        <v>25</v>
      </c>
    </row>
    <row r="17" spans="1:19" ht="75" x14ac:dyDescent="0.3">
      <c r="A17" s="122"/>
      <c r="B17" s="105"/>
      <c r="C17" s="94"/>
      <c r="D17" s="62" t="s">
        <v>21</v>
      </c>
      <c r="E17" s="94"/>
      <c r="F17" s="94"/>
      <c r="G17" s="94"/>
      <c r="H17" s="94"/>
      <c r="I17" s="94"/>
      <c r="J17" s="94"/>
      <c r="K17" s="94"/>
      <c r="L17" s="94"/>
      <c r="M17" s="121"/>
    </row>
    <row r="18" spans="1:19" ht="93.75" x14ac:dyDescent="0.3">
      <c r="A18" s="122"/>
      <c r="B18" s="105"/>
      <c r="C18" s="94"/>
      <c r="D18" s="62" t="s">
        <v>22</v>
      </c>
      <c r="E18" s="94"/>
      <c r="F18" s="94"/>
      <c r="G18" s="94"/>
      <c r="H18" s="94"/>
      <c r="I18" s="94"/>
      <c r="J18" s="94"/>
      <c r="K18" s="94"/>
      <c r="L18" s="94"/>
      <c r="M18" s="121"/>
    </row>
    <row r="19" spans="1:19" ht="56.25" customHeight="1" x14ac:dyDescent="0.3">
      <c r="A19" s="122" t="s">
        <v>28</v>
      </c>
      <c r="B19" s="105" t="s">
        <v>29</v>
      </c>
      <c r="C19" s="94" t="s">
        <v>17</v>
      </c>
      <c r="D19" s="62" t="s">
        <v>18</v>
      </c>
      <c r="E19" s="48">
        <f t="shared" ref="E19:K19" si="0">E20+E21</f>
        <v>380007.11700999999</v>
      </c>
      <c r="F19" s="47">
        <f t="shared" si="0"/>
        <v>2115067.26828</v>
      </c>
      <c r="G19" s="47">
        <f t="shared" si="0"/>
        <v>362479.01500000001</v>
      </c>
      <c r="H19" s="47">
        <f>H20+H21</f>
        <v>422650.32127999997</v>
      </c>
      <c r="I19" s="47">
        <f t="shared" si="0"/>
        <v>443312.64399999997</v>
      </c>
      <c r="J19" s="47">
        <f t="shared" si="0"/>
        <v>443312.64399999997</v>
      </c>
      <c r="K19" s="47">
        <f t="shared" si="0"/>
        <v>443312.64399999997</v>
      </c>
      <c r="L19" s="94" t="s">
        <v>30</v>
      </c>
      <c r="M19" s="94"/>
      <c r="N19" s="45">
        <f>I19-'Приложение 1 (7 ред)'!I19</f>
        <v>0</v>
      </c>
      <c r="O19" s="45">
        <f>J19-'Приложение 1 (7 ред)'!J19</f>
        <v>0</v>
      </c>
      <c r="P19" s="45">
        <f>K19-'Приложение 1 (7 ред)'!K19</f>
        <v>0</v>
      </c>
      <c r="Q19" s="45"/>
      <c r="S19" s="63"/>
    </row>
    <row r="20" spans="1:19" ht="75" x14ac:dyDescent="0.3">
      <c r="A20" s="122"/>
      <c r="B20" s="105"/>
      <c r="C20" s="94"/>
      <c r="D20" s="62" t="s">
        <v>21</v>
      </c>
      <c r="E20" s="48">
        <v>8430</v>
      </c>
      <c r="F20" s="47">
        <f t="shared" ref="F20:K20" si="1">F23+F26+F29+F32+F35</f>
        <v>83849</v>
      </c>
      <c r="G20" s="47">
        <f t="shared" si="1"/>
        <v>10085</v>
      </c>
      <c r="H20" s="47">
        <f>H23+H26+H29+H32+H35</f>
        <v>19941</v>
      </c>
      <c r="I20" s="47">
        <f t="shared" si="1"/>
        <v>17941</v>
      </c>
      <c r="J20" s="47">
        <f t="shared" si="1"/>
        <v>17941</v>
      </c>
      <c r="K20" s="47">
        <f t="shared" si="1"/>
        <v>17941</v>
      </c>
      <c r="L20" s="94"/>
      <c r="M20" s="94"/>
      <c r="N20" s="45">
        <f>I20-'Приложение 1 (7 ред)'!I20</f>
        <v>0</v>
      </c>
      <c r="O20" s="45">
        <f>J20-'Приложение 1 (7 ред)'!J20</f>
        <v>0</v>
      </c>
      <c r="P20" s="45">
        <f>K20-'Приложение 1 (7 ред)'!K20</f>
        <v>0</v>
      </c>
      <c r="Q20" s="45"/>
      <c r="S20" s="63"/>
    </row>
    <row r="21" spans="1:19" ht="93.75" x14ac:dyDescent="0.3">
      <c r="A21" s="122"/>
      <c r="B21" s="105"/>
      <c r="C21" s="94"/>
      <c r="D21" s="62" t="s">
        <v>22</v>
      </c>
      <c r="E21" s="48">
        <v>371577.11700999999</v>
      </c>
      <c r="F21" s="47">
        <f>F24+F27+F30+F33+F36</f>
        <v>2031218.26828</v>
      </c>
      <c r="G21" s="47">
        <f>G24+G27+G30+G33+G36</f>
        <v>352394.01500000001</v>
      </c>
      <c r="H21" s="47">
        <f>H27+H30+H33+H36</f>
        <v>402709.32127999997</v>
      </c>
      <c r="I21" s="47">
        <f t="shared" ref="I21:K21" si="2">I27+I30+I33+I36</f>
        <v>425371.64399999997</v>
      </c>
      <c r="J21" s="47">
        <f t="shared" si="2"/>
        <v>425371.64399999997</v>
      </c>
      <c r="K21" s="47">
        <f t="shared" si="2"/>
        <v>425371.64399999997</v>
      </c>
      <c r="L21" s="94"/>
      <c r="M21" s="94"/>
      <c r="N21" s="45">
        <f>I21-'Приложение 1 (7 ред)'!I21</f>
        <v>0</v>
      </c>
      <c r="O21" s="45">
        <f>J21-'Приложение 1 (7 ред)'!J21</f>
        <v>0</v>
      </c>
      <c r="P21" s="45">
        <f>K21-'Приложение 1 (7 ред)'!K21</f>
        <v>0</v>
      </c>
      <c r="Q21" s="45"/>
      <c r="S21" s="63"/>
    </row>
    <row r="22" spans="1:19" ht="18.75" hidden="1" customHeight="1" x14ac:dyDescent="0.3">
      <c r="A22" s="122" t="s">
        <v>31</v>
      </c>
      <c r="B22" s="105" t="s">
        <v>32</v>
      </c>
      <c r="C22" s="94" t="s">
        <v>17</v>
      </c>
      <c r="D22" s="62" t="s">
        <v>18</v>
      </c>
      <c r="E22" s="48">
        <f>E23+E24</f>
        <v>1199</v>
      </c>
      <c r="F22" s="47">
        <f>SUM(F23:F24)</f>
        <v>0</v>
      </c>
      <c r="G22" s="47">
        <f>SUM(G23:G24)</f>
        <v>0</v>
      </c>
      <c r="H22" s="47">
        <v>0</v>
      </c>
      <c r="I22" s="47">
        <v>0</v>
      </c>
      <c r="J22" s="47">
        <v>0</v>
      </c>
      <c r="K22" s="47">
        <v>0</v>
      </c>
      <c r="L22" s="94" t="s">
        <v>30</v>
      </c>
      <c r="M22" s="89" t="s">
        <v>33</v>
      </c>
      <c r="N22" s="45">
        <f>I22-'Приложение 1 (7 ред)'!I22</f>
        <v>0</v>
      </c>
      <c r="O22" s="45">
        <f>J22-'Приложение 1 (7 ред)'!J22</f>
        <v>0</v>
      </c>
      <c r="P22" s="45">
        <f>K22-'Приложение 1 (7 ред)'!K22</f>
        <v>0</v>
      </c>
      <c r="Q22" s="45"/>
      <c r="S22" s="63"/>
    </row>
    <row r="23" spans="1:19" ht="75" hidden="1" x14ac:dyDescent="0.3">
      <c r="A23" s="122"/>
      <c r="B23" s="105"/>
      <c r="C23" s="94"/>
      <c r="D23" s="62" t="s">
        <v>21</v>
      </c>
      <c r="E23" s="48">
        <v>1187</v>
      </c>
      <c r="F23" s="47">
        <f>SUM(G23:K23)</f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94"/>
      <c r="M23" s="89"/>
      <c r="N23" s="45">
        <f>I23-'Приложение 1 (7 ред)'!I23</f>
        <v>0</v>
      </c>
      <c r="O23" s="45">
        <f>J23-'Приложение 1 (7 ред)'!J23</f>
        <v>0</v>
      </c>
      <c r="P23" s="45">
        <f>K23-'Приложение 1 (7 ред)'!K23</f>
        <v>0</v>
      </c>
      <c r="Q23" s="45"/>
      <c r="S23" s="63"/>
    </row>
    <row r="24" spans="1:19" ht="96" hidden="1" customHeight="1" x14ac:dyDescent="0.3">
      <c r="A24" s="122"/>
      <c r="B24" s="105"/>
      <c r="C24" s="94"/>
      <c r="D24" s="62" t="s">
        <v>22</v>
      </c>
      <c r="E24" s="48">
        <v>12</v>
      </c>
      <c r="F24" s="47">
        <f>SUM(G24:K24)</f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94"/>
      <c r="M24" s="89"/>
      <c r="N24" s="45">
        <f>I24-'Приложение 1 (7 ред)'!I24</f>
        <v>0</v>
      </c>
      <c r="O24" s="45">
        <f>J24-'Приложение 1 (7 ред)'!J24</f>
        <v>0</v>
      </c>
      <c r="P24" s="45">
        <f>K24-'Приложение 1 (7 ред)'!K24</f>
        <v>0</v>
      </c>
      <c r="Q24" s="45"/>
      <c r="S24" s="63"/>
    </row>
    <row r="25" spans="1:19" ht="18.75" customHeight="1" x14ac:dyDescent="0.3">
      <c r="A25" s="122" t="s">
        <v>34</v>
      </c>
      <c r="B25" s="105" t="s">
        <v>35</v>
      </c>
      <c r="C25" s="94" t="s">
        <v>17</v>
      </c>
      <c r="D25" s="62" t="s">
        <v>18</v>
      </c>
      <c r="E25" s="48">
        <f>E26+E27</f>
        <v>7625</v>
      </c>
      <c r="F25" s="47">
        <f>SUM(F26:F27)</f>
        <v>82812</v>
      </c>
      <c r="G25" s="47">
        <f>SUM(G26:G27)</f>
        <v>5162</v>
      </c>
      <c r="H25" s="47">
        <f>SUM(H26:H27)</f>
        <v>20992</v>
      </c>
      <c r="I25" s="47">
        <f t="shared" ref="I25:K25" si="3">SUM(I26:I27)</f>
        <v>18886</v>
      </c>
      <c r="J25" s="47">
        <f t="shared" si="3"/>
        <v>18886</v>
      </c>
      <c r="K25" s="47">
        <f t="shared" si="3"/>
        <v>18886</v>
      </c>
      <c r="L25" s="94" t="s">
        <v>30</v>
      </c>
      <c r="M25" s="89"/>
      <c r="N25" s="45">
        <f>I25-'Приложение 1 (7 ред)'!I25</f>
        <v>0</v>
      </c>
      <c r="O25" s="45">
        <f>J25-'Приложение 1 (7 ред)'!J25</f>
        <v>0</v>
      </c>
      <c r="P25" s="45">
        <f>K25-'Приложение 1 (7 ред)'!K25</f>
        <v>0</v>
      </c>
      <c r="Q25" s="45"/>
      <c r="S25" s="63"/>
    </row>
    <row r="26" spans="1:19" ht="75" x14ac:dyDescent="0.3">
      <c r="A26" s="122"/>
      <c r="B26" s="105"/>
      <c r="C26" s="94"/>
      <c r="D26" s="62" t="s">
        <v>21</v>
      </c>
      <c r="E26" s="48">
        <v>7243</v>
      </c>
      <c r="F26" s="47">
        <f>SUM(G26:K26)</f>
        <v>78667</v>
      </c>
      <c r="G26" s="47">
        <v>4903</v>
      </c>
      <c r="H26" s="47">
        <f>10586+9355</f>
        <v>19941</v>
      </c>
      <c r="I26" s="47">
        <v>17941</v>
      </c>
      <c r="J26" s="47">
        <v>17941</v>
      </c>
      <c r="K26" s="47">
        <v>17941</v>
      </c>
      <c r="L26" s="94"/>
      <c r="M26" s="89"/>
      <c r="N26" s="45">
        <f>I26-'Приложение 1 (7 ред)'!I26</f>
        <v>0</v>
      </c>
      <c r="O26" s="45">
        <f>J26-'Приложение 1 (7 ред)'!J26</f>
        <v>0</v>
      </c>
      <c r="P26" s="45">
        <f>K26-'Приложение 1 (7 ред)'!K26</f>
        <v>0</v>
      </c>
      <c r="Q26" s="45"/>
      <c r="S26" s="63"/>
    </row>
    <row r="27" spans="1:19" ht="120.75" customHeight="1" x14ac:dyDescent="0.3">
      <c r="A27" s="122"/>
      <c r="B27" s="105"/>
      <c r="C27" s="94"/>
      <c r="D27" s="62" t="s">
        <v>22</v>
      </c>
      <c r="E27" s="48">
        <v>382</v>
      </c>
      <c r="F27" s="47">
        <f>SUM(G27:K27)</f>
        <v>4145</v>
      </c>
      <c r="G27" s="47">
        <v>259</v>
      </c>
      <c r="H27" s="47">
        <f>558+493</f>
        <v>1051</v>
      </c>
      <c r="I27" s="47">
        <v>945</v>
      </c>
      <c r="J27" s="47">
        <v>945</v>
      </c>
      <c r="K27" s="47">
        <v>945</v>
      </c>
      <c r="L27" s="94"/>
      <c r="M27" s="89"/>
      <c r="N27" s="45">
        <f>I27-'Приложение 1 (7 ред)'!I27</f>
        <v>0</v>
      </c>
      <c r="O27" s="45">
        <f>J27-'Приложение 1 (7 ред)'!J27</f>
        <v>0</v>
      </c>
      <c r="P27" s="45">
        <f>K27-'Приложение 1 (7 ред)'!K27</f>
        <v>0</v>
      </c>
      <c r="Q27" s="45"/>
      <c r="S27" s="63"/>
    </row>
    <row r="28" spans="1:19" ht="45" hidden="1" customHeight="1" x14ac:dyDescent="0.3">
      <c r="A28" s="122" t="s">
        <v>36</v>
      </c>
      <c r="B28" s="105" t="s">
        <v>37</v>
      </c>
      <c r="C28" s="94" t="s">
        <v>17</v>
      </c>
      <c r="D28" s="62" t="s">
        <v>18</v>
      </c>
      <c r="E28" s="47">
        <f t="shared" ref="E28:K28" si="4">SUM(E29:E30)</f>
        <v>310175.76400000002</v>
      </c>
      <c r="F28" s="47">
        <f t="shared" si="4"/>
        <v>1693068.5768099998</v>
      </c>
      <c r="G28" s="47">
        <f t="shared" si="4"/>
        <v>293310.04100000003</v>
      </c>
      <c r="H28" s="47">
        <f t="shared" si="4"/>
        <v>340009.12080999999</v>
      </c>
      <c r="I28" s="47">
        <f t="shared" si="4"/>
        <v>353249.80499999999</v>
      </c>
      <c r="J28" s="47">
        <f t="shared" si="4"/>
        <v>353249.80499999999</v>
      </c>
      <c r="K28" s="47">
        <f t="shared" si="4"/>
        <v>353249.80499999999</v>
      </c>
      <c r="L28" s="94" t="s">
        <v>30</v>
      </c>
      <c r="M28" s="89"/>
      <c r="N28" s="45">
        <f>I28-'Приложение 1 (7 ред)'!I28</f>
        <v>0</v>
      </c>
      <c r="O28" s="45">
        <f>J28-'Приложение 1 (7 ред)'!J28</f>
        <v>0</v>
      </c>
      <c r="P28" s="45">
        <f>K28-'Приложение 1 (7 ред)'!K28</f>
        <v>0</v>
      </c>
      <c r="Q28" s="45"/>
      <c r="S28" s="63"/>
    </row>
    <row r="29" spans="1:19" ht="69.75" hidden="1" customHeight="1" x14ac:dyDescent="0.3">
      <c r="A29" s="122"/>
      <c r="B29" s="105"/>
      <c r="C29" s="94"/>
      <c r="D29" s="62" t="s">
        <v>21</v>
      </c>
      <c r="E29" s="47">
        <v>0</v>
      </c>
      <c r="F29" s="47">
        <f>SUM(G29:K29)</f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94"/>
      <c r="M29" s="89"/>
      <c r="N29" s="45">
        <f>I29-'Приложение 1 (7 ред)'!I29</f>
        <v>0</v>
      </c>
      <c r="O29" s="45">
        <f>J29-'Приложение 1 (7 ред)'!J29</f>
        <v>0</v>
      </c>
      <c r="P29" s="45">
        <f>K29-'Приложение 1 (7 ред)'!K29</f>
        <v>0</v>
      </c>
      <c r="Q29" s="45"/>
      <c r="S29" s="63"/>
    </row>
    <row r="30" spans="1:19" ht="96.75" customHeight="1" x14ac:dyDescent="0.3">
      <c r="A30" s="122"/>
      <c r="B30" s="105"/>
      <c r="C30" s="94"/>
      <c r="D30" s="62" t="s">
        <v>22</v>
      </c>
      <c r="E30" s="47">
        <v>310175.76400000002</v>
      </c>
      <c r="F30" s="47">
        <f>SUM(G30:K30)</f>
        <v>1693068.5768099998</v>
      </c>
      <c r="G30" s="48">
        <v>293310.04100000003</v>
      </c>
      <c r="H30" s="48">
        <f>345743.12081-5734</f>
        <v>340009.12080999999</v>
      </c>
      <c r="I30" s="48">
        <v>353249.80499999999</v>
      </c>
      <c r="J30" s="48">
        <v>353249.80499999999</v>
      </c>
      <c r="K30" s="48">
        <v>353249.80499999999</v>
      </c>
      <c r="L30" s="94"/>
      <c r="M30" s="89"/>
      <c r="N30" s="45">
        <f>I30-'Приложение 1 (7 ред)'!I30</f>
        <v>0</v>
      </c>
      <c r="O30" s="45">
        <f>J30-'Приложение 1 (7 ред)'!J30</f>
        <v>0</v>
      </c>
      <c r="P30" s="45">
        <f>K30-'Приложение 1 (7 ред)'!K30</f>
        <v>0</v>
      </c>
      <c r="Q30" s="45"/>
      <c r="S30" s="63"/>
    </row>
    <row r="31" spans="1:19" ht="43.5" hidden="1" customHeight="1" x14ac:dyDescent="0.3">
      <c r="A31" s="122" t="s">
        <v>38</v>
      </c>
      <c r="B31" s="105" t="s">
        <v>39</v>
      </c>
      <c r="C31" s="94" t="s">
        <v>17</v>
      </c>
      <c r="D31" s="62" t="s">
        <v>18</v>
      </c>
      <c r="E31" s="47">
        <f t="shared" ref="E31:K31" si="5">SUM(E32:E33)</f>
        <v>61423.453009999997</v>
      </c>
      <c r="F31" s="47">
        <f t="shared" si="5"/>
        <v>333731.69147000008</v>
      </c>
      <c r="G31" s="47">
        <f>SUM(G32:G33)</f>
        <v>58551.974000000002</v>
      </c>
      <c r="H31" s="47">
        <f t="shared" si="5"/>
        <v>61649.200470000003</v>
      </c>
      <c r="I31" s="47">
        <f t="shared" si="5"/>
        <v>71176.839000000007</v>
      </c>
      <c r="J31" s="47">
        <f t="shared" si="5"/>
        <v>71176.839000000007</v>
      </c>
      <c r="K31" s="47">
        <f t="shared" si="5"/>
        <v>71176.839000000007</v>
      </c>
      <c r="L31" s="94" t="s">
        <v>30</v>
      </c>
      <c r="M31" s="89"/>
      <c r="N31" s="45">
        <f>I31-'Приложение 1 (7 ред)'!I31</f>
        <v>0</v>
      </c>
      <c r="O31" s="45">
        <f>J31-'Приложение 1 (7 ред)'!J31</f>
        <v>0</v>
      </c>
      <c r="P31" s="45">
        <f>K31-'Приложение 1 (7 ред)'!K31</f>
        <v>0</v>
      </c>
      <c r="Q31" s="45"/>
      <c r="S31" s="63"/>
    </row>
    <row r="32" spans="1:19" ht="35.25" hidden="1" customHeight="1" x14ac:dyDescent="0.3">
      <c r="A32" s="122"/>
      <c r="B32" s="105"/>
      <c r="C32" s="94"/>
      <c r="D32" s="62" t="s">
        <v>21</v>
      </c>
      <c r="E32" s="47">
        <v>0</v>
      </c>
      <c r="F32" s="47">
        <f>SUM(G32:K32)</f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94"/>
      <c r="M32" s="89"/>
      <c r="N32" s="45">
        <f>I32-'Приложение 1 (7 ред)'!I32</f>
        <v>0</v>
      </c>
      <c r="O32" s="45">
        <f>J32-'Приложение 1 (7 ред)'!J32</f>
        <v>0</v>
      </c>
      <c r="P32" s="45">
        <f>K32-'Приложение 1 (7 ред)'!K32</f>
        <v>0</v>
      </c>
      <c r="Q32" s="45"/>
      <c r="S32" s="63"/>
    </row>
    <row r="33" spans="1:19" ht="93.75" x14ac:dyDescent="0.3">
      <c r="A33" s="122"/>
      <c r="B33" s="105"/>
      <c r="C33" s="94"/>
      <c r="D33" s="62" t="s">
        <v>22</v>
      </c>
      <c r="E33" s="47">
        <v>61423.453009999997</v>
      </c>
      <c r="F33" s="47">
        <f>SUM(G33:K33)</f>
        <v>333731.69147000008</v>
      </c>
      <c r="G33" s="47">
        <v>58551.974000000002</v>
      </c>
      <c r="H33" s="48">
        <v>61649.200470000003</v>
      </c>
      <c r="I33" s="48">
        <v>71176.839000000007</v>
      </c>
      <c r="J33" s="48">
        <v>71176.839000000007</v>
      </c>
      <c r="K33" s="48">
        <v>71176.839000000007</v>
      </c>
      <c r="L33" s="94"/>
      <c r="M33" s="89"/>
      <c r="N33" s="45">
        <f>I33-'Приложение 1 (7 ред)'!I33</f>
        <v>0</v>
      </c>
      <c r="O33" s="45">
        <f>J33-'Приложение 1 (7 ред)'!J33</f>
        <v>0</v>
      </c>
      <c r="P33" s="45">
        <f>K33-'Приложение 1 (7 ред)'!K33</f>
        <v>0</v>
      </c>
      <c r="Q33" s="45"/>
      <c r="S33" s="63"/>
    </row>
    <row r="34" spans="1:19" ht="45" customHeight="1" x14ac:dyDescent="0.3">
      <c r="A34" s="122" t="s">
        <v>40</v>
      </c>
      <c r="B34" s="105" t="s">
        <v>41</v>
      </c>
      <c r="C34" s="94">
        <v>2020</v>
      </c>
      <c r="D34" s="62" t="s">
        <v>18</v>
      </c>
      <c r="E34" s="48">
        <v>0</v>
      </c>
      <c r="F34" s="48">
        <f>SUM(G34:K34)</f>
        <v>5455</v>
      </c>
      <c r="G34" s="48">
        <f>G35+G36</f>
        <v>5455</v>
      </c>
      <c r="H34" s="48">
        <f t="shared" ref="H34:K34" si="6">H35+H36</f>
        <v>0</v>
      </c>
      <c r="I34" s="48">
        <f t="shared" si="6"/>
        <v>0</v>
      </c>
      <c r="J34" s="48">
        <f t="shared" si="6"/>
        <v>0</v>
      </c>
      <c r="K34" s="48">
        <f t="shared" si="6"/>
        <v>0</v>
      </c>
      <c r="L34" s="94" t="s">
        <v>30</v>
      </c>
      <c r="M34" s="89"/>
      <c r="N34" s="45">
        <f>I34-'Приложение 1 (7 ред)'!I34</f>
        <v>0</v>
      </c>
      <c r="O34" s="45">
        <f>J34-'Приложение 1 (7 ред)'!J34</f>
        <v>0</v>
      </c>
      <c r="P34" s="45">
        <f>K34-'Приложение 1 (7 ред)'!K34</f>
        <v>0</v>
      </c>
      <c r="Q34" s="45"/>
      <c r="S34" s="63"/>
    </row>
    <row r="35" spans="1:19" ht="57" customHeight="1" x14ac:dyDescent="0.3">
      <c r="A35" s="122"/>
      <c r="B35" s="105"/>
      <c r="C35" s="94"/>
      <c r="D35" s="62" t="s">
        <v>21</v>
      </c>
      <c r="E35" s="48">
        <v>0</v>
      </c>
      <c r="F35" s="48">
        <f>SUM(G35:K35)</f>
        <v>5182</v>
      </c>
      <c r="G35" s="48">
        <v>5182</v>
      </c>
      <c r="H35" s="47">
        <v>0</v>
      </c>
      <c r="I35" s="47">
        <v>0</v>
      </c>
      <c r="J35" s="47">
        <v>0</v>
      </c>
      <c r="K35" s="47">
        <v>0</v>
      </c>
      <c r="L35" s="94"/>
      <c r="M35" s="89"/>
      <c r="N35" s="45">
        <f>I35-'Приложение 1 (7 ред)'!I35</f>
        <v>0</v>
      </c>
      <c r="O35" s="45">
        <f>J35-'Приложение 1 (7 ред)'!J35</f>
        <v>0</v>
      </c>
      <c r="P35" s="45">
        <f>K35-'Приложение 1 (7 ред)'!K35</f>
        <v>0</v>
      </c>
      <c r="Q35" s="45"/>
      <c r="S35" s="63"/>
    </row>
    <row r="36" spans="1:19" ht="113.25" customHeight="1" x14ac:dyDescent="0.3">
      <c r="A36" s="122"/>
      <c r="B36" s="105"/>
      <c r="C36" s="94"/>
      <c r="D36" s="62" t="s">
        <v>22</v>
      </c>
      <c r="E36" s="48">
        <v>0</v>
      </c>
      <c r="F36" s="48">
        <f>SUM(G36:K36)</f>
        <v>273</v>
      </c>
      <c r="G36" s="48">
        <v>273</v>
      </c>
      <c r="H36" s="47">
        <v>0</v>
      </c>
      <c r="I36" s="47">
        <v>0</v>
      </c>
      <c r="J36" s="47">
        <v>0</v>
      </c>
      <c r="K36" s="47">
        <v>0</v>
      </c>
      <c r="L36" s="94"/>
      <c r="M36" s="89"/>
      <c r="N36" s="45">
        <f>I36-'Приложение 1 (7 ред)'!I36</f>
        <v>0</v>
      </c>
      <c r="O36" s="45">
        <f>J36-'Приложение 1 (7 ред)'!J36</f>
        <v>0</v>
      </c>
      <c r="P36" s="45">
        <f>K36-'Приложение 1 (7 ред)'!K36</f>
        <v>0</v>
      </c>
      <c r="Q36" s="45"/>
      <c r="S36" s="63"/>
    </row>
    <row r="37" spans="1:19" ht="18.75" customHeight="1" x14ac:dyDescent="0.3">
      <c r="A37" s="122" t="s">
        <v>42</v>
      </c>
      <c r="B37" s="105" t="s">
        <v>43</v>
      </c>
      <c r="C37" s="94" t="s">
        <v>44</v>
      </c>
      <c r="D37" s="62" t="s">
        <v>18</v>
      </c>
      <c r="E37" s="47">
        <f>E38+E41+E44</f>
        <v>0</v>
      </c>
      <c r="F37" s="47">
        <f>F40+F43</f>
        <v>3026</v>
      </c>
      <c r="G37" s="47">
        <f t="shared" ref="G37:K39" si="7">G40+G43</f>
        <v>1926</v>
      </c>
      <c r="H37" s="47">
        <f>H40+H43</f>
        <v>221</v>
      </c>
      <c r="I37" s="47">
        <f t="shared" si="7"/>
        <v>293</v>
      </c>
      <c r="J37" s="47">
        <f t="shared" si="7"/>
        <v>293</v>
      </c>
      <c r="K37" s="47">
        <f t="shared" si="7"/>
        <v>293</v>
      </c>
      <c r="L37" s="94" t="s">
        <v>30</v>
      </c>
      <c r="M37" s="94"/>
      <c r="N37" s="45">
        <f>I37-'Приложение 1 (7 ред)'!I37</f>
        <v>0</v>
      </c>
      <c r="O37" s="45">
        <f>J37-'Приложение 1 (7 ред)'!J37</f>
        <v>0</v>
      </c>
      <c r="P37" s="45">
        <f>K37-'Приложение 1 (7 ред)'!K37</f>
        <v>0</v>
      </c>
      <c r="Q37" s="45"/>
      <c r="S37" s="63"/>
    </row>
    <row r="38" spans="1:19" ht="56.25" customHeight="1" x14ac:dyDescent="0.3">
      <c r="A38" s="122"/>
      <c r="B38" s="105"/>
      <c r="C38" s="94"/>
      <c r="D38" s="62" t="s">
        <v>21</v>
      </c>
      <c r="E38" s="47">
        <f>E41+E44</f>
        <v>0</v>
      </c>
      <c r="F38" s="47">
        <f>F41+F44</f>
        <v>1890</v>
      </c>
      <c r="G38" s="47">
        <f t="shared" si="7"/>
        <v>1203</v>
      </c>
      <c r="H38" s="47">
        <f>H44</f>
        <v>138</v>
      </c>
      <c r="I38" s="47">
        <f t="shared" ref="I38:K39" si="8">I44</f>
        <v>183</v>
      </c>
      <c r="J38" s="47">
        <f t="shared" si="8"/>
        <v>183</v>
      </c>
      <c r="K38" s="47">
        <f t="shared" si="8"/>
        <v>183</v>
      </c>
      <c r="L38" s="94"/>
      <c r="M38" s="94"/>
      <c r="N38" s="45">
        <f>I38-'Приложение 1 (7 ред)'!I38</f>
        <v>0</v>
      </c>
      <c r="O38" s="45">
        <f>J38-'Приложение 1 (7 ред)'!J38</f>
        <v>0</v>
      </c>
      <c r="P38" s="45">
        <f>K38-'Приложение 1 (7 ред)'!K38</f>
        <v>0</v>
      </c>
      <c r="Q38" s="45"/>
      <c r="S38" s="63"/>
    </row>
    <row r="39" spans="1:19" ht="93.75" x14ac:dyDescent="0.3">
      <c r="A39" s="122"/>
      <c r="B39" s="105"/>
      <c r="C39" s="94"/>
      <c r="D39" s="62" t="s">
        <v>22</v>
      </c>
      <c r="E39" s="47">
        <f>E42+E45</f>
        <v>0</v>
      </c>
      <c r="F39" s="47">
        <f>F42+F45</f>
        <v>1136</v>
      </c>
      <c r="G39" s="47">
        <f t="shared" si="7"/>
        <v>723</v>
      </c>
      <c r="H39" s="47">
        <f>H45</f>
        <v>83</v>
      </c>
      <c r="I39" s="47">
        <f t="shared" si="8"/>
        <v>110</v>
      </c>
      <c r="J39" s="47">
        <f t="shared" si="8"/>
        <v>110</v>
      </c>
      <c r="K39" s="47">
        <f t="shared" si="8"/>
        <v>110</v>
      </c>
      <c r="L39" s="94"/>
      <c r="M39" s="94"/>
      <c r="N39" s="45">
        <f>I39-'Приложение 1 (7 ред)'!I39</f>
        <v>0</v>
      </c>
      <c r="O39" s="45">
        <f>J39-'Приложение 1 (7 ред)'!J39</f>
        <v>0</v>
      </c>
      <c r="P39" s="45">
        <f>K39-'Приложение 1 (7 ред)'!K39</f>
        <v>0</v>
      </c>
      <c r="Q39" s="45"/>
      <c r="S39" s="63"/>
    </row>
    <row r="40" spans="1:19" ht="18.75" hidden="1" customHeight="1" x14ac:dyDescent="0.3">
      <c r="A40" s="122" t="s">
        <v>45</v>
      </c>
      <c r="B40" s="105" t="s">
        <v>46</v>
      </c>
      <c r="C40" s="94" t="s">
        <v>17</v>
      </c>
      <c r="D40" s="62" t="s">
        <v>18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94" t="s">
        <v>30</v>
      </c>
      <c r="M40" s="121" t="s">
        <v>33</v>
      </c>
      <c r="N40" s="45">
        <f>I40-'Приложение 1 (7 ред)'!I40</f>
        <v>0</v>
      </c>
      <c r="O40" s="45">
        <f>J40-'Приложение 1 (7 ред)'!J40</f>
        <v>0</v>
      </c>
      <c r="P40" s="45">
        <f>K40-'Приложение 1 (7 ред)'!K40</f>
        <v>0</v>
      </c>
      <c r="Q40" s="45"/>
      <c r="S40" s="63"/>
    </row>
    <row r="41" spans="1:19" ht="56.25" hidden="1" customHeight="1" x14ac:dyDescent="0.3">
      <c r="A41" s="122"/>
      <c r="B41" s="105"/>
      <c r="C41" s="94"/>
      <c r="D41" s="62" t="s">
        <v>21</v>
      </c>
      <c r="E41" s="47">
        <v>0</v>
      </c>
      <c r="F41" s="47">
        <f>SUM(G41:K41)</f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94"/>
      <c r="M41" s="121"/>
      <c r="N41" s="45">
        <f>I41-'Приложение 1 (7 ред)'!I41</f>
        <v>0</v>
      </c>
      <c r="O41" s="45">
        <f>J41-'Приложение 1 (7 ред)'!J41</f>
        <v>0</v>
      </c>
      <c r="P41" s="45">
        <f>K41-'Приложение 1 (7 ред)'!K41</f>
        <v>0</v>
      </c>
      <c r="Q41" s="45"/>
      <c r="S41" s="63"/>
    </row>
    <row r="42" spans="1:19" ht="64.5" hidden="1" customHeight="1" x14ac:dyDescent="0.3">
      <c r="A42" s="122"/>
      <c r="B42" s="105"/>
      <c r="C42" s="94"/>
      <c r="D42" s="62" t="s">
        <v>22</v>
      </c>
      <c r="E42" s="47">
        <v>0</v>
      </c>
      <c r="F42" s="47">
        <f>SUM(G42:K42)</f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94"/>
      <c r="M42" s="121"/>
      <c r="N42" s="45">
        <f>I42-'Приложение 1 (7 ред)'!I42</f>
        <v>0</v>
      </c>
      <c r="O42" s="45">
        <f>J42-'Приложение 1 (7 ред)'!J42</f>
        <v>0</v>
      </c>
      <c r="P42" s="45">
        <f>K42-'Приложение 1 (7 ред)'!K42</f>
        <v>0</v>
      </c>
      <c r="Q42" s="45"/>
      <c r="S42" s="63"/>
    </row>
    <row r="43" spans="1:19" ht="18.75" customHeight="1" x14ac:dyDescent="0.3">
      <c r="A43" s="122" t="s">
        <v>47</v>
      </c>
      <c r="B43" s="105" t="s">
        <v>48</v>
      </c>
      <c r="C43" s="94" t="s">
        <v>44</v>
      </c>
      <c r="D43" s="62" t="s">
        <v>18</v>
      </c>
      <c r="E43" s="47">
        <v>0</v>
      </c>
      <c r="F43" s="47">
        <f>SUM(G43:K43)</f>
        <v>3026</v>
      </c>
      <c r="G43" s="47">
        <v>1926</v>
      </c>
      <c r="H43" s="47">
        <f>H44+H45</f>
        <v>221</v>
      </c>
      <c r="I43" s="47">
        <f t="shared" ref="I43:K43" si="9">I44+I45</f>
        <v>293</v>
      </c>
      <c r="J43" s="47">
        <f t="shared" si="9"/>
        <v>293</v>
      </c>
      <c r="K43" s="47">
        <f t="shared" si="9"/>
        <v>293</v>
      </c>
      <c r="L43" s="94" t="s">
        <v>30</v>
      </c>
      <c r="M43" s="121"/>
      <c r="N43" s="45">
        <f>I43-'Приложение 1 (7 ред)'!I43</f>
        <v>0</v>
      </c>
      <c r="O43" s="45">
        <f>J43-'Приложение 1 (7 ред)'!J43</f>
        <v>0</v>
      </c>
      <c r="P43" s="45">
        <f>K43-'Приложение 1 (7 ред)'!K43</f>
        <v>0</v>
      </c>
      <c r="Q43" s="45"/>
      <c r="S43" s="63"/>
    </row>
    <row r="44" spans="1:19" ht="75" x14ac:dyDescent="0.3">
      <c r="A44" s="122"/>
      <c r="B44" s="105"/>
      <c r="C44" s="94"/>
      <c r="D44" s="62" t="s">
        <v>21</v>
      </c>
      <c r="E44" s="47">
        <v>0</v>
      </c>
      <c r="F44" s="47">
        <f>SUM(G44:K44)</f>
        <v>1890</v>
      </c>
      <c r="G44" s="47">
        <v>1203</v>
      </c>
      <c r="H44" s="47">
        <v>138</v>
      </c>
      <c r="I44" s="47">
        <v>183</v>
      </c>
      <c r="J44" s="47">
        <v>183</v>
      </c>
      <c r="K44" s="47">
        <v>183</v>
      </c>
      <c r="L44" s="94"/>
      <c r="M44" s="121"/>
      <c r="N44" s="45">
        <f>I44-'Приложение 1 (7 ред)'!I44</f>
        <v>0</v>
      </c>
      <c r="O44" s="45">
        <f>J44-'Приложение 1 (7 ред)'!J44</f>
        <v>0</v>
      </c>
      <c r="P44" s="45">
        <f>K44-'Приложение 1 (7 ред)'!K44</f>
        <v>0</v>
      </c>
      <c r="Q44" s="45"/>
      <c r="S44" s="63"/>
    </row>
    <row r="45" spans="1:19" ht="316.5" customHeight="1" x14ac:dyDescent="0.3">
      <c r="A45" s="122"/>
      <c r="B45" s="105"/>
      <c r="C45" s="94"/>
      <c r="D45" s="62" t="s">
        <v>22</v>
      </c>
      <c r="E45" s="47">
        <v>0</v>
      </c>
      <c r="F45" s="47">
        <f>SUM(G45:K45)</f>
        <v>1136</v>
      </c>
      <c r="G45" s="47">
        <v>723</v>
      </c>
      <c r="H45" s="47">
        <v>83</v>
      </c>
      <c r="I45" s="47">
        <v>110</v>
      </c>
      <c r="J45" s="47">
        <v>110</v>
      </c>
      <c r="K45" s="47">
        <v>110</v>
      </c>
      <c r="L45" s="94"/>
      <c r="M45" s="121"/>
      <c r="N45" s="45">
        <f>I45-'Приложение 1 (7 ред)'!I45</f>
        <v>0</v>
      </c>
      <c r="O45" s="45">
        <f>J45-'Приложение 1 (7 ред)'!J45</f>
        <v>0</v>
      </c>
      <c r="P45" s="45">
        <f>K45-'Приложение 1 (7 ред)'!K45</f>
        <v>0</v>
      </c>
      <c r="Q45" s="45"/>
      <c r="S45" s="63"/>
    </row>
    <row r="46" spans="1:19" x14ac:dyDescent="0.3">
      <c r="A46" s="92" t="s">
        <v>49</v>
      </c>
      <c r="B46" s="92"/>
      <c r="C46" s="92"/>
      <c r="D46" s="64" t="s">
        <v>50</v>
      </c>
      <c r="E46" s="47">
        <f>SUM(E47:E48)</f>
        <v>380029.21701000002</v>
      </c>
      <c r="F46" s="47">
        <f>F19+F37</f>
        <v>2118093.26828</v>
      </c>
      <c r="G46" s="47">
        <f>G19+G37</f>
        <v>364405.01500000001</v>
      </c>
      <c r="H46" s="47">
        <f>H19+H37</f>
        <v>422871.32127999997</v>
      </c>
      <c r="I46" s="47">
        <f>I19+I37</f>
        <v>443605.64399999997</v>
      </c>
      <c r="J46" s="47">
        <f t="shared" ref="J46:K46" si="10">J19+J37</f>
        <v>443605.64399999997</v>
      </c>
      <c r="K46" s="47">
        <f t="shared" si="10"/>
        <v>443605.64399999997</v>
      </c>
      <c r="L46" s="49"/>
      <c r="M46" s="65"/>
      <c r="N46" s="45">
        <f>I46-'Приложение 1 (7 ред)'!I46</f>
        <v>0</v>
      </c>
      <c r="O46" s="45">
        <f>J46-'Приложение 1 (7 ред)'!J46</f>
        <v>0</v>
      </c>
      <c r="P46" s="45">
        <f>K46-'Приложение 1 (7 ред)'!K46</f>
        <v>0</v>
      </c>
      <c r="Q46" s="45"/>
      <c r="S46" s="63"/>
    </row>
    <row r="47" spans="1:19" ht="75" x14ac:dyDescent="0.3">
      <c r="A47" s="92"/>
      <c r="B47" s="92"/>
      <c r="C47" s="92"/>
      <c r="D47" s="64" t="s">
        <v>21</v>
      </c>
      <c r="E47" s="47">
        <v>8430</v>
      </c>
      <c r="F47" s="47">
        <f>F20+F38</f>
        <v>85739</v>
      </c>
      <c r="G47" s="47">
        <f>G20+G38</f>
        <v>11288</v>
      </c>
      <c r="H47" s="47">
        <f t="shared" ref="G47:K48" si="11">H20+H38</f>
        <v>20079</v>
      </c>
      <c r="I47" s="47">
        <f>I20+I38</f>
        <v>18124</v>
      </c>
      <c r="J47" s="47">
        <f t="shared" si="11"/>
        <v>18124</v>
      </c>
      <c r="K47" s="47">
        <f t="shared" si="11"/>
        <v>18124</v>
      </c>
      <c r="L47" s="49"/>
      <c r="M47" s="62"/>
      <c r="N47" s="45">
        <f>I47-'Приложение 1 (7 ред)'!I47</f>
        <v>0</v>
      </c>
      <c r="O47" s="45">
        <f>J47-'Приложение 1 (7 ред)'!J47</f>
        <v>0</v>
      </c>
      <c r="P47" s="45">
        <f>K47-'Приложение 1 (7 ред)'!K47</f>
        <v>0</v>
      </c>
      <c r="Q47" s="45"/>
      <c r="S47" s="63"/>
    </row>
    <row r="48" spans="1:19" ht="93.75" x14ac:dyDescent="0.3">
      <c r="A48" s="92"/>
      <c r="B48" s="92"/>
      <c r="C48" s="92"/>
      <c r="D48" s="64" t="s">
        <v>22</v>
      </c>
      <c r="E48" s="47">
        <v>371599.21701000002</v>
      </c>
      <c r="F48" s="47">
        <f>F21+F39</f>
        <v>2032354.26828</v>
      </c>
      <c r="G48" s="47">
        <f t="shared" si="11"/>
        <v>353117.01500000001</v>
      </c>
      <c r="H48" s="47">
        <f>H21+H39</f>
        <v>402792.32127999997</v>
      </c>
      <c r="I48" s="47">
        <f t="shared" si="11"/>
        <v>425481.64399999997</v>
      </c>
      <c r="J48" s="47">
        <f t="shared" si="11"/>
        <v>425481.64399999997</v>
      </c>
      <c r="K48" s="47">
        <f t="shared" si="11"/>
        <v>425481.64399999997</v>
      </c>
      <c r="L48" s="49"/>
      <c r="M48" s="62"/>
      <c r="N48" s="45">
        <f>I48-'Приложение 1 (7 ред)'!I48</f>
        <v>0</v>
      </c>
      <c r="O48" s="45">
        <f>J48-'Приложение 1 (7 ред)'!J48</f>
        <v>0</v>
      </c>
      <c r="P48" s="45">
        <f>K48-'Приложение 1 (7 ред)'!K48</f>
        <v>0</v>
      </c>
      <c r="Q48" s="45"/>
      <c r="S48" s="63"/>
    </row>
    <row r="49" spans="1:19" ht="17.25" hidden="1" customHeight="1" x14ac:dyDescent="0.3">
      <c r="A49" s="92"/>
      <c r="B49" s="92"/>
      <c r="C49" s="92"/>
      <c r="D49" s="64" t="s">
        <v>51</v>
      </c>
      <c r="E49" s="64"/>
      <c r="F49" s="66"/>
      <c r="G49" s="49"/>
      <c r="H49" s="49"/>
      <c r="I49" s="49"/>
      <c r="J49" s="49"/>
      <c r="K49" s="49"/>
      <c r="L49" s="66"/>
      <c r="M49" s="62"/>
      <c r="N49" s="45">
        <f>I49-'Приложение 1 (7 ред)'!I49</f>
        <v>0</v>
      </c>
      <c r="O49" s="45">
        <f>J49-'Приложение 1 (7 ред)'!J49</f>
        <v>0</v>
      </c>
      <c r="P49" s="45">
        <f>K49-'Приложение 1 (7 ред)'!K49</f>
        <v>0</v>
      </c>
      <c r="Q49" s="45"/>
      <c r="S49" s="63"/>
    </row>
    <row r="50" spans="1:19" ht="43.5" customHeight="1" x14ac:dyDescent="0.3">
      <c r="A50" s="123" t="s">
        <v>52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45">
        <f>I50-'Приложение 1 (7 ред)'!I50</f>
        <v>0</v>
      </c>
      <c r="O50" s="45">
        <f>J50-'Приложение 1 (7 ред)'!J50</f>
        <v>0</v>
      </c>
      <c r="P50" s="45">
        <f>K50-'Приложение 1 (7 ред)'!K50</f>
        <v>0</v>
      </c>
      <c r="Q50" s="45"/>
      <c r="S50" s="63"/>
    </row>
    <row r="51" spans="1:19" ht="42.75" hidden="1" customHeight="1" x14ac:dyDescent="0.3">
      <c r="A51" s="89">
        <v>1</v>
      </c>
      <c r="B51" s="106" t="s">
        <v>53</v>
      </c>
      <c r="C51" s="89" t="s">
        <v>17</v>
      </c>
      <c r="D51" s="67" t="s">
        <v>18</v>
      </c>
      <c r="E51" s="50">
        <f>E53</f>
        <v>5964.3689999999997</v>
      </c>
      <c r="F51" s="50">
        <f>SUM(G51:K51)</f>
        <v>146291.80693999998</v>
      </c>
      <c r="G51" s="47">
        <f>G56+G65+G68+G55</f>
        <v>45467.638350000001</v>
      </c>
      <c r="H51" s="47">
        <f>H56+H65+H68+H55</f>
        <v>64792.528590000002</v>
      </c>
      <c r="I51" s="47">
        <f>I56+I65+I68+H55</f>
        <v>12488.16</v>
      </c>
      <c r="J51" s="47">
        <f>J56+J65+J68+I55</f>
        <v>11771.740000000002</v>
      </c>
      <c r="K51" s="47">
        <f>K56+K65+K68+J55</f>
        <v>11771.740000000002</v>
      </c>
      <c r="L51" s="89"/>
      <c r="M51" s="105"/>
      <c r="N51" s="45">
        <f>I51-'Приложение 1 (7 ред)'!I51</f>
        <v>716.41999999999825</v>
      </c>
      <c r="O51" s="45">
        <f>J51-'Приложение 1 (7 ред)'!J51</f>
        <v>0</v>
      </c>
      <c r="P51" s="45">
        <f>K51-'Приложение 1 (7 ред)'!K51</f>
        <v>0</v>
      </c>
      <c r="Q51" s="45"/>
      <c r="S51" s="63"/>
    </row>
    <row r="52" spans="1:19" ht="65.25" hidden="1" customHeight="1" x14ac:dyDescent="0.3">
      <c r="A52" s="89"/>
      <c r="B52" s="106"/>
      <c r="C52" s="89"/>
      <c r="D52" s="67" t="s">
        <v>21</v>
      </c>
      <c r="E52" s="68"/>
      <c r="F52" s="50">
        <f t="shared" ref="F52:F121" si="12">SUM(G52:K52)</f>
        <v>0</v>
      </c>
      <c r="G52" s="47">
        <f>G57</f>
        <v>0</v>
      </c>
      <c r="H52" s="47">
        <f>H57</f>
        <v>0</v>
      </c>
      <c r="I52" s="47">
        <f>I57</f>
        <v>0</v>
      </c>
      <c r="J52" s="47">
        <f>J57</f>
        <v>0</v>
      </c>
      <c r="K52" s="47">
        <f>K57</f>
        <v>0</v>
      </c>
      <c r="L52" s="89"/>
      <c r="M52" s="105"/>
      <c r="N52" s="45">
        <f>I52-'Приложение 1 (7 ред)'!I52</f>
        <v>0</v>
      </c>
      <c r="O52" s="45">
        <f>J52-'Приложение 1 (7 ред)'!J52</f>
        <v>0</v>
      </c>
      <c r="P52" s="45">
        <f>K52-'Приложение 1 (7 ред)'!K52</f>
        <v>0</v>
      </c>
      <c r="Q52" s="45"/>
      <c r="S52" s="63"/>
    </row>
    <row r="53" spans="1:19" ht="101.25" customHeight="1" x14ac:dyDescent="0.3">
      <c r="A53" s="89"/>
      <c r="B53" s="106"/>
      <c r="C53" s="89"/>
      <c r="D53" s="67" t="s">
        <v>22</v>
      </c>
      <c r="E53" s="50">
        <f>E55+E56+E66+E69</f>
        <v>5964.3689999999997</v>
      </c>
      <c r="F53" s="47">
        <f t="shared" si="12"/>
        <v>198655.90794</v>
      </c>
      <c r="G53" s="47">
        <f>G55+G58+G66+G69</f>
        <v>45467.638350000001</v>
      </c>
      <c r="H53" s="47">
        <f>H55+H58+H66+H69+H79</f>
        <v>70770.557589999997</v>
      </c>
      <c r="I53" s="47">
        <f>I55+I58+I66+I69+I79</f>
        <v>27950.184000000001</v>
      </c>
      <c r="J53" s="47">
        <f>J55+J58+J66+J69+J79</f>
        <v>27233.764000000003</v>
      </c>
      <c r="K53" s="47">
        <f>K55+K58+K66+K69+K79</f>
        <v>27233.764000000003</v>
      </c>
      <c r="L53" s="67" t="s">
        <v>54</v>
      </c>
      <c r="M53" s="105"/>
      <c r="N53" s="45">
        <f>I53-'Приложение 1 (7 ред)'!I53</f>
        <v>716.41999999999825</v>
      </c>
      <c r="O53" s="45">
        <f>J53-'Приложение 1 (7 ред)'!J53</f>
        <v>0</v>
      </c>
      <c r="P53" s="45">
        <f>K53-'Приложение 1 (7 ред)'!K53</f>
        <v>0</v>
      </c>
      <c r="Q53" s="45"/>
      <c r="S53" s="63"/>
    </row>
    <row r="54" spans="1:19" ht="37.5" hidden="1" customHeight="1" x14ac:dyDescent="0.3">
      <c r="A54" s="67"/>
      <c r="B54" s="106"/>
      <c r="C54" s="89"/>
      <c r="D54" s="67" t="s">
        <v>51</v>
      </c>
      <c r="E54" s="50"/>
      <c r="F54" s="47">
        <f>SUM(G54:K54)</f>
        <v>0</v>
      </c>
      <c r="G54" s="47"/>
      <c r="H54" s="47"/>
      <c r="I54" s="47"/>
      <c r="J54" s="47"/>
      <c r="K54" s="47"/>
      <c r="L54" s="67"/>
      <c r="M54" s="105"/>
      <c r="N54" s="45">
        <f>I54-'Приложение 1 (7 ред)'!I54</f>
        <v>0</v>
      </c>
      <c r="O54" s="45">
        <f>J54-'Приложение 1 (7 ред)'!J54</f>
        <v>0</v>
      </c>
      <c r="P54" s="45">
        <f>K54-'Приложение 1 (7 ред)'!K54</f>
        <v>0</v>
      </c>
      <c r="Q54" s="45"/>
      <c r="S54" s="63"/>
    </row>
    <row r="55" spans="1:19" ht="115.5" customHeight="1" x14ac:dyDescent="0.3">
      <c r="A55" s="69" t="s">
        <v>55</v>
      </c>
      <c r="B55" s="67" t="s">
        <v>56</v>
      </c>
      <c r="C55" s="58" t="s">
        <v>17</v>
      </c>
      <c r="D55" s="67" t="s">
        <v>22</v>
      </c>
      <c r="E55" s="50">
        <v>0</v>
      </c>
      <c r="F55" s="47">
        <f t="shared" si="12"/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67" t="s">
        <v>54</v>
      </c>
      <c r="M55" s="64" t="s">
        <v>57</v>
      </c>
      <c r="N55" s="45">
        <f>I55-'Приложение 1 (7 ред)'!I55</f>
        <v>0</v>
      </c>
      <c r="O55" s="45">
        <f>J55-'Приложение 1 (7 ред)'!J55</f>
        <v>0</v>
      </c>
      <c r="P55" s="45">
        <f>K55-'Приложение 1 (7 ред)'!K55</f>
        <v>0</v>
      </c>
      <c r="Q55" s="45"/>
      <c r="S55" s="63"/>
    </row>
    <row r="56" spans="1:19" ht="25.5" hidden="1" customHeight="1" x14ac:dyDescent="0.3">
      <c r="A56" s="89" t="s">
        <v>26</v>
      </c>
      <c r="B56" s="105" t="s">
        <v>58</v>
      </c>
      <c r="C56" s="89" t="s">
        <v>17</v>
      </c>
      <c r="D56" s="67" t="s">
        <v>18</v>
      </c>
      <c r="E56" s="50">
        <f>E58</f>
        <v>0</v>
      </c>
      <c r="F56" s="47">
        <f>SUM(G56:K56)</f>
        <v>18579.388619999998</v>
      </c>
      <c r="G56" s="47">
        <f>G57+G58</f>
        <v>3621.51962</v>
      </c>
      <c r="H56" s="47">
        <f>H57+H58</f>
        <v>3024.05</v>
      </c>
      <c r="I56" s="47">
        <f>I57+I58</f>
        <v>4455.5529999999999</v>
      </c>
      <c r="J56" s="47">
        <f>J57+J58</f>
        <v>3739.1329999999998</v>
      </c>
      <c r="K56" s="47">
        <f>K57+K58</f>
        <v>3739.1329999999998</v>
      </c>
      <c r="L56" s="105" t="s">
        <v>54</v>
      </c>
      <c r="M56" s="121" t="s">
        <v>59</v>
      </c>
      <c r="N56" s="45">
        <f>I56-'Приложение 1 (7 ред)'!I56</f>
        <v>716.42000000000007</v>
      </c>
      <c r="O56" s="45">
        <f>J56-'Приложение 1 (7 ред)'!J56</f>
        <v>0</v>
      </c>
      <c r="P56" s="45">
        <f>K56-'Приложение 1 (7 ред)'!K56</f>
        <v>0</v>
      </c>
      <c r="Q56" s="45"/>
      <c r="S56" s="63"/>
    </row>
    <row r="57" spans="1:19" ht="59.25" hidden="1" customHeight="1" x14ac:dyDescent="0.3">
      <c r="A57" s="89"/>
      <c r="B57" s="105"/>
      <c r="C57" s="89"/>
      <c r="D57" s="67" t="s">
        <v>21</v>
      </c>
      <c r="E57" s="50">
        <v>0</v>
      </c>
      <c r="F57" s="47">
        <f t="shared" si="12"/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105"/>
      <c r="M57" s="121"/>
      <c r="N57" s="45">
        <f>I57-'Приложение 1 (7 ред)'!I57</f>
        <v>0</v>
      </c>
      <c r="O57" s="45">
        <f>J57-'Приложение 1 (7 ред)'!J57</f>
        <v>0</v>
      </c>
      <c r="P57" s="45">
        <f>K57-'Приложение 1 (7 ред)'!K57</f>
        <v>0</v>
      </c>
      <c r="Q57" s="45"/>
      <c r="S57" s="63"/>
    </row>
    <row r="58" spans="1:19" ht="104.25" customHeight="1" x14ac:dyDescent="0.3">
      <c r="A58" s="89"/>
      <c r="B58" s="105"/>
      <c r="C58" s="89"/>
      <c r="D58" s="67" t="s">
        <v>22</v>
      </c>
      <c r="E58" s="50">
        <v>0</v>
      </c>
      <c r="F58" s="47">
        <f>SUM(G58:K58)</f>
        <v>18579.388619999998</v>
      </c>
      <c r="G58" s="47">
        <f>SUM(G59:G64)</f>
        <v>3621.51962</v>
      </c>
      <c r="H58" s="47">
        <f>SUM(H59:H64)</f>
        <v>3024.05</v>
      </c>
      <c r="I58" s="47">
        <f>SUM(I59:I64)</f>
        <v>4455.5529999999999</v>
      </c>
      <c r="J58" s="47">
        <f>SUM(J59:J64)</f>
        <v>3739.1329999999998</v>
      </c>
      <c r="K58" s="47">
        <f>SUM(K59:K64)</f>
        <v>3739.1329999999998</v>
      </c>
      <c r="L58" s="105"/>
      <c r="M58" s="121"/>
      <c r="N58" s="45">
        <f>I58-'Приложение 1 (7 ред)'!I58</f>
        <v>716.42000000000007</v>
      </c>
      <c r="O58" s="45">
        <f>J58-'Приложение 1 (7 ред)'!J58</f>
        <v>0</v>
      </c>
      <c r="P58" s="45">
        <f>K58-'Приложение 1 (7 ред)'!K58</f>
        <v>0</v>
      </c>
      <c r="Q58" s="45"/>
      <c r="S58" s="63"/>
    </row>
    <row r="59" spans="1:19" hidden="1" x14ac:dyDescent="0.3">
      <c r="A59" s="58"/>
      <c r="B59" s="61"/>
      <c r="C59" s="58"/>
      <c r="D59" s="67"/>
      <c r="E59" s="50"/>
      <c r="F59" s="47">
        <f t="shared" si="12"/>
        <v>0</v>
      </c>
      <c r="G59" s="70">
        <f>252.08828-252.08828</f>
        <v>0</v>
      </c>
      <c r="H59" s="47"/>
      <c r="I59" s="47"/>
      <c r="J59" s="47"/>
      <c r="K59" s="47"/>
      <c r="L59" s="61"/>
      <c r="M59" s="62"/>
      <c r="N59" s="45">
        <f>I59-'Приложение 1 (7 ред)'!I59</f>
        <v>0</v>
      </c>
      <c r="O59" s="45">
        <f>J59-'Приложение 1 (7 ред)'!J59</f>
        <v>0</v>
      </c>
      <c r="P59" s="45">
        <f>K59-'Приложение 1 (7 ред)'!K59</f>
        <v>0</v>
      </c>
      <c r="Q59" s="45"/>
      <c r="S59" s="63"/>
    </row>
    <row r="60" spans="1:19" ht="38.25" hidden="1" customHeight="1" x14ac:dyDescent="0.3">
      <c r="A60" s="58"/>
      <c r="B60" s="67" t="s">
        <v>60</v>
      </c>
      <c r="C60" s="58"/>
      <c r="D60" s="67"/>
      <c r="E60" s="50"/>
      <c r="F60" s="47">
        <f t="shared" si="12"/>
        <v>5698.0039999999999</v>
      </c>
      <c r="G60" s="47">
        <v>1660.0039999999999</v>
      </c>
      <c r="H60" s="47">
        <v>636</v>
      </c>
      <c r="I60" s="47">
        <v>1134</v>
      </c>
      <c r="J60" s="47">
        <v>1134</v>
      </c>
      <c r="K60" s="47">
        <v>1134</v>
      </c>
      <c r="L60" s="67"/>
      <c r="M60" s="61"/>
      <c r="N60" s="45">
        <f>I60-'Приложение 1 (7 ред)'!I60</f>
        <v>0</v>
      </c>
      <c r="O60" s="45">
        <f>J60-'Приложение 1 (7 ред)'!J60</f>
        <v>0</v>
      </c>
      <c r="P60" s="45">
        <f>K60-'Приложение 1 (7 ред)'!K60</f>
        <v>0</v>
      </c>
      <c r="Q60" s="45"/>
      <c r="S60" s="63"/>
    </row>
    <row r="61" spans="1:19" ht="57" hidden="1" customHeight="1" x14ac:dyDescent="0.3">
      <c r="A61" s="58"/>
      <c r="B61" s="67" t="s">
        <v>61</v>
      </c>
      <c r="C61" s="58"/>
      <c r="D61" s="67"/>
      <c r="E61" s="50"/>
      <c r="F61" s="47">
        <f t="shared" si="12"/>
        <v>2570</v>
      </c>
      <c r="G61" s="47">
        <v>470</v>
      </c>
      <c r="H61" s="47">
        <v>480</v>
      </c>
      <c r="I61" s="47">
        <v>540</v>
      </c>
      <c r="J61" s="47">
        <v>540</v>
      </c>
      <c r="K61" s="47">
        <v>540</v>
      </c>
      <c r="L61" s="67"/>
      <c r="M61" s="61"/>
      <c r="N61" s="45">
        <f>I61-'Приложение 1 (7 ред)'!I61</f>
        <v>0</v>
      </c>
      <c r="O61" s="45">
        <f>J61-'Приложение 1 (7 ред)'!J61</f>
        <v>0</v>
      </c>
      <c r="P61" s="45">
        <f>K61-'Приложение 1 (7 ред)'!K61</f>
        <v>0</v>
      </c>
      <c r="Q61" s="45"/>
      <c r="S61" s="63"/>
    </row>
    <row r="62" spans="1:19" ht="41.25" hidden="1" customHeight="1" x14ac:dyDescent="0.3">
      <c r="A62" s="58"/>
      <c r="B62" s="67" t="s">
        <v>62</v>
      </c>
      <c r="C62" s="58"/>
      <c r="D62" s="67"/>
      <c r="E62" s="50"/>
      <c r="F62" s="47">
        <f t="shared" si="12"/>
        <v>6853.4189999999999</v>
      </c>
      <c r="G62" s="47">
        <f>1017.1</f>
        <v>1017.1</v>
      </c>
      <c r="H62" s="47">
        <v>1003.5</v>
      </c>
      <c r="I62" s="47">
        <f>1372.133+229.6+486.82</f>
        <v>2088.5529999999999</v>
      </c>
      <c r="J62" s="47">
        <v>1372.133</v>
      </c>
      <c r="K62" s="47">
        <v>1372.133</v>
      </c>
      <c r="L62" s="67"/>
      <c r="M62" s="61"/>
      <c r="N62" s="45">
        <f>I62-'Приложение 1 (7 ред)'!I62</f>
        <v>716.41999999999985</v>
      </c>
      <c r="O62" s="45">
        <f>J62-'Приложение 1 (7 ред)'!J62</f>
        <v>0</v>
      </c>
      <c r="P62" s="45">
        <f>K62-'Приложение 1 (7 ред)'!K62</f>
        <v>0</v>
      </c>
      <c r="Q62" s="45"/>
      <c r="S62" s="63"/>
    </row>
    <row r="63" spans="1:19" ht="41.25" hidden="1" customHeight="1" x14ac:dyDescent="0.3">
      <c r="A63" s="58"/>
      <c r="B63" s="67" t="s">
        <v>63</v>
      </c>
      <c r="C63" s="58"/>
      <c r="D63" s="67"/>
      <c r="E63" s="50"/>
      <c r="F63" s="47"/>
      <c r="G63" s="47"/>
      <c r="H63" s="47">
        <f>1090.631-684.081</f>
        <v>406.55000000000007</v>
      </c>
      <c r="I63" s="47">
        <v>195</v>
      </c>
      <c r="J63" s="47">
        <v>195</v>
      </c>
      <c r="K63" s="47">
        <v>195</v>
      </c>
      <c r="L63" s="67"/>
      <c r="M63" s="61"/>
      <c r="N63" s="45">
        <f>I63-'Приложение 1 (7 ред)'!I63</f>
        <v>0</v>
      </c>
      <c r="O63" s="45">
        <f>J63-'Приложение 1 (7 ред)'!J63</f>
        <v>0</v>
      </c>
      <c r="P63" s="45">
        <f>K63-'Приложение 1 (7 ред)'!K63</f>
        <v>0</v>
      </c>
      <c r="Q63" s="45"/>
      <c r="S63" s="63"/>
    </row>
    <row r="64" spans="1:19" ht="43.5" hidden="1" customHeight="1" x14ac:dyDescent="0.3">
      <c r="A64" s="58"/>
      <c r="B64" s="67" t="s">
        <v>64</v>
      </c>
      <c r="C64" s="58"/>
      <c r="D64" s="67"/>
      <c r="E64" s="50"/>
      <c r="F64" s="47">
        <f t="shared" si="12"/>
        <v>2466.4156199999998</v>
      </c>
      <c r="G64" s="47">
        <f>672-200+100.848-98.43238</f>
        <v>474.41561999999999</v>
      </c>
      <c r="H64" s="47">
        <v>498</v>
      </c>
      <c r="I64" s="47">
        <v>498</v>
      </c>
      <c r="J64" s="47">
        <v>498</v>
      </c>
      <c r="K64" s="47">
        <v>498</v>
      </c>
      <c r="L64" s="67"/>
      <c r="M64" s="61"/>
      <c r="N64" s="45">
        <f>I64-'Приложение 1 (7 ред)'!I64</f>
        <v>0</v>
      </c>
      <c r="O64" s="45">
        <f>J64-'Приложение 1 (7 ред)'!J64</f>
        <v>0</v>
      </c>
      <c r="P64" s="45">
        <f>K64-'Приложение 1 (7 ред)'!K64</f>
        <v>0</v>
      </c>
      <c r="Q64" s="45"/>
      <c r="S64" s="63"/>
    </row>
    <row r="65" spans="1:19" ht="55.5" hidden="1" customHeight="1" x14ac:dyDescent="0.3">
      <c r="A65" s="89" t="s">
        <v>65</v>
      </c>
      <c r="B65" s="106" t="s">
        <v>66</v>
      </c>
      <c r="C65" s="89" t="s">
        <v>17</v>
      </c>
      <c r="D65" s="67" t="s">
        <v>18</v>
      </c>
      <c r="E65" s="50">
        <f>E66</f>
        <v>916</v>
      </c>
      <c r="F65" s="47">
        <f>SUM(G65:K65)</f>
        <v>4747.7489999999998</v>
      </c>
      <c r="G65" s="47">
        <f>G66</f>
        <v>0</v>
      </c>
      <c r="H65" s="47">
        <f t="shared" ref="H65:K66" si="13">H66</f>
        <v>501.75</v>
      </c>
      <c r="I65" s="47">
        <f t="shared" si="13"/>
        <v>1415.3330000000001</v>
      </c>
      <c r="J65" s="47">
        <f t="shared" si="13"/>
        <v>1415.3330000000001</v>
      </c>
      <c r="K65" s="47">
        <f t="shared" si="13"/>
        <v>1415.3330000000001</v>
      </c>
      <c r="L65" s="106" t="s">
        <v>54</v>
      </c>
      <c r="M65" s="105" t="s">
        <v>67</v>
      </c>
      <c r="N65" s="45">
        <f>I65-'Приложение 1 (7 ред)'!I65</f>
        <v>0</v>
      </c>
      <c r="O65" s="45">
        <f>J65-'Приложение 1 (7 ред)'!J65</f>
        <v>0</v>
      </c>
      <c r="P65" s="45">
        <f>K65-'Приложение 1 (7 ред)'!K65</f>
        <v>0</v>
      </c>
      <c r="Q65" s="45"/>
      <c r="S65" s="63"/>
    </row>
    <row r="66" spans="1:19" ht="145.5" customHeight="1" x14ac:dyDescent="0.3">
      <c r="A66" s="89"/>
      <c r="B66" s="106"/>
      <c r="C66" s="89"/>
      <c r="D66" s="67" t="s">
        <v>22</v>
      </c>
      <c r="E66" s="50">
        <v>916</v>
      </c>
      <c r="F66" s="47">
        <f>SUM(G66:K66)</f>
        <v>4747.7489999999998</v>
      </c>
      <c r="G66" s="47">
        <f>G67</f>
        <v>0</v>
      </c>
      <c r="H66" s="47">
        <f t="shared" si="13"/>
        <v>501.75</v>
      </c>
      <c r="I66" s="47">
        <f t="shared" si="13"/>
        <v>1415.3330000000001</v>
      </c>
      <c r="J66" s="47">
        <f t="shared" si="13"/>
        <v>1415.3330000000001</v>
      </c>
      <c r="K66" s="47">
        <f t="shared" si="13"/>
        <v>1415.3330000000001</v>
      </c>
      <c r="L66" s="106"/>
      <c r="M66" s="105"/>
      <c r="N66" s="45">
        <f>I66-'Приложение 1 (7 ред)'!I66</f>
        <v>0</v>
      </c>
      <c r="O66" s="45">
        <f>J66-'Приложение 1 (7 ред)'!J66</f>
        <v>0</v>
      </c>
      <c r="P66" s="45">
        <f>K66-'Приложение 1 (7 ред)'!K66</f>
        <v>0</v>
      </c>
      <c r="Q66" s="45"/>
      <c r="S66" s="63"/>
    </row>
    <row r="67" spans="1:19" hidden="1" x14ac:dyDescent="0.3">
      <c r="A67" s="58"/>
      <c r="B67" s="67" t="s">
        <v>68</v>
      </c>
      <c r="C67" s="58"/>
      <c r="D67" s="67"/>
      <c r="E67" s="50"/>
      <c r="F67" s="47">
        <f t="shared" si="12"/>
        <v>4747.7489999999998</v>
      </c>
      <c r="G67" s="47">
        <v>0</v>
      </c>
      <c r="H67" s="47">
        <f>1260-758.25</f>
        <v>501.75</v>
      </c>
      <c r="I67" s="47">
        <v>1415.3330000000001</v>
      </c>
      <c r="J67" s="47">
        <v>1415.3330000000001</v>
      </c>
      <c r="K67" s="47">
        <v>1415.3330000000001</v>
      </c>
      <c r="L67" s="67"/>
      <c r="M67" s="61"/>
      <c r="N67" s="45">
        <f>I67-'Приложение 1 (7 ред)'!I67</f>
        <v>0</v>
      </c>
      <c r="O67" s="45">
        <f>J67-'Приложение 1 (7 ред)'!J67</f>
        <v>0</v>
      </c>
      <c r="P67" s="45">
        <f>K67-'Приложение 1 (7 ред)'!K67</f>
        <v>0</v>
      </c>
      <c r="Q67" s="45"/>
      <c r="S67" s="63"/>
    </row>
    <row r="68" spans="1:19" ht="37.5" hidden="1" x14ac:dyDescent="0.3">
      <c r="A68" s="89" t="s">
        <v>69</v>
      </c>
      <c r="B68" s="106" t="s">
        <v>70</v>
      </c>
      <c r="C68" s="89" t="s">
        <v>17</v>
      </c>
      <c r="D68" s="67" t="s">
        <v>18</v>
      </c>
      <c r="E68" s="50"/>
      <c r="F68" s="47">
        <f t="shared" si="12"/>
        <v>122964.66932000002</v>
      </c>
      <c r="G68" s="47">
        <f>G69</f>
        <v>41846.118730000002</v>
      </c>
      <c r="H68" s="47">
        <f>H69</f>
        <v>61266.728589999999</v>
      </c>
      <c r="I68" s="47">
        <f>I69</f>
        <v>6617.2740000000003</v>
      </c>
      <c r="J68" s="47">
        <f>J69</f>
        <v>6617.2740000000003</v>
      </c>
      <c r="K68" s="47">
        <f>K69</f>
        <v>6617.2740000000003</v>
      </c>
      <c r="L68" s="106" t="s">
        <v>54</v>
      </c>
      <c r="M68" s="105" t="s">
        <v>71</v>
      </c>
      <c r="N68" s="45">
        <f>I68-'Приложение 1 (7 ред)'!I68</f>
        <v>0</v>
      </c>
      <c r="O68" s="45">
        <f>J68-'Приложение 1 (7 ред)'!J68</f>
        <v>0</v>
      </c>
      <c r="P68" s="45">
        <f>K68-'Приложение 1 (7 ред)'!K68</f>
        <v>0</v>
      </c>
      <c r="Q68" s="45"/>
      <c r="S68" s="63"/>
    </row>
    <row r="69" spans="1:19" ht="105" customHeight="1" x14ac:dyDescent="0.3">
      <c r="A69" s="89"/>
      <c r="B69" s="106"/>
      <c r="C69" s="89"/>
      <c r="D69" s="67" t="s">
        <v>22</v>
      </c>
      <c r="E69" s="50">
        <v>5048.3689999999997</v>
      </c>
      <c r="F69" s="47">
        <f>SUM(G69:K69)</f>
        <v>122964.66932000002</v>
      </c>
      <c r="G69" s="47">
        <v>41846.118730000002</v>
      </c>
      <c r="H69" s="47">
        <f>SUM(H70:H78)</f>
        <v>61266.728589999999</v>
      </c>
      <c r="I69" s="47">
        <f>SUM(I70:I78)</f>
        <v>6617.2740000000003</v>
      </c>
      <c r="J69" s="47">
        <f>SUM(J70:J78)</f>
        <v>6617.2740000000003</v>
      </c>
      <c r="K69" s="47">
        <f>SUM(K70:K78)</f>
        <v>6617.2740000000003</v>
      </c>
      <c r="L69" s="106"/>
      <c r="M69" s="105"/>
      <c r="N69" s="45">
        <f>I69-'Приложение 1 (7 ред)'!I69</f>
        <v>0</v>
      </c>
      <c r="O69" s="45">
        <f>J69-'Приложение 1 (7 ред)'!J69</f>
        <v>0</v>
      </c>
      <c r="P69" s="45">
        <f>K69-'Приложение 1 (7 ред)'!K69</f>
        <v>0</v>
      </c>
      <c r="Q69" s="45"/>
      <c r="S69" s="63"/>
    </row>
    <row r="70" spans="1:19" ht="19.5" hidden="1" x14ac:dyDescent="0.3">
      <c r="A70" s="58"/>
      <c r="B70" s="67" t="s">
        <v>72</v>
      </c>
      <c r="C70" s="58"/>
      <c r="D70" s="67"/>
      <c r="E70" s="50"/>
      <c r="F70" s="47">
        <f t="shared" ref="F70:F78" si="14">SUM(G70:K70)</f>
        <v>7173.719000000001</v>
      </c>
      <c r="G70" s="47">
        <v>396</v>
      </c>
      <c r="H70" s="47">
        <v>800</v>
      </c>
      <c r="I70" s="47">
        <v>1992.5730000000001</v>
      </c>
      <c r="J70" s="47">
        <v>1992.5730000000001</v>
      </c>
      <c r="K70" s="47">
        <v>1992.5730000000001</v>
      </c>
      <c r="L70" s="71"/>
      <c r="M70" s="61"/>
      <c r="N70" s="45">
        <f>I70-'Приложение 1 (7 ред)'!I70</f>
        <v>0</v>
      </c>
      <c r="O70" s="45">
        <f>J70-'Приложение 1 (7 ред)'!J70</f>
        <v>0</v>
      </c>
      <c r="P70" s="45">
        <f>K70-'Приложение 1 (7 ред)'!K70</f>
        <v>0</v>
      </c>
      <c r="Q70" s="45"/>
      <c r="S70" s="63"/>
    </row>
    <row r="71" spans="1:19" ht="87.75" hidden="1" customHeight="1" x14ac:dyDescent="0.3">
      <c r="A71" s="58"/>
      <c r="B71" s="67" t="s">
        <v>73</v>
      </c>
      <c r="C71" s="58"/>
      <c r="D71" s="67"/>
      <c r="E71" s="50"/>
      <c r="F71" s="47">
        <f t="shared" si="14"/>
        <v>14928.790620000002</v>
      </c>
      <c r="G71" s="47">
        <f>2515.82+171.15562-699.945</f>
        <v>1987.03062</v>
      </c>
      <c r="H71" s="47">
        <v>3894.3150000000001</v>
      </c>
      <c r="I71" s="47">
        <v>3015.8150000000001</v>
      </c>
      <c r="J71" s="47">
        <v>3015.8150000000001</v>
      </c>
      <c r="K71" s="47">
        <v>3015.8150000000001</v>
      </c>
      <c r="L71" s="67"/>
      <c r="M71" s="61"/>
      <c r="N71" s="45">
        <f>I71-'Приложение 1 (7 ред)'!I71</f>
        <v>0</v>
      </c>
      <c r="O71" s="45">
        <f>J71-'Приложение 1 (7 ред)'!J71</f>
        <v>0</v>
      </c>
      <c r="P71" s="45">
        <f>K71-'Приложение 1 (7 ред)'!K71</f>
        <v>0</v>
      </c>
      <c r="Q71" s="45"/>
      <c r="S71" s="63"/>
    </row>
    <row r="72" spans="1:19" ht="87.75" hidden="1" customHeight="1" x14ac:dyDescent="0.3">
      <c r="A72" s="58"/>
      <c r="B72" s="67" t="s">
        <v>74</v>
      </c>
      <c r="C72" s="58"/>
      <c r="D72" s="67"/>
      <c r="E72" s="50"/>
      <c r="F72" s="47">
        <f t="shared" si="14"/>
        <v>36768.262730000002</v>
      </c>
      <c r="G72" s="47">
        <f>31457.02415+7385.41976-2411.12118</f>
        <v>36431.32273</v>
      </c>
      <c r="H72" s="47">
        <f>337.84-0.9</f>
        <v>336.94</v>
      </c>
      <c r="I72" s="47"/>
      <c r="J72" s="47"/>
      <c r="K72" s="47"/>
      <c r="L72" s="67"/>
      <c r="M72" s="61"/>
      <c r="N72" s="45">
        <f>I72-'Приложение 1 (7 ред)'!I72</f>
        <v>0</v>
      </c>
      <c r="O72" s="45">
        <f>J72-'Приложение 1 (7 ред)'!J72</f>
        <v>0</v>
      </c>
      <c r="P72" s="45">
        <f>K72-'Приложение 1 (7 ред)'!K72</f>
        <v>0</v>
      </c>
      <c r="Q72" s="45"/>
      <c r="S72" s="63"/>
    </row>
    <row r="73" spans="1:19" ht="87.75" hidden="1" customHeight="1" x14ac:dyDescent="0.3">
      <c r="A73" s="58"/>
      <c r="B73" s="67" t="s">
        <v>75</v>
      </c>
      <c r="C73" s="58"/>
      <c r="D73" s="67"/>
      <c r="E73" s="50"/>
      <c r="F73" s="47">
        <f t="shared" si="14"/>
        <v>6578.4407000000001</v>
      </c>
      <c r="G73" s="47"/>
      <c r="H73" s="47">
        <f>5136.1097+1442.331</f>
        <v>6578.4407000000001</v>
      </c>
      <c r="I73" s="47"/>
      <c r="J73" s="47"/>
      <c r="K73" s="47"/>
      <c r="L73" s="67"/>
      <c r="M73" s="61"/>
      <c r="N73" s="45">
        <f>I73-'Приложение 1 (7 ред)'!I73</f>
        <v>0</v>
      </c>
      <c r="O73" s="45">
        <f>J73-'Приложение 1 (7 ред)'!J73</f>
        <v>0</v>
      </c>
      <c r="P73" s="45">
        <f>K73-'Приложение 1 (7 ред)'!K73</f>
        <v>0</v>
      </c>
      <c r="Q73" s="45"/>
      <c r="S73" s="63"/>
    </row>
    <row r="74" spans="1:19" ht="164.25" hidden="1" customHeight="1" x14ac:dyDescent="0.3">
      <c r="A74" s="58"/>
      <c r="B74" s="67" t="s">
        <v>76</v>
      </c>
      <c r="C74" s="58"/>
      <c r="D74" s="67"/>
      <c r="E74" s="50"/>
      <c r="F74" s="47">
        <f t="shared" si="14"/>
        <v>15595.58502</v>
      </c>
      <c r="G74" s="47"/>
      <c r="H74" s="47">
        <f>16009.2556-0.00095-413.66963</f>
        <v>15595.58502</v>
      </c>
      <c r="I74" s="47"/>
      <c r="J74" s="47"/>
      <c r="K74" s="47"/>
      <c r="L74" s="67"/>
      <c r="M74" s="61"/>
      <c r="N74" s="45">
        <f>I74-'Приложение 1 (7 ред)'!I74</f>
        <v>0</v>
      </c>
      <c r="O74" s="45">
        <f>J74-'Приложение 1 (7 ред)'!J74</f>
        <v>0</v>
      </c>
      <c r="P74" s="45">
        <f>K74-'Приложение 1 (7 ред)'!K74</f>
        <v>0</v>
      </c>
      <c r="Q74" s="45"/>
      <c r="S74" s="63"/>
    </row>
    <row r="75" spans="1:19" ht="87.75" hidden="1" customHeight="1" x14ac:dyDescent="0.3">
      <c r="A75" s="58"/>
      <c r="B75" s="67" t="s">
        <v>77</v>
      </c>
      <c r="C75" s="58"/>
      <c r="D75" s="67"/>
      <c r="E75" s="50"/>
      <c r="F75" s="47">
        <f t="shared" si="14"/>
        <v>1350</v>
      </c>
      <c r="G75" s="47"/>
      <c r="H75" s="47">
        <v>1350</v>
      </c>
      <c r="I75" s="47"/>
      <c r="J75" s="47"/>
      <c r="K75" s="47"/>
      <c r="L75" s="67"/>
      <c r="M75" s="61"/>
      <c r="N75" s="45">
        <f>I75-'Приложение 1 (7 ред)'!I75</f>
        <v>0</v>
      </c>
      <c r="O75" s="45">
        <f>J75-'Приложение 1 (7 ред)'!J75</f>
        <v>0</v>
      </c>
      <c r="P75" s="45">
        <f>K75-'Приложение 1 (7 ред)'!K75</f>
        <v>0</v>
      </c>
      <c r="Q75" s="45"/>
      <c r="S75" s="63"/>
    </row>
    <row r="76" spans="1:19" ht="39.75" hidden="1" customHeight="1" x14ac:dyDescent="0.3">
      <c r="A76" s="58"/>
      <c r="B76" s="67" t="s">
        <v>78</v>
      </c>
      <c r="C76" s="58"/>
      <c r="D76" s="67"/>
      <c r="E76" s="50"/>
      <c r="F76" s="47">
        <f t="shared" si="14"/>
        <v>7533.170000000001</v>
      </c>
      <c r="G76" s="47">
        <v>1200</v>
      </c>
      <c r="H76" s="47">
        <v>1506.5119999999999</v>
      </c>
      <c r="I76" s="47">
        <f>1501.053+107.833</f>
        <v>1608.8860000000002</v>
      </c>
      <c r="J76" s="47">
        <f>1501.053+107.833</f>
        <v>1608.8860000000002</v>
      </c>
      <c r="K76" s="47">
        <f>1501.053+107.833</f>
        <v>1608.8860000000002</v>
      </c>
      <c r="L76" s="67"/>
      <c r="M76" s="61"/>
      <c r="N76" s="45">
        <f>I76-'Приложение 1 (7 ред)'!I76</f>
        <v>0</v>
      </c>
      <c r="O76" s="45">
        <f>J76-'Приложение 1 (7 ред)'!J76</f>
        <v>0</v>
      </c>
      <c r="P76" s="45">
        <f>K76-'Приложение 1 (7 ред)'!K76</f>
        <v>0</v>
      </c>
      <c r="Q76" s="45"/>
      <c r="S76" s="63"/>
    </row>
    <row r="77" spans="1:19" ht="39.75" hidden="1" customHeight="1" x14ac:dyDescent="0.3">
      <c r="A77" s="58"/>
      <c r="B77" s="67" t="s">
        <v>79</v>
      </c>
      <c r="C77" s="58"/>
      <c r="D77" s="67"/>
      <c r="E77" s="50"/>
      <c r="F77" s="47">
        <f t="shared" si="14"/>
        <v>31204.935870000001</v>
      </c>
      <c r="G77" s="47"/>
      <c r="H77" s="47">
        <v>31204.935870000001</v>
      </c>
      <c r="I77" s="47"/>
      <c r="J77" s="47"/>
      <c r="K77" s="47"/>
      <c r="L77" s="67"/>
      <c r="M77" s="61"/>
      <c r="N77" s="45">
        <f>I77-'Приложение 1 (7 ред)'!I77</f>
        <v>0</v>
      </c>
      <c r="O77" s="45">
        <f>J77-'Приложение 1 (7 ред)'!J77</f>
        <v>0</v>
      </c>
      <c r="P77" s="45">
        <f>K77-'Приложение 1 (7 ред)'!K77</f>
        <v>0</v>
      </c>
      <c r="Q77" s="45"/>
      <c r="S77" s="63"/>
    </row>
    <row r="78" spans="1:19" ht="154.5" hidden="1" customHeight="1" x14ac:dyDescent="0.3">
      <c r="A78" s="58"/>
      <c r="B78" s="67" t="s">
        <v>80</v>
      </c>
      <c r="C78" s="58"/>
      <c r="D78" s="67"/>
      <c r="E78" s="50"/>
      <c r="F78" s="47">
        <f t="shared" si="14"/>
        <v>1733.3330000000001</v>
      </c>
      <c r="G78" s="47">
        <v>1733.3330000000001</v>
      </c>
      <c r="H78" s="47"/>
      <c r="I78" s="47"/>
      <c r="J78" s="47"/>
      <c r="K78" s="47"/>
      <c r="L78" s="67"/>
      <c r="M78" s="61"/>
      <c r="N78" s="45">
        <f>I78-'Приложение 1 (7 ред)'!I78</f>
        <v>0</v>
      </c>
      <c r="O78" s="45">
        <f>J78-'Приложение 1 (7 ред)'!J78</f>
        <v>0</v>
      </c>
      <c r="P78" s="45">
        <f>K78-'Приложение 1 (7 ред)'!K78</f>
        <v>0</v>
      </c>
      <c r="Q78" s="45"/>
      <c r="S78" s="63"/>
    </row>
    <row r="79" spans="1:19" ht="164.25" customHeight="1" x14ac:dyDescent="0.3">
      <c r="A79" s="69" t="s">
        <v>81</v>
      </c>
      <c r="B79" s="72" t="s">
        <v>82</v>
      </c>
      <c r="C79" s="58" t="s">
        <v>83</v>
      </c>
      <c r="D79" s="67" t="s">
        <v>22</v>
      </c>
      <c r="E79" s="50"/>
      <c r="F79" s="47">
        <f>SUM(G79:K79)</f>
        <v>52364.100999999995</v>
      </c>
      <c r="G79" s="47">
        <v>0</v>
      </c>
      <c r="H79" s="47">
        <v>5978.0290000000005</v>
      </c>
      <c r="I79" s="47">
        <v>15462.023999999999</v>
      </c>
      <c r="J79" s="47">
        <v>15462.023999999999</v>
      </c>
      <c r="K79" s="47">
        <v>15462.023999999999</v>
      </c>
      <c r="L79" s="67" t="s">
        <v>84</v>
      </c>
      <c r="M79" s="61" t="s">
        <v>85</v>
      </c>
      <c r="N79" s="45">
        <f>I79-'Приложение 1 (7 ред)'!I79</f>
        <v>0</v>
      </c>
      <c r="O79" s="45">
        <f>J79-'Приложение 1 (7 ред)'!J79</f>
        <v>0</v>
      </c>
      <c r="P79" s="45">
        <f>K79-'Приложение 1 (7 ред)'!K79</f>
        <v>0</v>
      </c>
      <c r="Q79" s="45"/>
      <c r="S79" s="63"/>
    </row>
    <row r="80" spans="1:19" ht="50.25" hidden="1" customHeight="1" x14ac:dyDescent="0.3">
      <c r="A80" s="89">
        <v>2</v>
      </c>
      <c r="B80" s="106" t="s">
        <v>86</v>
      </c>
      <c r="C80" s="89" t="s">
        <v>17</v>
      </c>
      <c r="D80" s="67" t="s">
        <v>18</v>
      </c>
      <c r="E80" s="50"/>
      <c r="F80" s="47">
        <f t="shared" si="12"/>
        <v>13468.216</v>
      </c>
      <c r="G80" s="47">
        <f>G82</f>
        <v>1755.8679999999999</v>
      </c>
      <c r="H80" s="47">
        <f t="shared" ref="H80:K80" si="15">H82</f>
        <v>3231.8580000000002</v>
      </c>
      <c r="I80" s="47">
        <f t="shared" si="15"/>
        <v>2826.83</v>
      </c>
      <c r="J80" s="47">
        <f t="shared" si="15"/>
        <v>2826.83</v>
      </c>
      <c r="K80" s="47">
        <f t="shared" si="15"/>
        <v>2826.83</v>
      </c>
      <c r="L80" s="106" t="s">
        <v>54</v>
      </c>
      <c r="M80" s="105"/>
      <c r="N80" s="45">
        <f>I80-'Приложение 1 (7 ред)'!I80</f>
        <v>0</v>
      </c>
      <c r="O80" s="45">
        <f>J80-'Приложение 1 (7 ред)'!J80</f>
        <v>0</v>
      </c>
      <c r="P80" s="45">
        <f>K80-'Приложение 1 (7 ред)'!K80</f>
        <v>0</v>
      </c>
      <c r="Q80" s="45"/>
      <c r="S80" s="63"/>
    </row>
    <row r="81" spans="1:19" ht="102.75" customHeight="1" x14ac:dyDescent="0.3">
      <c r="A81" s="89"/>
      <c r="B81" s="106"/>
      <c r="C81" s="89"/>
      <c r="D81" s="67" t="s">
        <v>22</v>
      </c>
      <c r="E81" s="50">
        <f>E83</f>
        <v>2400</v>
      </c>
      <c r="F81" s="47">
        <f t="shared" si="12"/>
        <v>13468.216</v>
      </c>
      <c r="G81" s="47">
        <f>G83</f>
        <v>1755.8679999999999</v>
      </c>
      <c r="H81" s="47">
        <f>H83</f>
        <v>3231.8580000000002</v>
      </c>
      <c r="I81" s="47">
        <f>I83</f>
        <v>2826.83</v>
      </c>
      <c r="J81" s="47">
        <f>J83</f>
        <v>2826.83</v>
      </c>
      <c r="K81" s="47">
        <f>K83</f>
        <v>2826.83</v>
      </c>
      <c r="L81" s="106"/>
      <c r="M81" s="105"/>
      <c r="N81" s="45">
        <f>I81-'Приложение 1 (7 ред)'!I81</f>
        <v>0</v>
      </c>
      <c r="O81" s="45">
        <f>J81-'Приложение 1 (7 ред)'!J81</f>
        <v>0</v>
      </c>
      <c r="P81" s="45">
        <f>K81-'Приложение 1 (7 ред)'!K81</f>
        <v>0</v>
      </c>
      <c r="Q81" s="45"/>
      <c r="S81" s="63"/>
    </row>
    <row r="82" spans="1:19" ht="37.5" hidden="1" x14ac:dyDescent="0.3">
      <c r="A82" s="89" t="s">
        <v>87</v>
      </c>
      <c r="B82" s="106" t="s">
        <v>88</v>
      </c>
      <c r="C82" s="89" t="s">
        <v>17</v>
      </c>
      <c r="D82" s="67" t="s">
        <v>18</v>
      </c>
      <c r="E82" s="50"/>
      <c r="F82" s="47">
        <f t="shared" si="12"/>
        <v>13468.216</v>
      </c>
      <c r="G82" s="47">
        <f>G83</f>
        <v>1755.8679999999999</v>
      </c>
      <c r="H82" s="47">
        <f>H83</f>
        <v>3231.8580000000002</v>
      </c>
      <c r="I82" s="47">
        <f>I83</f>
        <v>2826.83</v>
      </c>
      <c r="J82" s="47">
        <f>J83</f>
        <v>2826.83</v>
      </c>
      <c r="K82" s="47">
        <f>K83</f>
        <v>2826.83</v>
      </c>
      <c r="L82" s="106" t="s">
        <v>54</v>
      </c>
      <c r="M82" s="105" t="s">
        <v>89</v>
      </c>
      <c r="N82" s="45">
        <f>I82-'Приложение 1 (7 ред)'!I82</f>
        <v>0</v>
      </c>
      <c r="O82" s="45">
        <f>J82-'Приложение 1 (7 ред)'!J82</f>
        <v>0</v>
      </c>
      <c r="P82" s="45">
        <f>K82-'Приложение 1 (7 ред)'!K82</f>
        <v>0</v>
      </c>
      <c r="Q82" s="45"/>
      <c r="S82" s="63"/>
    </row>
    <row r="83" spans="1:19" ht="314.25" customHeight="1" x14ac:dyDescent="0.3">
      <c r="A83" s="89"/>
      <c r="B83" s="106"/>
      <c r="C83" s="89"/>
      <c r="D83" s="67" t="s">
        <v>22</v>
      </c>
      <c r="E83" s="50">
        <v>2400</v>
      </c>
      <c r="F83" s="47">
        <f t="shared" si="12"/>
        <v>13468.216</v>
      </c>
      <c r="G83" s="47">
        <v>1755.8679999999999</v>
      </c>
      <c r="H83" s="47">
        <f>H84+H85+H86+H87+H88</f>
        <v>3231.8580000000002</v>
      </c>
      <c r="I83" s="47">
        <f>I84+I85+I86+I87+I88</f>
        <v>2826.83</v>
      </c>
      <c r="J83" s="47">
        <f>J84+J85+J86+J87+J88</f>
        <v>2826.83</v>
      </c>
      <c r="K83" s="47">
        <f>K84+K85+K86+K87+K88</f>
        <v>2826.83</v>
      </c>
      <c r="L83" s="106"/>
      <c r="M83" s="105"/>
      <c r="N83" s="45">
        <f>I83-'Приложение 1 (7 ред)'!I83</f>
        <v>0</v>
      </c>
      <c r="O83" s="45">
        <f>J83-'Приложение 1 (7 ред)'!J83</f>
        <v>0</v>
      </c>
      <c r="P83" s="45">
        <f>K83-'Приложение 1 (7 ред)'!K83</f>
        <v>0</v>
      </c>
      <c r="Q83" s="45"/>
      <c r="S83" s="63"/>
    </row>
    <row r="84" spans="1:19" ht="75" hidden="1" x14ac:dyDescent="0.3">
      <c r="A84" s="58"/>
      <c r="B84" s="67" t="s">
        <v>90</v>
      </c>
      <c r="C84" s="58"/>
      <c r="D84" s="67"/>
      <c r="E84" s="50"/>
      <c r="F84" s="47">
        <f t="shared" si="12"/>
        <v>9061.6146800000006</v>
      </c>
      <c r="G84" s="47">
        <f>1495+247.488-1200+409.47468</f>
        <v>951.96268000000009</v>
      </c>
      <c r="H84" s="47">
        <f>2027.413</f>
        <v>2027.413</v>
      </c>
      <c r="I84" s="47">
        <f>2027.413</f>
        <v>2027.413</v>
      </c>
      <c r="J84" s="47">
        <f>2027.413</f>
        <v>2027.413</v>
      </c>
      <c r="K84" s="47">
        <f>2027.413</f>
        <v>2027.413</v>
      </c>
      <c r="L84" s="67"/>
      <c r="M84" s="61"/>
      <c r="N84" s="45">
        <f>I84-'Приложение 1 (7 ред)'!I84</f>
        <v>0</v>
      </c>
      <c r="O84" s="45">
        <f>J84-'Приложение 1 (7 ред)'!J84</f>
        <v>0</v>
      </c>
      <c r="P84" s="45">
        <f>K84-'Приложение 1 (7 ред)'!K84</f>
        <v>0</v>
      </c>
      <c r="Q84" s="45"/>
      <c r="S84" s="63"/>
    </row>
    <row r="85" spans="1:19" hidden="1" x14ac:dyDescent="0.3">
      <c r="A85" s="58"/>
      <c r="B85" s="67" t="s">
        <v>91</v>
      </c>
      <c r="C85" s="58"/>
      <c r="D85" s="67"/>
      <c r="E85" s="50"/>
      <c r="F85" s="47">
        <f t="shared" si="12"/>
        <v>298.38</v>
      </c>
      <c r="G85" s="47">
        <v>298.38</v>
      </c>
      <c r="H85" s="47"/>
      <c r="I85" s="47"/>
      <c r="J85" s="47"/>
      <c r="K85" s="47"/>
      <c r="L85" s="67"/>
      <c r="M85" s="61"/>
      <c r="N85" s="45">
        <f>I85-'Приложение 1 (7 ред)'!I85</f>
        <v>0</v>
      </c>
      <c r="O85" s="45">
        <f>J85-'Приложение 1 (7 ред)'!J85</f>
        <v>0</v>
      </c>
      <c r="P85" s="45">
        <f>K85-'Приложение 1 (7 ред)'!K85</f>
        <v>0</v>
      </c>
      <c r="Q85" s="45"/>
      <c r="S85" s="63"/>
    </row>
    <row r="86" spans="1:19" hidden="1" x14ac:dyDescent="0.3">
      <c r="A86" s="58"/>
      <c r="B86" s="67" t="s">
        <v>92</v>
      </c>
      <c r="C86" s="58"/>
      <c r="D86" s="67"/>
      <c r="E86" s="50"/>
      <c r="F86" s="47">
        <f t="shared" si="12"/>
        <v>2698.2509999999997</v>
      </c>
      <c r="G86" s="47">
        <v>505</v>
      </c>
      <c r="H86" s="47">
        <v>500</v>
      </c>
      <c r="I86" s="47">
        <v>564.41700000000003</v>
      </c>
      <c r="J86" s="47">
        <v>564.41700000000003</v>
      </c>
      <c r="K86" s="47">
        <v>564.41700000000003</v>
      </c>
      <c r="L86" s="67"/>
      <c r="M86" s="61"/>
      <c r="N86" s="45">
        <f>I86-'Приложение 1 (7 ред)'!I86</f>
        <v>0</v>
      </c>
      <c r="O86" s="45">
        <f>J86-'Приложение 1 (7 ред)'!J86</f>
        <v>0</v>
      </c>
      <c r="P86" s="45">
        <f>K86-'Приложение 1 (7 ред)'!K86</f>
        <v>0</v>
      </c>
      <c r="Q86" s="45"/>
      <c r="S86" s="63"/>
    </row>
    <row r="87" spans="1:19" hidden="1" x14ac:dyDescent="0.3">
      <c r="A87" s="58"/>
      <c r="B87" s="67" t="s">
        <v>93</v>
      </c>
      <c r="C87" s="58"/>
      <c r="D87" s="67"/>
      <c r="E87" s="50"/>
      <c r="F87" s="47">
        <f t="shared" si="12"/>
        <v>705</v>
      </c>
      <c r="G87" s="47">
        <v>0</v>
      </c>
      <c r="H87" s="47">
        <v>0</v>
      </c>
      <c r="I87" s="47">
        <v>235</v>
      </c>
      <c r="J87" s="47">
        <v>235</v>
      </c>
      <c r="K87" s="47">
        <v>235</v>
      </c>
      <c r="L87" s="67"/>
      <c r="M87" s="61"/>
      <c r="N87" s="45">
        <f>I87-'Приложение 1 (7 ред)'!I87</f>
        <v>0</v>
      </c>
      <c r="O87" s="45">
        <f>J87-'Приложение 1 (7 ред)'!J87</f>
        <v>0</v>
      </c>
      <c r="P87" s="45">
        <f>K87-'Приложение 1 (7 ред)'!K87</f>
        <v>0</v>
      </c>
      <c r="Q87" s="45"/>
      <c r="S87" s="63"/>
    </row>
    <row r="88" spans="1:19" hidden="1" x14ac:dyDescent="0.3">
      <c r="A88" s="58"/>
      <c r="B88" s="67" t="s">
        <v>94</v>
      </c>
      <c r="C88" s="58"/>
      <c r="D88" s="67"/>
      <c r="E88" s="50"/>
      <c r="F88" s="47">
        <f t="shared" si="12"/>
        <v>704.44500000000005</v>
      </c>
      <c r="G88" s="47">
        <v>0</v>
      </c>
      <c r="H88" s="47">
        <v>704.44500000000005</v>
      </c>
      <c r="I88" s="47"/>
      <c r="J88" s="47"/>
      <c r="K88" s="47"/>
      <c r="L88" s="67"/>
      <c r="M88" s="61"/>
      <c r="N88" s="45">
        <f>I88-'Приложение 1 (7 ред)'!I88</f>
        <v>0</v>
      </c>
      <c r="O88" s="45">
        <f>J88-'Приложение 1 (7 ред)'!J88</f>
        <v>0</v>
      </c>
      <c r="P88" s="45">
        <f>K88-'Приложение 1 (7 ред)'!K88</f>
        <v>0</v>
      </c>
      <c r="Q88" s="45"/>
      <c r="S88" s="63"/>
    </row>
    <row r="89" spans="1:19" ht="37.5" hidden="1" x14ac:dyDescent="0.3">
      <c r="A89" s="89">
        <v>3</v>
      </c>
      <c r="B89" s="106" t="s">
        <v>95</v>
      </c>
      <c r="C89" s="89" t="s">
        <v>17</v>
      </c>
      <c r="D89" s="67" t="s">
        <v>18</v>
      </c>
      <c r="E89" s="50"/>
      <c r="F89" s="47">
        <f t="shared" si="12"/>
        <v>119800.23238999999</v>
      </c>
      <c r="G89" s="47">
        <f>G92+G105+G111</f>
        <v>20096.65842</v>
      </c>
      <c r="H89" s="47">
        <f>H92+H105+H111</f>
        <v>26934.109969999998</v>
      </c>
      <c r="I89" s="47">
        <f>I92+I105+I111</f>
        <v>24256.488000000001</v>
      </c>
      <c r="J89" s="47">
        <f>J92+J105+J111</f>
        <v>24256.487999999998</v>
      </c>
      <c r="K89" s="47">
        <f>K92+K105+K111</f>
        <v>24256.487999999998</v>
      </c>
      <c r="L89" s="106" t="s">
        <v>54</v>
      </c>
      <c r="M89" s="105"/>
      <c r="N89" s="45">
        <f>I89-'Приложение 1 (7 ред)'!I89</f>
        <v>0</v>
      </c>
      <c r="O89" s="45">
        <f>J89-'Приложение 1 (7 ред)'!J89</f>
        <v>0</v>
      </c>
      <c r="P89" s="45">
        <f>K89-'Приложение 1 (7 ред)'!K89</f>
        <v>0</v>
      </c>
      <c r="Q89" s="45"/>
      <c r="S89" s="63"/>
    </row>
    <row r="90" spans="1:19" ht="75" hidden="1" x14ac:dyDescent="0.3">
      <c r="A90" s="89"/>
      <c r="B90" s="106"/>
      <c r="C90" s="89"/>
      <c r="D90" s="67" t="s">
        <v>21</v>
      </c>
      <c r="E90" s="50"/>
      <c r="F90" s="47">
        <f t="shared" si="12"/>
        <v>0</v>
      </c>
      <c r="G90" s="47">
        <v>0</v>
      </c>
      <c r="H90" s="47">
        <v>0</v>
      </c>
      <c r="I90" s="47">
        <v>0</v>
      </c>
      <c r="J90" s="47">
        <v>0</v>
      </c>
      <c r="K90" s="47"/>
      <c r="L90" s="106"/>
      <c r="M90" s="105"/>
      <c r="N90" s="45">
        <f>I90-'Приложение 1 (7 ред)'!I90</f>
        <v>0</v>
      </c>
      <c r="O90" s="45">
        <f>J90-'Приложение 1 (7 ред)'!J90</f>
        <v>0</v>
      </c>
      <c r="P90" s="45">
        <f>K90-'Приложение 1 (7 ред)'!K90</f>
        <v>0</v>
      </c>
      <c r="Q90" s="45"/>
      <c r="S90" s="63"/>
    </row>
    <row r="91" spans="1:19" ht="108" customHeight="1" x14ac:dyDescent="0.3">
      <c r="A91" s="89"/>
      <c r="B91" s="106"/>
      <c r="C91" s="89"/>
      <c r="D91" s="67" t="s">
        <v>22</v>
      </c>
      <c r="E91" s="50">
        <f>E94+E106+E112</f>
        <v>6321.5209999999997</v>
      </c>
      <c r="F91" s="47">
        <f t="shared" si="12"/>
        <v>119800.23238999999</v>
      </c>
      <c r="G91" s="47">
        <v>20096.65842</v>
      </c>
      <c r="H91" s="47">
        <f>H94+H106+H112</f>
        <v>26934.109969999998</v>
      </c>
      <c r="I91" s="47">
        <f>I94+I106+I112</f>
        <v>24256.488000000001</v>
      </c>
      <c r="J91" s="47">
        <f>J94+J106+J112</f>
        <v>24256.487999999998</v>
      </c>
      <c r="K91" s="47">
        <f>K94+K106+K112</f>
        <v>24256.487999999998</v>
      </c>
      <c r="L91" s="106"/>
      <c r="M91" s="105"/>
      <c r="N91" s="45">
        <f>I91-'Приложение 1 (7 ред)'!I91</f>
        <v>0</v>
      </c>
      <c r="O91" s="45">
        <f>J91-'Приложение 1 (7 ред)'!J91</f>
        <v>0</v>
      </c>
      <c r="P91" s="45">
        <f>K91-'Приложение 1 (7 ред)'!K91</f>
        <v>0</v>
      </c>
      <c r="Q91" s="45"/>
      <c r="S91" s="63"/>
    </row>
    <row r="92" spans="1:19" ht="42" hidden="1" customHeight="1" x14ac:dyDescent="0.3">
      <c r="A92" s="89" t="s">
        <v>47</v>
      </c>
      <c r="B92" s="106" t="s">
        <v>96</v>
      </c>
      <c r="C92" s="89" t="s">
        <v>17</v>
      </c>
      <c r="D92" s="67" t="s">
        <v>18</v>
      </c>
      <c r="E92" s="50"/>
      <c r="F92" s="47">
        <f t="shared" si="12"/>
        <v>52502.025749999986</v>
      </c>
      <c r="G92" s="47">
        <f>G94</f>
        <v>18876.65842</v>
      </c>
      <c r="H92" s="47">
        <f>H94</f>
        <v>2269.6136699999997</v>
      </c>
      <c r="I92" s="47">
        <f>I94</f>
        <v>7929.6956599999994</v>
      </c>
      <c r="J92" s="47">
        <f>J94</f>
        <v>11713.028999999999</v>
      </c>
      <c r="K92" s="47">
        <f>K94</f>
        <v>11713.028999999999</v>
      </c>
      <c r="L92" s="106" t="s">
        <v>54</v>
      </c>
      <c r="M92" s="105" t="s">
        <v>97</v>
      </c>
      <c r="N92" s="45">
        <f>I92-'Приложение 1 (7 ред)'!I92</f>
        <v>-3783.3333399999992</v>
      </c>
      <c r="O92" s="45">
        <f>J92-'Приложение 1 (7 ред)'!J92</f>
        <v>0</v>
      </c>
      <c r="P92" s="45">
        <f>K92-'Приложение 1 (7 ред)'!K92</f>
        <v>0</v>
      </c>
      <c r="Q92" s="45"/>
      <c r="S92" s="63"/>
    </row>
    <row r="93" spans="1:19" ht="51" hidden="1" customHeight="1" x14ac:dyDescent="0.3">
      <c r="A93" s="89"/>
      <c r="B93" s="106"/>
      <c r="C93" s="89"/>
      <c r="D93" s="67"/>
      <c r="E93" s="50"/>
      <c r="F93" s="47">
        <f t="shared" si="12"/>
        <v>0</v>
      </c>
      <c r="G93" s="47"/>
      <c r="H93" s="47"/>
      <c r="I93" s="47"/>
      <c r="J93" s="47"/>
      <c r="K93" s="47"/>
      <c r="L93" s="106"/>
      <c r="M93" s="105"/>
      <c r="N93" s="45">
        <f>I93-'Приложение 1 (7 ред)'!I93</f>
        <v>0</v>
      </c>
      <c r="O93" s="45">
        <f>J93-'Приложение 1 (7 ред)'!J93</f>
        <v>0</v>
      </c>
      <c r="P93" s="45">
        <f>K93-'Приложение 1 (7 ред)'!K93</f>
        <v>0</v>
      </c>
      <c r="Q93" s="45"/>
      <c r="S93" s="63"/>
    </row>
    <row r="94" spans="1:19" ht="116.25" customHeight="1" x14ac:dyDescent="0.3">
      <c r="A94" s="89"/>
      <c r="B94" s="106"/>
      <c r="C94" s="89"/>
      <c r="D94" s="67" t="s">
        <v>22</v>
      </c>
      <c r="E94" s="50">
        <v>2166.1210000000001</v>
      </c>
      <c r="F94" s="47">
        <f t="shared" si="12"/>
        <v>52502.025749999986</v>
      </c>
      <c r="G94" s="47">
        <v>18876.65842</v>
      </c>
      <c r="H94" s="47">
        <f>SUM(H95:H104)</f>
        <v>2269.6136699999997</v>
      </c>
      <c r="I94" s="47">
        <f>SUM(I95:I104)</f>
        <v>7929.6956599999994</v>
      </c>
      <c r="J94" s="47">
        <f>SUM(J95:J104)</f>
        <v>11713.028999999999</v>
      </c>
      <c r="K94" s="47">
        <f>SUM(K95:K104)</f>
        <v>11713.028999999999</v>
      </c>
      <c r="L94" s="106"/>
      <c r="M94" s="105"/>
      <c r="N94" s="45">
        <f>I94-'Приложение 1 (7 ред)'!I94</f>
        <v>-3783.3333399999992</v>
      </c>
      <c r="O94" s="45">
        <f>J94-'Приложение 1 (7 ред)'!J94</f>
        <v>0</v>
      </c>
      <c r="P94" s="45">
        <f>K94-'Приложение 1 (7 ред)'!K94</f>
        <v>0</v>
      </c>
      <c r="Q94" s="45"/>
      <c r="S94" s="63"/>
    </row>
    <row r="95" spans="1:19" ht="37.5" hidden="1" x14ac:dyDescent="0.3">
      <c r="A95" s="58"/>
      <c r="B95" s="67" t="s">
        <v>98</v>
      </c>
      <c r="C95" s="58"/>
      <c r="D95" s="67"/>
      <c r="E95" s="50"/>
      <c r="F95" s="47">
        <f t="shared" si="12"/>
        <v>641.20399999999995</v>
      </c>
      <c r="G95" s="47">
        <v>448.21600000000001</v>
      </c>
      <c r="H95" s="47">
        <f>39.672+7.6</f>
        <v>47.271999999999998</v>
      </c>
      <c r="I95" s="47">
        <f>39.672+8.9</f>
        <v>48.571999999999996</v>
      </c>
      <c r="J95" s="47">
        <f>39.672+8.9</f>
        <v>48.571999999999996</v>
      </c>
      <c r="K95" s="47">
        <f>39.672+8.9</f>
        <v>48.571999999999996</v>
      </c>
      <c r="L95" s="67"/>
      <c r="M95" s="61"/>
      <c r="N95" s="45">
        <f>I95-'Приложение 1 (7 ред)'!I95</f>
        <v>0</v>
      </c>
      <c r="O95" s="45">
        <f>J95-'Приложение 1 (7 ред)'!J95</f>
        <v>0</v>
      </c>
      <c r="P95" s="45">
        <f>K95-'Приложение 1 (7 ред)'!K95</f>
        <v>0</v>
      </c>
      <c r="Q95" s="45"/>
      <c r="S95" s="63"/>
    </row>
    <row r="96" spans="1:19" ht="37.5" hidden="1" x14ac:dyDescent="0.3">
      <c r="A96" s="58"/>
      <c r="B96" s="67" t="s">
        <v>99</v>
      </c>
      <c r="C96" s="58"/>
      <c r="D96" s="67"/>
      <c r="E96" s="50"/>
      <c r="F96" s="47">
        <f t="shared" si="12"/>
        <v>13592.226999999999</v>
      </c>
      <c r="G96" s="47">
        <v>1868.8979999999999</v>
      </c>
      <c r="H96" s="47">
        <f>1933.139-1000</f>
        <v>933.1389999999999</v>
      </c>
      <c r="I96" s="47">
        <v>3596.73</v>
      </c>
      <c r="J96" s="47">
        <v>3596.73</v>
      </c>
      <c r="K96" s="47">
        <v>3596.73</v>
      </c>
      <c r="L96" s="67"/>
      <c r="M96" s="61"/>
      <c r="N96" s="45">
        <f>I96-'Приложение 1 (7 ред)'!I96</f>
        <v>0</v>
      </c>
      <c r="O96" s="45">
        <f>J96-'Приложение 1 (7 ред)'!J96</f>
        <v>0</v>
      </c>
      <c r="P96" s="45">
        <f>K96-'Приложение 1 (7 ред)'!K96</f>
        <v>0</v>
      </c>
      <c r="Q96" s="45"/>
      <c r="S96" s="63"/>
    </row>
    <row r="97" spans="1:19" ht="37.5" hidden="1" x14ac:dyDescent="0.3">
      <c r="A97" s="58"/>
      <c r="B97" s="67" t="s">
        <v>100</v>
      </c>
      <c r="C97" s="58"/>
      <c r="D97" s="67"/>
      <c r="E97" s="50"/>
      <c r="F97" s="47">
        <f t="shared" si="12"/>
        <v>97.828999999999994</v>
      </c>
      <c r="G97" s="47">
        <v>97.828999999999994</v>
      </c>
      <c r="H97" s="47"/>
      <c r="I97" s="47"/>
      <c r="J97" s="47"/>
      <c r="K97" s="47"/>
      <c r="L97" s="67"/>
      <c r="M97" s="61"/>
      <c r="N97" s="45">
        <f>I97-'Приложение 1 (7 ред)'!I97</f>
        <v>0</v>
      </c>
      <c r="O97" s="45">
        <f>J97-'Приложение 1 (7 ред)'!J97</f>
        <v>0</v>
      </c>
      <c r="P97" s="45">
        <f>K97-'Приложение 1 (7 ред)'!K97</f>
        <v>0</v>
      </c>
      <c r="Q97" s="45"/>
      <c r="S97" s="63"/>
    </row>
    <row r="98" spans="1:19" hidden="1" x14ac:dyDescent="0.3">
      <c r="A98" s="58"/>
      <c r="B98" s="67" t="s">
        <v>101</v>
      </c>
      <c r="C98" s="58"/>
      <c r="D98" s="67"/>
      <c r="E98" s="50"/>
      <c r="F98" s="47">
        <f t="shared" si="12"/>
        <v>2410.8299999999995</v>
      </c>
      <c r="G98" s="47">
        <v>437.54</v>
      </c>
      <c r="H98" s="47">
        <v>400</v>
      </c>
      <c r="I98" s="47">
        <v>524.42999999999995</v>
      </c>
      <c r="J98" s="47">
        <v>524.42999999999995</v>
      </c>
      <c r="K98" s="47">
        <v>524.42999999999995</v>
      </c>
      <c r="L98" s="67"/>
      <c r="M98" s="61"/>
      <c r="N98" s="45">
        <f>I98-'Приложение 1 (7 ред)'!I98</f>
        <v>0</v>
      </c>
      <c r="O98" s="45">
        <f>J98-'Приложение 1 (7 ред)'!J98</f>
        <v>0</v>
      </c>
      <c r="P98" s="45">
        <f>K98-'Приложение 1 (7 ред)'!K98</f>
        <v>0</v>
      </c>
      <c r="Q98" s="45"/>
      <c r="S98" s="63"/>
    </row>
    <row r="99" spans="1:19" ht="37.5" hidden="1" x14ac:dyDescent="0.3">
      <c r="A99" s="58"/>
      <c r="B99" s="67" t="s">
        <v>102</v>
      </c>
      <c r="C99" s="58"/>
      <c r="D99" s="67"/>
      <c r="E99" s="50"/>
      <c r="F99" s="47">
        <f t="shared" si="12"/>
        <v>849.6655800000002</v>
      </c>
      <c r="G99" s="47">
        <f>2506.84-1831.35742</f>
        <v>675.4825800000001</v>
      </c>
      <c r="H99" s="47">
        <v>0</v>
      </c>
      <c r="I99" s="47">
        <v>58.061</v>
      </c>
      <c r="J99" s="47">
        <v>58.061</v>
      </c>
      <c r="K99" s="47">
        <v>58.061</v>
      </c>
      <c r="L99" s="67"/>
      <c r="M99" s="61"/>
      <c r="N99" s="45">
        <f>I99-'Приложение 1 (7 ред)'!I99</f>
        <v>0</v>
      </c>
      <c r="O99" s="45">
        <f>J99-'Приложение 1 (7 ред)'!J99</f>
        <v>0</v>
      </c>
      <c r="P99" s="45">
        <f>K99-'Приложение 1 (7 ред)'!K99</f>
        <v>0</v>
      </c>
      <c r="Q99" s="45"/>
      <c r="S99" s="63"/>
    </row>
    <row r="100" spans="1:19" hidden="1" x14ac:dyDescent="0.3">
      <c r="A100" s="58"/>
      <c r="B100" s="67" t="s">
        <v>103</v>
      </c>
      <c r="C100" s="58"/>
      <c r="D100" s="67"/>
      <c r="E100" s="50"/>
      <c r="F100" s="47">
        <f t="shared" si="12"/>
        <v>13309.512000000001</v>
      </c>
      <c r="G100" s="47">
        <f>14820-1510.488</f>
        <v>13309.512000000001</v>
      </c>
      <c r="H100" s="47"/>
      <c r="I100" s="47"/>
      <c r="J100" s="47"/>
      <c r="K100" s="47"/>
      <c r="L100" s="67"/>
      <c r="M100" s="61"/>
      <c r="N100" s="45">
        <f>I100-'Приложение 1 (7 ред)'!I100</f>
        <v>0</v>
      </c>
      <c r="O100" s="45">
        <f>J100-'Приложение 1 (7 ред)'!J100</f>
        <v>0</v>
      </c>
      <c r="P100" s="45">
        <f>K100-'Приложение 1 (7 ред)'!K100</f>
        <v>0</v>
      </c>
      <c r="Q100" s="45"/>
      <c r="S100" s="63"/>
    </row>
    <row r="101" spans="1:19" ht="56.25" hidden="1" x14ac:dyDescent="0.3">
      <c r="A101" s="58"/>
      <c r="B101" s="67" t="s">
        <v>104</v>
      </c>
      <c r="C101" s="58"/>
      <c r="D101" s="67"/>
      <c r="E101" s="50"/>
      <c r="F101" s="47"/>
      <c r="G101" s="47"/>
      <c r="H101" s="47">
        <v>34.202669999999998</v>
      </c>
      <c r="I101" s="47">
        <f>7415.236-3783.33334</f>
        <v>3631.9026599999997</v>
      </c>
      <c r="J101" s="47">
        <v>7415.2359999999999</v>
      </c>
      <c r="K101" s="47">
        <v>7415.2359999999999</v>
      </c>
      <c r="L101" s="67"/>
      <c r="M101" s="61"/>
      <c r="N101" s="45">
        <f>I101-'Приложение 1 (7 ред)'!I101</f>
        <v>-3783.3333400000001</v>
      </c>
      <c r="O101" s="45">
        <f>J101-'Приложение 1 (7 ред)'!J101</f>
        <v>0</v>
      </c>
      <c r="P101" s="45">
        <f>K101-'Приложение 1 (7 ред)'!K101</f>
        <v>0</v>
      </c>
      <c r="Q101" s="45"/>
      <c r="S101" s="63"/>
    </row>
    <row r="102" spans="1:19" ht="19.5" hidden="1" x14ac:dyDescent="0.3">
      <c r="A102" s="58"/>
      <c r="B102" s="73" t="s">
        <v>105</v>
      </c>
      <c r="C102" s="58"/>
      <c r="D102" s="67"/>
      <c r="E102" s="50"/>
      <c r="F102" s="47">
        <f t="shared" si="12"/>
        <v>1736.3008400000001</v>
      </c>
      <c r="G102" s="70">
        <v>1436.3008400000001</v>
      </c>
      <c r="H102" s="47">
        <v>300</v>
      </c>
      <c r="I102" s="47">
        <v>0</v>
      </c>
      <c r="J102" s="47">
        <v>0</v>
      </c>
      <c r="K102" s="47">
        <v>0</v>
      </c>
      <c r="L102" s="67"/>
      <c r="M102" s="61"/>
      <c r="N102" s="45">
        <f>I102-'Приложение 1 (7 ред)'!I102</f>
        <v>0</v>
      </c>
      <c r="O102" s="45">
        <f>J102-'Приложение 1 (7 ред)'!J102</f>
        <v>0</v>
      </c>
      <c r="P102" s="45">
        <f>K102-'Приложение 1 (7 ред)'!K102</f>
        <v>0</v>
      </c>
      <c r="Q102" s="45"/>
      <c r="S102" s="63"/>
    </row>
    <row r="103" spans="1:19" hidden="1" x14ac:dyDescent="0.3">
      <c r="A103" s="58"/>
      <c r="B103" s="73" t="s">
        <v>106</v>
      </c>
      <c r="C103" s="58"/>
      <c r="D103" s="67"/>
      <c r="E103" s="50"/>
      <c r="F103" s="47">
        <f t="shared" si="12"/>
        <v>265</v>
      </c>
      <c r="G103" s="47"/>
      <c r="H103" s="47">
        <v>55</v>
      </c>
      <c r="I103" s="47">
        <v>70</v>
      </c>
      <c r="J103" s="47">
        <v>70</v>
      </c>
      <c r="K103" s="47">
        <v>70</v>
      </c>
      <c r="L103" s="67"/>
      <c r="M103" s="61"/>
      <c r="N103" s="45">
        <f>I103-'Приложение 1 (7 ред)'!I103</f>
        <v>0</v>
      </c>
      <c r="O103" s="45">
        <f>J103-'Приложение 1 (7 ред)'!J103</f>
        <v>0</v>
      </c>
      <c r="P103" s="45">
        <f>K103-'Приложение 1 (7 ред)'!K103</f>
        <v>0</v>
      </c>
      <c r="Q103" s="45"/>
      <c r="S103" s="63"/>
    </row>
    <row r="104" spans="1:19" ht="56.25" hidden="1" x14ac:dyDescent="0.3">
      <c r="A104" s="58"/>
      <c r="B104" s="67" t="s">
        <v>107</v>
      </c>
      <c r="C104" s="58"/>
      <c r="D104" s="67"/>
      <c r="E104" s="50"/>
      <c r="F104" s="47">
        <f t="shared" si="12"/>
        <v>631.88</v>
      </c>
      <c r="G104" s="47">
        <v>131.88</v>
      </c>
      <c r="H104" s="47">
        <v>500</v>
      </c>
      <c r="I104" s="47"/>
      <c r="J104" s="47"/>
      <c r="K104" s="47"/>
      <c r="L104" s="67"/>
      <c r="M104" s="61"/>
      <c r="N104" s="45">
        <f>I104-'Приложение 1 (7 ред)'!I104</f>
        <v>0</v>
      </c>
      <c r="O104" s="45">
        <f>J104-'Приложение 1 (7 ред)'!J104</f>
        <v>0</v>
      </c>
      <c r="P104" s="45">
        <f>K104-'Приложение 1 (7 ред)'!K104</f>
        <v>0</v>
      </c>
      <c r="Q104" s="45"/>
      <c r="S104" s="63"/>
    </row>
    <row r="105" spans="1:19" ht="37.5" hidden="1" x14ac:dyDescent="0.3">
      <c r="A105" s="89" t="s">
        <v>108</v>
      </c>
      <c r="B105" s="106" t="s">
        <v>109</v>
      </c>
      <c r="C105" s="89" t="s">
        <v>17</v>
      </c>
      <c r="D105" s="67" t="s">
        <v>18</v>
      </c>
      <c r="E105" s="50"/>
      <c r="F105" s="47">
        <f t="shared" si="12"/>
        <v>44590.202970000006</v>
      </c>
      <c r="G105" s="47">
        <f>G106</f>
        <v>0</v>
      </c>
      <c r="H105" s="47">
        <f>H106</f>
        <v>13451.66963</v>
      </c>
      <c r="I105" s="47">
        <f>I106</f>
        <v>12901.733340000001</v>
      </c>
      <c r="J105" s="47">
        <f>J106</f>
        <v>9118.4</v>
      </c>
      <c r="K105" s="47">
        <f>K106</f>
        <v>9118.4</v>
      </c>
      <c r="L105" s="106" t="s">
        <v>54</v>
      </c>
      <c r="M105" s="105" t="s">
        <v>110</v>
      </c>
      <c r="N105" s="45">
        <f>I105-'Приложение 1 (7 ред)'!I105</f>
        <v>3783.333340000001</v>
      </c>
      <c r="O105" s="45">
        <f>J105-'Приложение 1 (7 ред)'!J105</f>
        <v>0</v>
      </c>
      <c r="P105" s="45">
        <f>K105-'Приложение 1 (7 ред)'!K105</f>
        <v>0</v>
      </c>
      <c r="Q105" s="45"/>
      <c r="S105" s="63"/>
    </row>
    <row r="106" spans="1:19" ht="142.5" customHeight="1" x14ac:dyDescent="0.3">
      <c r="A106" s="89"/>
      <c r="B106" s="106"/>
      <c r="C106" s="89"/>
      <c r="D106" s="67" t="s">
        <v>22</v>
      </c>
      <c r="E106" s="50">
        <v>3207</v>
      </c>
      <c r="F106" s="47">
        <f t="shared" si="12"/>
        <v>44590.202970000006</v>
      </c>
      <c r="G106" s="47">
        <v>0</v>
      </c>
      <c r="H106" s="47">
        <f>SUM(H107:H110)</f>
        <v>13451.66963</v>
      </c>
      <c r="I106" s="47">
        <f>SUM(I107:I110)</f>
        <v>12901.733340000001</v>
      </c>
      <c r="J106" s="47">
        <f>SUM(J107:J110)</f>
        <v>9118.4</v>
      </c>
      <c r="K106" s="47">
        <f>SUM(K107:K110)</f>
        <v>9118.4</v>
      </c>
      <c r="L106" s="106"/>
      <c r="M106" s="105"/>
      <c r="N106" s="45">
        <f>I106-'Приложение 1 (7 ред)'!I106</f>
        <v>3783.333340000001</v>
      </c>
      <c r="O106" s="45">
        <f>J106-'Приложение 1 (7 ред)'!J106</f>
        <v>0</v>
      </c>
      <c r="P106" s="45">
        <f>K106-'Приложение 1 (7 ред)'!K106</f>
        <v>0</v>
      </c>
      <c r="Q106" s="45"/>
      <c r="S106" s="63"/>
    </row>
    <row r="107" spans="1:19" hidden="1" x14ac:dyDescent="0.3">
      <c r="A107" s="58"/>
      <c r="B107" s="67" t="s">
        <v>111</v>
      </c>
      <c r="C107" s="58"/>
      <c r="D107" s="67"/>
      <c r="E107" s="50"/>
      <c r="F107" s="47">
        <f t="shared" si="12"/>
        <v>750</v>
      </c>
      <c r="G107" s="47">
        <v>150</v>
      </c>
      <c r="H107" s="47">
        <v>150</v>
      </c>
      <c r="I107" s="47">
        <v>150</v>
      </c>
      <c r="J107" s="47">
        <v>150</v>
      </c>
      <c r="K107" s="47">
        <v>150</v>
      </c>
      <c r="L107" s="67"/>
      <c r="M107" s="61"/>
      <c r="N107" s="45">
        <f>I107-'Приложение 1 (7 ред)'!I107</f>
        <v>0</v>
      </c>
      <c r="O107" s="45">
        <f>J107-'Приложение 1 (7 ред)'!J107</f>
        <v>0</v>
      </c>
      <c r="P107" s="45">
        <f>K107-'Приложение 1 (7 ред)'!K107</f>
        <v>0</v>
      </c>
      <c r="Q107" s="45"/>
      <c r="S107" s="63"/>
    </row>
    <row r="108" spans="1:19" hidden="1" x14ac:dyDescent="0.3">
      <c r="A108" s="58"/>
      <c r="B108" s="67" t="s">
        <v>112</v>
      </c>
      <c r="C108" s="58"/>
      <c r="D108" s="67"/>
      <c r="E108" s="50"/>
      <c r="F108" s="47">
        <f t="shared" si="12"/>
        <v>3783.3333400000001</v>
      </c>
      <c r="G108" s="47"/>
      <c r="H108" s="47"/>
      <c r="I108" s="47">
        <v>3783.3333400000001</v>
      </c>
      <c r="J108" s="47"/>
      <c r="K108" s="47"/>
      <c r="L108" s="67"/>
      <c r="M108" s="61"/>
      <c r="N108" s="45">
        <f>I108-'Приложение 1 (7 ред)'!I108</f>
        <v>3783.3333400000001</v>
      </c>
      <c r="O108" s="45">
        <f>J108-'Приложение 1 (7 ред)'!J108</f>
        <v>0</v>
      </c>
      <c r="P108" s="45">
        <f>K108-'Приложение 1 (7 ред)'!K108</f>
        <v>0</v>
      </c>
      <c r="Q108" s="45"/>
      <c r="S108" s="63"/>
    </row>
    <row r="109" spans="1:19" hidden="1" x14ac:dyDescent="0.3">
      <c r="A109" s="58"/>
      <c r="B109" s="73" t="s">
        <v>103</v>
      </c>
      <c r="C109" s="58"/>
      <c r="D109" s="67"/>
      <c r="E109" s="50"/>
      <c r="F109" s="47">
        <f t="shared" si="12"/>
        <v>39821.669630000004</v>
      </c>
      <c r="G109" s="47"/>
      <c r="H109" s="47">
        <f>13200+101.66963</f>
        <v>13301.66963</v>
      </c>
      <c r="I109" s="47">
        <v>8840</v>
      </c>
      <c r="J109" s="47">
        <v>8840</v>
      </c>
      <c r="K109" s="47">
        <v>8840</v>
      </c>
      <c r="L109" s="67"/>
      <c r="M109" s="61"/>
      <c r="N109" s="45">
        <f>I109-'Приложение 1 (7 ред)'!I109</f>
        <v>0</v>
      </c>
      <c r="O109" s="45">
        <f>J109-'Приложение 1 (7 ред)'!J109</f>
        <v>0</v>
      </c>
      <c r="P109" s="45">
        <f>K109-'Приложение 1 (7 ред)'!K109</f>
        <v>0</v>
      </c>
      <c r="Q109" s="45"/>
      <c r="S109" s="63"/>
    </row>
    <row r="110" spans="1:19" ht="37.5" hidden="1" x14ac:dyDescent="0.3">
      <c r="A110" s="58"/>
      <c r="B110" s="67" t="s">
        <v>113</v>
      </c>
      <c r="C110" s="58"/>
      <c r="D110" s="67"/>
      <c r="E110" s="50"/>
      <c r="F110" s="47">
        <f t="shared" si="12"/>
        <v>673.19999999999993</v>
      </c>
      <c r="G110" s="47">
        <v>288</v>
      </c>
      <c r="H110" s="47">
        <f>288-288</f>
        <v>0</v>
      </c>
      <c r="I110" s="47">
        <v>128.4</v>
      </c>
      <c r="J110" s="47">
        <v>128.4</v>
      </c>
      <c r="K110" s="47">
        <v>128.4</v>
      </c>
      <c r="L110" s="67"/>
      <c r="M110" s="61"/>
      <c r="N110" s="45">
        <f>I110-'Приложение 1 (7 ред)'!I110</f>
        <v>0</v>
      </c>
      <c r="O110" s="45">
        <f>J110-'Приложение 1 (7 ред)'!J110</f>
        <v>0</v>
      </c>
      <c r="P110" s="45">
        <f>K110-'Приложение 1 (7 ред)'!K110</f>
        <v>0</v>
      </c>
      <c r="Q110" s="45"/>
      <c r="S110" s="63"/>
    </row>
    <row r="111" spans="1:19" ht="48" hidden="1" customHeight="1" x14ac:dyDescent="0.3">
      <c r="A111" s="89" t="s">
        <v>114</v>
      </c>
      <c r="B111" s="106" t="s">
        <v>115</v>
      </c>
      <c r="C111" s="89" t="s">
        <v>17</v>
      </c>
      <c r="D111" s="67" t="s">
        <v>18</v>
      </c>
      <c r="E111" s="50"/>
      <c r="F111" s="47">
        <f t="shared" si="12"/>
        <v>22708.003670000002</v>
      </c>
      <c r="G111" s="47">
        <f>G112</f>
        <v>1220</v>
      </c>
      <c r="H111" s="47">
        <f>H112</f>
        <v>11212.82667</v>
      </c>
      <c r="I111" s="47">
        <f>I112</f>
        <v>3425.0590000000002</v>
      </c>
      <c r="J111" s="47">
        <f>J112</f>
        <v>3425.0590000000002</v>
      </c>
      <c r="K111" s="47">
        <f>K112</f>
        <v>3425.0590000000002</v>
      </c>
      <c r="L111" s="106" t="s">
        <v>54</v>
      </c>
      <c r="M111" s="105" t="s">
        <v>116</v>
      </c>
      <c r="N111" s="45">
        <f>I111-'Приложение 1 (7 ред)'!I111</f>
        <v>0</v>
      </c>
      <c r="O111" s="45">
        <f>J111-'Приложение 1 (7 ред)'!J111</f>
        <v>0</v>
      </c>
      <c r="P111" s="45">
        <f>K111-'Приложение 1 (7 ред)'!K111</f>
        <v>0</v>
      </c>
      <c r="Q111" s="45"/>
      <c r="S111" s="63"/>
    </row>
    <row r="112" spans="1:19" ht="109.5" customHeight="1" x14ac:dyDescent="0.3">
      <c r="A112" s="89"/>
      <c r="B112" s="106"/>
      <c r="C112" s="89"/>
      <c r="D112" s="67" t="s">
        <v>22</v>
      </c>
      <c r="E112" s="50">
        <v>948.4</v>
      </c>
      <c r="F112" s="47">
        <f t="shared" si="12"/>
        <v>22708.003670000002</v>
      </c>
      <c r="G112" s="47">
        <f>SUM(G113:G121)</f>
        <v>1220</v>
      </c>
      <c r="H112" s="47">
        <f>SUM(H113:H121)</f>
        <v>11212.82667</v>
      </c>
      <c r="I112" s="47">
        <f>SUM(I113:I121)</f>
        <v>3425.0590000000002</v>
      </c>
      <c r="J112" s="47">
        <f>SUM(J113:J121)</f>
        <v>3425.0590000000002</v>
      </c>
      <c r="K112" s="47">
        <f>SUM(K113:K121)</f>
        <v>3425.0590000000002</v>
      </c>
      <c r="L112" s="106"/>
      <c r="M112" s="105"/>
      <c r="N112" s="45">
        <f>I112-'Приложение 1 (7 ред)'!I112</f>
        <v>0</v>
      </c>
      <c r="O112" s="45">
        <f>J112-'Приложение 1 (7 ред)'!J112</f>
        <v>0</v>
      </c>
      <c r="P112" s="45">
        <f>K112-'Приложение 1 (7 ред)'!K112</f>
        <v>0</v>
      </c>
      <c r="Q112" s="45"/>
      <c r="S112" s="63"/>
    </row>
    <row r="113" spans="1:19" ht="37.5" hidden="1" customHeight="1" x14ac:dyDescent="0.3">
      <c r="A113" s="58"/>
      <c r="B113" s="67" t="s">
        <v>117</v>
      </c>
      <c r="C113" s="58"/>
      <c r="D113" s="67"/>
      <c r="E113" s="50"/>
      <c r="F113" s="47">
        <f t="shared" si="12"/>
        <v>1440</v>
      </c>
      <c r="G113" s="47">
        <v>720</v>
      </c>
      <c r="H113" s="47">
        <v>180</v>
      </c>
      <c r="I113" s="47">
        <v>180</v>
      </c>
      <c r="J113" s="47">
        <v>180</v>
      </c>
      <c r="K113" s="47">
        <v>180</v>
      </c>
      <c r="L113" s="67"/>
      <c r="M113" s="61"/>
      <c r="N113" s="45">
        <f>I113-'Приложение 1 (7 ред)'!I113</f>
        <v>0</v>
      </c>
      <c r="O113" s="45">
        <f>J113-'Приложение 1 (7 ред)'!J113</f>
        <v>0</v>
      </c>
      <c r="P113" s="45">
        <f>K113-'Приложение 1 (7 ред)'!K113</f>
        <v>0</v>
      </c>
      <c r="Q113" s="45"/>
      <c r="S113" s="63"/>
    </row>
    <row r="114" spans="1:19" ht="38.25" hidden="1" customHeight="1" x14ac:dyDescent="0.3">
      <c r="A114" s="58"/>
      <c r="B114" s="67" t="s">
        <v>118</v>
      </c>
      <c r="C114" s="58"/>
      <c r="D114" s="67"/>
      <c r="E114" s="50"/>
      <c r="F114" s="47">
        <f t="shared" si="12"/>
        <v>379.61499999999995</v>
      </c>
      <c r="G114" s="47"/>
      <c r="H114" s="47">
        <v>106</v>
      </c>
      <c r="I114" s="47">
        <v>91.204999999999998</v>
      </c>
      <c r="J114" s="47">
        <v>91.204999999999998</v>
      </c>
      <c r="K114" s="47">
        <v>91.204999999999998</v>
      </c>
      <c r="L114" s="67"/>
      <c r="M114" s="61"/>
      <c r="N114" s="45">
        <f>I114-'Приложение 1 (7 ред)'!I114</f>
        <v>0</v>
      </c>
      <c r="O114" s="45">
        <f>J114-'Приложение 1 (7 ред)'!J114</f>
        <v>0</v>
      </c>
      <c r="P114" s="45">
        <f>K114-'Приложение 1 (7 ред)'!K114</f>
        <v>0</v>
      </c>
      <c r="Q114" s="45"/>
      <c r="S114" s="63"/>
    </row>
    <row r="115" spans="1:19" ht="18.75" hidden="1" customHeight="1" x14ac:dyDescent="0.3">
      <c r="A115" s="58"/>
      <c r="B115" s="74" t="s">
        <v>119</v>
      </c>
      <c r="C115" s="58"/>
      <c r="D115" s="67"/>
      <c r="E115" s="50"/>
      <c r="F115" s="47"/>
      <c r="G115" s="47"/>
      <c r="H115" s="47">
        <v>380.36667</v>
      </c>
      <c r="I115" s="47"/>
      <c r="J115" s="47"/>
      <c r="K115" s="47"/>
      <c r="L115" s="67"/>
      <c r="M115" s="61"/>
      <c r="N115" s="45">
        <f>I115-'Приложение 1 (7 ред)'!I115</f>
        <v>0</v>
      </c>
      <c r="O115" s="45">
        <f>J115-'Приложение 1 (7 ред)'!J115</f>
        <v>0</v>
      </c>
      <c r="P115" s="45">
        <f>K115-'Приложение 1 (7 ред)'!K115</f>
        <v>0</v>
      </c>
      <c r="Q115" s="45"/>
      <c r="S115" s="63"/>
    </row>
    <row r="116" spans="1:19" ht="18.75" hidden="1" customHeight="1" x14ac:dyDescent="0.3">
      <c r="A116" s="58"/>
      <c r="B116" s="73" t="s">
        <v>120</v>
      </c>
      <c r="C116" s="58"/>
      <c r="D116" s="67"/>
      <c r="E116" s="50"/>
      <c r="F116" s="47">
        <f t="shared" si="12"/>
        <v>2232.8990000000003</v>
      </c>
      <c r="G116" s="47"/>
      <c r="H116" s="47">
        <f>292.9+1000</f>
        <v>1292.9000000000001</v>
      </c>
      <c r="I116" s="47">
        <v>313.33300000000003</v>
      </c>
      <c r="J116" s="47">
        <v>313.33300000000003</v>
      </c>
      <c r="K116" s="47">
        <v>313.33300000000003</v>
      </c>
      <c r="L116" s="67"/>
      <c r="M116" s="61"/>
      <c r="N116" s="45">
        <f>I116-'Приложение 1 (7 ред)'!I116</f>
        <v>0</v>
      </c>
      <c r="O116" s="45">
        <f>J116-'Приложение 1 (7 ред)'!J116</f>
        <v>0</v>
      </c>
      <c r="P116" s="45">
        <f>K116-'Приложение 1 (7 ред)'!K116</f>
        <v>0</v>
      </c>
      <c r="Q116" s="45"/>
      <c r="S116" s="63"/>
    </row>
    <row r="117" spans="1:19" ht="18.75" hidden="1" customHeight="1" x14ac:dyDescent="0.3">
      <c r="A117" s="58"/>
      <c r="B117" s="73" t="s">
        <v>121</v>
      </c>
      <c r="C117" s="58"/>
      <c r="D117" s="67"/>
      <c r="E117" s="50"/>
      <c r="F117" s="47">
        <f t="shared" si="12"/>
        <v>1220.0020000000002</v>
      </c>
      <c r="G117" s="47"/>
      <c r="H117" s="47">
        <v>280</v>
      </c>
      <c r="I117" s="47">
        <v>313.334</v>
      </c>
      <c r="J117" s="47">
        <v>313.334</v>
      </c>
      <c r="K117" s="47">
        <v>313.334</v>
      </c>
      <c r="L117" s="67"/>
      <c r="M117" s="61"/>
      <c r="N117" s="45">
        <f>I117-'Приложение 1 (7 ред)'!I117</f>
        <v>0</v>
      </c>
      <c r="O117" s="45">
        <f>J117-'Приложение 1 (7 ред)'!J117</f>
        <v>0</v>
      </c>
      <c r="P117" s="45">
        <f>K117-'Приложение 1 (7 ред)'!K117</f>
        <v>0</v>
      </c>
      <c r="Q117" s="45"/>
      <c r="S117" s="63"/>
    </row>
    <row r="118" spans="1:19" ht="108.75" hidden="1" customHeight="1" x14ac:dyDescent="0.3">
      <c r="A118" s="58"/>
      <c r="B118" s="73" t="s">
        <v>80</v>
      </c>
      <c r="C118" s="58"/>
      <c r="D118" s="67"/>
      <c r="E118" s="50"/>
      <c r="F118" s="47">
        <f t="shared" si="12"/>
        <v>7350</v>
      </c>
      <c r="G118" s="47"/>
      <c r="H118" s="47">
        <v>1800</v>
      </c>
      <c r="I118" s="47">
        <v>1850</v>
      </c>
      <c r="J118" s="47">
        <v>1850</v>
      </c>
      <c r="K118" s="47">
        <v>1850</v>
      </c>
      <c r="L118" s="67"/>
      <c r="M118" s="61"/>
      <c r="N118" s="45">
        <f>I118-'Приложение 1 (7 ред)'!I118</f>
        <v>0</v>
      </c>
      <c r="O118" s="45">
        <f>J118-'Приложение 1 (7 ред)'!J118</f>
        <v>0</v>
      </c>
      <c r="P118" s="45">
        <f>K118-'Приложение 1 (7 ред)'!K118</f>
        <v>0</v>
      </c>
      <c r="Q118" s="45"/>
      <c r="S118" s="63"/>
    </row>
    <row r="119" spans="1:19" ht="37.5" hidden="1" customHeight="1" x14ac:dyDescent="0.3">
      <c r="A119" s="58"/>
      <c r="B119" s="67" t="s">
        <v>122</v>
      </c>
      <c r="C119" s="58"/>
      <c r="D119" s="67"/>
      <c r="E119" s="50"/>
      <c r="F119" s="47">
        <f t="shared" si="12"/>
        <v>1698</v>
      </c>
      <c r="G119" s="47">
        <v>150</v>
      </c>
      <c r="H119" s="47">
        <f>300+312</f>
        <v>612</v>
      </c>
      <c r="I119" s="47">
        <v>312</v>
      </c>
      <c r="J119" s="47">
        <v>312</v>
      </c>
      <c r="K119" s="47">
        <v>312</v>
      </c>
      <c r="L119" s="67"/>
      <c r="M119" s="61" t="s">
        <v>123</v>
      </c>
      <c r="N119" s="45">
        <f>I119-'Приложение 1 (7 ред)'!I119</f>
        <v>0</v>
      </c>
      <c r="O119" s="45">
        <f>J119-'Приложение 1 (7 ред)'!J119</f>
        <v>0</v>
      </c>
      <c r="P119" s="45">
        <f>K119-'Приложение 1 (7 ред)'!K119</f>
        <v>0</v>
      </c>
      <c r="Q119" s="45"/>
      <c r="S119" s="63"/>
    </row>
    <row r="120" spans="1:19" ht="18.75" hidden="1" customHeight="1" x14ac:dyDescent="0.3">
      <c r="A120" s="58"/>
      <c r="B120" s="67" t="s">
        <v>124</v>
      </c>
      <c r="C120" s="58"/>
      <c r="D120" s="67"/>
      <c r="E120" s="50"/>
      <c r="F120" s="47"/>
      <c r="G120" s="47"/>
      <c r="H120" s="47">
        <v>6200</v>
      </c>
      <c r="I120" s="47"/>
      <c r="J120" s="47"/>
      <c r="K120" s="47"/>
      <c r="L120" s="67"/>
      <c r="M120" s="61"/>
      <c r="N120" s="45">
        <f>I120-'Приложение 1 (7 ред)'!I120</f>
        <v>0</v>
      </c>
      <c r="O120" s="45">
        <f>J120-'Приложение 1 (7 ред)'!J120</f>
        <v>0</v>
      </c>
      <c r="P120" s="45">
        <f>K120-'Приложение 1 (7 ред)'!K120</f>
        <v>0</v>
      </c>
      <c r="Q120" s="45"/>
      <c r="S120" s="63"/>
    </row>
    <row r="121" spans="1:19" ht="108.75" hidden="1" customHeight="1" x14ac:dyDescent="0.3">
      <c r="A121" s="58"/>
      <c r="B121" s="67" t="s">
        <v>125</v>
      </c>
      <c r="C121" s="58"/>
      <c r="D121" s="67"/>
      <c r="E121" s="50"/>
      <c r="F121" s="47">
        <f t="shared" si="12"/>
        <v>1807.1209999999996</v>
      </c>
      <c r="G121" s="47">
        <v>350</v>
      </c>
      <c r="H121" s="47">
        <v>361.56</v>
      </c>
      <c r="I121" s="47">
        <v>365.18700000000001</v>
      </c>
      <c r="J121" s="47">
        <v>365.18700000000001</v>
      </c>
      <c r="K121" s="47">
        <v>365.18700000000001</v>
      </c>
      <c r="L121" s="67"/>
      <c r="M121" s="61"/>
      <c r="N121" s="45">
        <f>I121-'Приложение 1 (7 ред)'!I121</f>
        <v>0</v>
      </c>
      <c r="O121" s="45">
        <f>J121-'Приложение 1 (7 ред)'!J121</f>
        <v>0</v>
      </c>
      <c r="P121" s="45">
        <f>K121-'Приложение 1 (7 ред)'!K121</f>
        <v>0</v>
      </c>
      <c r="Q121" s="45"/>
      <c r="S121" s="63"/>
    </row>
    <row r="122" spans="1:19" ht="74.25" customHeight="1" x14ac:dyDescent="0.3">
      <c r="A122" s="89">
        <v>4</v>
      </c>
      <c r="B122" s="106" t="s">
        <v>126</v>
      </c>
      <c r="C122" s="89" t="s">
        <v>17</v>
      </c>
      <c r="D122" s="105" t="s">
        <v>22</v>
      </c>
      <c r="E122" s="50">
        <v>0</v>
      </c>
      <c r="F122" s="47">
        <f>SUM(G122:K122)</f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106" t="s">
        <v>127</v>
      </c>
      <c r="M122" s="105"/>
      <c r="N122" s="45">
        <f>I122-'Приложение 1 (7 ред)'!I122</f>
        <v>0</v>
      </c>
      <c r="O122" s="45">
        <f>J122-'Приложение 1 (7 ред)'!J122</f>
        <v>0</v>
      </c>
      <c r="P122" s="45">
        <f>K122-'Приложение 1 (7 ред)'!K122</f>
        <v>0</v>
      </c>
      <c r="Q122" s="45"/>
      <c r="S122" s="63"/>
    </row>
    <row r="123" spans="1:19" ht="38.25" hidden="1" customHeight="1" x14ac:dyDescent="0.3">
      <c r="A123" s="89"/>
      <c r="B123" s="106"/>
      <c r="C123" s="89"/>
      <c r="D123" s="105"/>
      <c r="E123" s="50">
        <v>0</v>
      </c>
      <c r="F123" s="47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106"/>
      <c r="M123" s="105"/>
      <c r="N123" s="45">
        <f>I123-'Приложение 1 (7 ред)'!I123</f>
        <v>0</v>
      </c>
      <c r="O123" s="45">
        <f>J123-'Приложение 1 (7 ред)'!J123</f>
        <v>0</v>
      </c>
      <c r="P123" s="45">
        <f>K123-'Приложение 1 (7 ред)'!K123</f>
        <v>0</v>
      </c>
      <c r="Q123" s="45"/>
      <c r="S123" s="63"/>
    </row>
    <row r="124" spans="1:19" ht="18.75" hidden="1" customHeight="1" x14ac:dyDescent="0.3">
      <c r="A124" s="89"/>
      <c r="B124" s="106"/>
      <c r="C124" s="89"/>
      <c r="D124" s="105"/>
      <c r="E124" s="50">
        <v>0</v>
      </c>
      <c r="F124" s="47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106"/>
      <c r="M124" s="105"/>
      <c r="N124" s="45">
        <f>I124-'Приложение 1 (7 ред)'!I124</f>
        <v>0</v>
      </c>
      <c r="O124" s="45">
        <f>J124-'Приложение 1 (7 ред)'!J124</f>
        <v>0</v>
      </c>
      <c r="P124" s="45">
        <f>K124-'Приложение 1 (7 ред)'!K124</f>
        <v>0</v>
      </c>
      <c r="Q124" s="45"/>
      <c r="S124" s="63"/>
    </row>
    <row r="125" spans="1:19" ht="37.5" hidden="1" customHeight="1" x14ac:dyDescent="0.3">
      <c r="A125" s="67" t="s">
        <v>128</v>
      </c>
      <c r="B125" s="67" t="s">
        <v>129</v>
      </c>
      <c r="C125" s="67" t="s">
        <v>17</v>
      </c>
      <c r="D125" s="67" t="s">
        <v>18</v>
      </c>
      <c r="E125" s="50">
        <f>E126+E127</f>
        <v>0</v>
      </c>
      <c r="F125" s="47">
        <f t="shared" ref="F125:K125" si="16">F126+F127</f>
        <v>0</v>
      </c>
      <c r="G125" s="50">
        <f t="shared" si="16"/>
        <v>0</v>
      </c>
      <c r="H125" s="50">
        <f t="shared" si="16"/>
        <v>0</v>
      </c>
      <c r="I125" s="50">
        <f t="shared" si="16"/>
        <v>0</v>
      </c>
      <c r="J125" s="50">
        <f t="shared" si="16"/>
        <v>0</v>
      </c>
      <c r="K125" s="50">
        <f t="shared" si="16"/>
        <v>0</v>
      </c>
      <c r="L125" s="106" t="s">
        <v>127</v>
      </c>
      <c r="M125" s="105" t="s">
        <v>130</v>
      </c>
      <c r="N125" s="45">
        <f>I125-'Приложение 1 (7 ред)'!I125</f>
        <v>0</v>
      </c>
      <c r="O125" s="45">
        <f>J125-'Приложение 1 (7 ред)'!J125</f>
        <v>0</v>
      </c>
      <c r="P125" s="45">
        <f>K125-'Приложение 1 (7 ред)'!K125</f>
        <v>0</v>
      </c>
      <c r="Q125" s="45"/>
      <c r="S125" s="63"/>
    </row>
    <row r="126" spans="1:19" ht="75" hidden="1" x14ac:dyDescent="0.3">
      <c r="A126" s="67"/>
      <c r="B126" s="67"/>
      <c r="C126" s="67"/>
      <c r="D126" s="67" t="s">
        <v>21</v>
      </c>
      <c r="E126" s="50">
        <v>0</v>
      </c>
      <c r="F126" s="47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106"/>
      <c r="M126" s="105"/>
      <c r="N126" s="45">
        <f>I126-'Приложение 1 (7 ред)'!I126</f>
        <v>0</v>
      </c>
      <c r="O126" s="45">
        <f>J126-'Приложение 1 (7 ред)'!J126</f>
        <v>0</v>
      </c>
      <c r="P126" s="45">
        <f>K126-'Приложение 1 (7 ред)'!K126</f>
        <v>0</v>
      </c>
      <c r="Q126" s="45"/>
      <c r="S126" s="63"/>
    </row>
    <row r="127" spans="1:19" ht="75" customHeight="1" x14ac:dyDescent="0.3">
      <c r="A127" s="58" t="s">
        <v>128</v>
      </c>
      <c r="B127" s="67" t="s">
        <v>129</v>
      </c>
      <c r="C127" s="67"/>
      <c r="D127" s="67" t="s">
        <v>22</v>
      </c>
      <c r="E127" s="50">
        <v>0</v>
      </c>
      <c r="F127" s="47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106"/>
      <c r="M127" s="105"/>
      <c r="N127" s="45">
        <f>I127-'Приложение 1 (7 ред)'!I127</f>
        <v>0</v>
      </c>
      <c r="O127" s="45">
        <f>J127-'Приложение 1 (7 ред)'!J127</f>
        <v>0</v>
      </c>
      <c r="P127" s="45">
        <f>K127-'Приложение 1 (7 ред)'!K127</f>
        <v>0</v>
      </c>
      <c r="Q127" s="45"/>
      <c r="S127" s="63"/>
    </row>
    <row r="128" spans="1:19" ht="37.5" x14ac:dyDescent="0.3">
      <c r="A128" s="89">
        <v>5</v>
      </c>
      <c r="B128" s="106" t="s">
        <v>131</v>
      </c>
      <c r="C128" s="89" t="s">
        <v>17</v>
      </c>
      <c r="D128" s="67" t="s">
        <v>18</v>
      </c>
      <c r="E128" s="50">
        <f>E129</f>
        <v>2241</v>
      </c>
      <c r="F128" s="47">
        <f t="shared" ref="F128:F183" si="17">SUM(G128:K128)</f>
        <v>23493.902000000002</v>
      </c>
      <c r="G128" s="47">
        <f>G129+G130</f>
        <v>14295.902</v>
      </c>
      <c r="H128" s="47">
        <f>H129+H130</f>
        <v>9198</v>
      </c>
      <c r="I128" s="47">
        <f>I129+I130</f>
        <v>0</v>
      </c>
      <c r="J128" s="47">
        <f>J129+J130</f>
        <v>0</v>
      </c>
      <c r="K128" s="47">
        <f>K129+K130</f>
        <v>0</v>
      </c>
      <c r="L128" s="106" t="s">
        <v>84</v>
      </c>
      <c r="M128" s="105"/>
      <c r="N128" s="45">
        <f>I128-'Приложение 1 (7 ред)'!I128</f>
        <v>0</v>
      </c>
      <c r="O128" s="45">
        <f>J128-'Приложение 1 (7 ред)'!J128</f>
        <v>0</v>
      </c>
      <c r="P128" s="45">
        <f>K128-'Приложение 1 (7 ред)'!K128</f>
        <v>0</v>
      </c>
      <c r="Q128" s="45"/>
      <c r="S128" s="63"/>
    </row>
    <row r="129" spans="1:19" ht="75" x14ac:dyDescent="0.3">
      <c r="A129" s="89"/>
      <c r="B129" s="106"/>
      <c r="C129" s="89"/>
      <c r="D129" s="67" t="s">
        <v>21</v>
      </c>
      <c r="E129" s="50">
        <f>E132</f>
        <v>2241</v>
      </c>
      <c r="F129" s="47">
        <f t="shared" si="17"/>
        <v>4963</v>
      </c>
      <c r="G129" s="47">
        <v>2187</v>
      </c>
      <c r="H129" s="47">
        <f>H132</f>
        <v>2776</v>
      </c>
      <c r="I129" s="47">
        <v>0</v>
      </c>
      <c r="J129" s="47">
        <v>0</v>
      </c>
      <c r="K129" s="47">
        <v>0</v>
      </c>
      <c r="L129" s="106"/>
      <c r="M129" s="105"/>
      <c r="N129" s="45">
        <f>I129-'Приложение 1 (7 ред)'!I129</f>
        <v>0</v>
      </c>
      <c r="O129" s="45">
        <f>J129-'Приложение 1 (7 ред)'!J129</f>
        <v>0</v>
      </c>
      <c r="P129" s="45">
        <f>K129-'Приложение 1 (7 ред)'!K129</f>
        <v>0</v>
      </c>
      <c r="Q129" s="45"/>
      <c r="S129" s="63"/>
    </row>
    <row r="130" spans="1:19" ht="93.75" x14ac:dyDescent="0.3">
      <c r="A130" s="89"/>
      <c r="B130" s="120"/>
      <c r="C130" s="89"/>
      <c r="D130" s="67" t="s">
        <v>22</v>
      </c>
      <c r="E130" s="50">
        <v>0</v>
      </c>
      <c r="F130" s="47">
        <f t="shared" si="17"/>
        <v>18530.902000000002</v>
      </c>
      <c r="G130" s="47">
        <v>12108.902</v>
      </c>
      <c r="H130" s="47">
        <f>H135</f>
        <v>6422</v>
      </c>
      <c r="I130" s="47">
        <v>0</v>
      </c>
      <c r="J130" s="47">
        <v>0</v>
      </c>
      <c r="K130" s="47">
        <v>0</v>
      </c>
      <c r="L130" s="106"/>
      <c r="M130" s="105"/>
      <c r="N130" s="45">
        <f>I130-'Приложение 1 (7 ред)'!I130</f>
        <v>0</v>
      </c>
      <c r="O130" s="45">
        <f>J130-'Приложение 1 (7 ред)'!J130</f>
        <v>0</v>
      </c>
      <c r="P130" s="45">
        <f>K130-'Приложение 1 (7 ред)'!K130</f>
        <v>0</v>
      </c>
      <c r="Q130" s="45"/>
      <c r="S130" s="63"/>
    </row>
    <row r="131" spans="1:19" ht="78.75" customHeight="1" x14ac:dyDescent="0.3">
      <c r="A131" s="119" t="s">
        <v>132</v>
      </c>
      <c r="B131" s="98" t="s">
        <v>133</v>
      </c>
      <c r="C131" s="101" t="s">
        <v>17</v>
      </c>
      <c r="D131" s="67" t="s">
        <v>18</v>
      </c>
      <c r="E131" s="50">
        <f>E132</f>
        <v>2241</v>
      </c>
      <c r="F131" s="47">
        <f>SUM(G131:K131)</f>
        <v>23493.902000000002</v>
      </c>
      <c r="G131" s="47">
        <f>G132+G135</f>
        <v>14295.902</v>
      </c>
      <c r="H131" s="47">
        <f>H132+H135</f>
        <v>9198</v>
      </c>
      <c r="I131" s="47">
        <f>I132+I135</f>
        <v>0</v>
      </c>
      <c r="J131" s="47">
        <f>J132+J135</f>
        <v>0</v>
      </c>
      <c r="K131" s="47">
        <f>K132+K135</f>
        <v>0</v>
      </c>
      <c r="L131" s="106" t="s">
        <v>84</v>
      </c>
      <c r="M131" s="105" t="s">
        <v>85</v>
      </c>
      <c r="N131" s="45">
        <f>I131-'Приложение 1 (7 ред)'!I131</f>
        <v>0</v>
      </c>
      <c r="O131" s="45">
        <f>J131-'Приложение 1 (7 ред)'!J131</f>
        <v>0</v>
      </c>
      <c r="P131" s="45">
        <f>K131-'Приложение 1 (7 ред)'!K131</f>
        <v>0</v>
      </c>
      <c r="Q131" s="45"/>
      <c r="S131" s="63"/>
    </row>
    <row r="132" spans="1:19" ht="78.75" customHeight="1" x14ac:dyDescent="0.3">
      <c r="A132" s="119"/>
      <c r="B132" s="99"/>
      <c r="C132" s="102"/>
      <c r="D132" s="105" t="s">
        <v>21</v>
      </c>
      <c r="E132" s="50">
        <v>2241</v>
      </c>
      <c r="F132" s="47">
        <f>SUM(G132:K132)</f>
        <v>4963</v>
      </c>
      <c r="G132" s="47">
        <v>2187</v>
      </c>
      <c r="H132" s="47">
        <v>2776</v>
      </c>
      <c r="I132" s="47">
        <v>0</v>
      </c>
      <c r="J132" s="47">
        <v>0</v>
      </c>
      <c r="K132" s="47">
        <v>0</v>
      </c>
      <c r="L132" s="106"/>
      <c r="M132" s="105"/>
      <c r="N132" s="45">
        <f>I132-'Приложение 1 (7 ред)'!I132</f>
        <v>0</v>
      </c>
      <c r="O132" s="45">
        <f>J132-'Приложение 1 (7 ред)'!J132</f>
        <v>0</v>
      </c>
      <c r="P132" s="45">
        <f>K132-'Приложение 1 (7 ред)'!K132</f>
        <v>0</v>
      </c>
      <c r="Q132" s="45"/>
      <c r="S132" s="63"/>
    </row>
    <row r="133" spans="1:19" ht="18.75" hidden="1" customHeight="1" x14ac:dyDescent="0.3">
      <c r="A133" s="119"/>
      <c r="B133" s="75" t="s">
        <v>134</v>
      </c>
      <c r="C133" s="102"/>
      <c r="D133" s="105"/>
      <c r="E133" s="50"/>
      <c r="F133" s="47"/>
      <c r="G133" s="51">
        <v>831.06000000000006</v>
      </c>
      <c r="H133" s="51">
        <v>0</v>
      </c>
      <c r="I133" s="51"/>
      <c r="J133" s="51"/>
      <c r="K133" s="51"/>
      <c r="L133" s="106"/>
      <c r="M133" s="105"/>
      <c r="N133" s="45">
        <f>I133-'Приложение 1 (7 ред)'!I133</f>
        <v>0</v>
      </c>
      <c r="O133" s="45">
        <f>J133-'Приложение 1 (7 ред)'!J133</f>
        <v>0</v>
      </c>
      <c r="P133" s="45">
        <f>K133-'Приложение 1 (7 ред)'!K133</f>
        <v>0</v>
      </c>
      <c r="Q133" s="45"/>
      <c r="S133" s="63"/>
    </row>
    <row r="134" spans="1:19" ht="37.5" hidden="1" customHeight="1" x14ac:dyDescent="0.3">
      <c r="A134" s="119"/>
      <c r="B134" s="75" t="s">
        <v>135</v>
      </c>
      <c r="C134" s="102"/>
      <c r="D134" s="105"/>
      <c r="E134" s="50"/>
      <c r="F134" s="47"/>
      <c r="G134" s="51">
        <f>1355.94+744.902</f>
        <v>2100.8420000000001</v>
      </c>
      <c r="H134" s="51">
        <v>3110</v>
      </c>
      <c r="I134" s="51"/>
      <c r="J134" s="51"/>
      <c r="K134" s="51"/>
      <c r="L134" s="106"/>
      <c r="M134" s="105"/>
      <c r="N134" s="45">
        <f>I134-'Приложение 1 (7 ред)'!I134</f>
        <v>0</v>
      </c>
      <c r="O134" s="45">
        <f>J134-'Приложение 1 (7 ред)'!J134</f>
        <v>0</v>
      </c>
      <c r="P134" s="45">
        <f>K134-'Приложение 1 (7 ред)'!K134</f>
        <v>0</v>
      </c>
      <c r="Q134" s="45"/>
      <c r="S134" s="63"/>
    </row>
    <row r="135" spans="1:19" ht="73.5" customHeight="1" x14ac:dyDescent="0.3">
      <c r="A135" s="119"/>
      <c r="B135" s="76"/>
      <c r="C135" s="102"/>
      <c r="D135" s="67" t="s">
        <v>22</v>
      </c>
      <c r="E135" s="50">
        <v>0</v>
      </c>
      <c r="F135" s="47">
        <f t="shared" si="17"/>
        <v>18530.902000000002</v>
      </c>
      <c r="G135" s="47">
        <v>12108.902</v>
      </c>
      <c r="H135" s="47">
        <v>6422</v>
      </c>
      <c r="I135" s="47">
        <v>0</v>
      </c>
      <c r="J135" s="47">
        <v>0</v>
      </c>
      <c r="K135" s="47">
        <v>0</v>
      </c>
      <c r="L135" s="106"/>
      <c r="M135" s="105"/>
      <c r="N135" s="45">
        <f>I135-'Приложение 1 (7 ред)'!I135</f>
        <v>0</v>
      </c>
      <c r="O135" s="45">
        <f>J135-'Приложение 1 (7 ред)'!J135</f>
        <v>0</v>
      </c>
      <c r="P135" s="45">
        <f>K135-'Приложение 1 (7 ред)'!K135</f>
        <v>0</v>
      </c>
      <c r="Q135" s="45"/>
      <c r="S135" s="63"/>
    </row>
    <row r="136" spans="1:19" ht="18.75" hidden="1" customHeight="1" x14ac:dyDescent="0.3">
      <c r="A136" s="58"/>
      <c r="B136" s="77" t="s">
        <v>134</v>
      </c>
      <c r="C136" s="78"/>
      <c r="D136" s="67"/>
      <c r="E136" s="50"/>
      <c r="F136" s="68"/>
      <c r="G136" s="51"/>
      <c r="H136" s="51">
        <v>0</v>
      </c>
      <c r="I136" s="51">
        <v>0</v>
      </c>
      <c r="J136" s="51">
        <v>0</v>
      </c>
      <c r="K136" s="51">
        <v>0</v>
      </c>
      <c r="L136" s="67"/>
      <c r="M136" s="61"/>
      <c r="N136" s="45">
        <f>I136-'Приложение 1 (7 ред)'!I136</f>
        <v>0</v>
      </c>
      <c r="O136" s="45">
        <f>J136-'Приложение 1 (7 ред)'!J136</f>
        <v>0</v>
      </c>
      <c r="P136" s="45">
        <f>K136-'Приложение 1 (7 ред)'!K136</f>
        <v>0</v>
      </c>
      <c r="Q136" s="45"/>
      <c r="S136" s="63"/>
    </row>
    <row r="137" spans="1:19" ht="18.75" hidden="1" customHeight="1" x14ac:dyDescent="0.3">
      <c r="A137" s="58"/>
      <c r="B137" s="79" t="s">
        <v>135</v>
      </c>
      <c r="C137" s="78"/>
      <c r="D137" s="67"/>
      <c r="E137" s="50"/>
      <c r="F137" s="68"/>
      <c r="G137" s="51"/>
      <c r="H137" s="51">
        <v>7166</v>
      </c>
      <c r="I137" s="51">
        <v>7145</v>
      </c>
      <c r="J137" s="51">
        <v>7091</v>
      </c>
      <c r="K137" s="51">
        <v>7091</v>
      </c>
      <c r="L137" s="67"/>
      <c r="M137" s="61"/>
      <c r="N137" s="45">
        <f>I137-'Приложение 1 (7 ред)'!I137</f>
        <v>0</v>
      </c>
      <c r="O137" s="45">
        <f>J137-'Приложение 1 (7 ред)'!J137</f>
        <v>0</v>
      </c>
      <c r="P137" s="45">
        <f>K137-'Приложение 1 (7 ред)'!K137</f>
        <v>0</v>
      </c>
      <c r="Q137" s="45"/>
      <c r="S137" s="63"/>
    </row>
    <row r="138" spans="1:19" ht="18.75" hidden="1" customHeight="1" x14ac:dyDescent="0.3">
      <c r="A138" s="58"/>
      <c r="B138" s="79" t="s">
        <v>134</v>
      </c>
      <c r="C138" s="78"/>
      <c r="D138" s="67"/>
      <c r="E138" s="50"/>
      <c r="F138" s="68"/>
      <c r="G138" s="51"/>
      <c r="H138" s="51">
        <v>4833.6679999999997</v>
      </c>
      <c r="I138" s="51">
        <v>4833.6679999999997</v>
      </c>
      <c r="J138" s="51">
        <v>4833.6679999999997</v>
      </c>
      <c r="K138" s="51">
        <v>4833.6679999999997</v>
      </c>
      <c r="L138" s="67"/>
      <c r="M138" s="61"/>
      <c r="N138" s="45">
        <f>I138-'Приложение 1 (7 ред)'!I138</f>
        <v>0</v>
      </c>
      <c r="O138" s="45">
        <f>J138-'Приложение 1 (7 ред)'!J138</f>
        <v>0</v>
      </c>
      <c r="P138" s="45">
        <f>K138-'Приложение 1 (7 ред)'!K138</f>
        <v>0</v>
      </c>
      <c r="Q138" s="45"/>
      <c r="S138" s="63"/>
    </row>
    <row r="139" spans="1:19" ht="18.75" hidden="1" customHeight="1" x14ac:dyDescent="0.3">
      <c r="A139" s="58"/>
      <c r="B139" s="79" t="s">
        <v>135</v>
      </c>
      <c r="C139" s="78"/>
      <c r="D139" s="67"/>
      <c r="E139" s="50"/>
      <c r="F139" s="68"/>
      <c r="G139" s="51"/>
      <c r="H139" s="51">
        <v>0</v>
      </c>
      <c r="I139" s="51">
        <v>0</v>
      </c>
      <c r="J139" s="51">
        <v>0</v>
      </c>
      <c r="K139" s="51">
        <v>0</v>
      </c>
      <c r="L139" s="67"/>
      <c r="M139" s="61"/>
      <c r="N139" s="45">
        <f>I139-'Приложение 1 (7 ред)'!I139</f>
        <v>0</v>
      </c>
      <c r="O139" s="45">
        <f>J139-'Приложение 1 (7 ред)'!J139</f>
        <v>0</v>
      </c>
      <c r="P139" s="45">
        <f>K139-'Приложение 1 (7 ред)'!K139</f>
        <v>0</v>
      </c>
      <c r="Q139" s="45"/>
      <c r="S139" s="63"/>
    </row>
    <row r="140" spans="1:19" ht="37.5" customHeight="1" x14ac:dyDescent="0.3">
      <c r="A140" s="95" t="s">
        <v>136</v>
      </c>
      <c r="B140" s="107" t="s">
        <v>137</v>
      </c>
      <c r="C140" s="101" t="s">
        <v>83</v>
      </c>
      <c r="D140" s="67" t="s">
        <v>18</v>
      </c>
      <c r="E140" s="50"/>
      <c r="F140" s="52" t="s">
        <v>138</v>
      </c>
      <c r="G140" s="52" t="s">
        <v>138</v>
      </c>
      <c r="H140" s="110" t="s">
        <v>139</v>
      </c>
      <c r="I140" s="111"/>
      <c r="J140" s="111"/>
      <c r="K140" s="112"/>
      <c r="L140" s="98" t="s">
        <v>84</v>
      </c>
      <c r="M140" s="98" t="s">
        <v>140</v>
      </c>
      <c r="N140" s="45">
        <f>I140-'Приложение 1 (7 ред)'!I140</f>
        <v>0</v>
      </c>
      <c r="O140" s="45">
        <f>J140-'Приложение 1 (7 ред)'!J140</f>
        <v>0</v>
      </c>
      <c r="P140" s="45">
        <f>K140-'Приложение 1 (7 ред)'!K140</f>
        <v>0</v>
      </c>
      <c r="Q140" s="45"/>
      <c r="S140" s="63"/>
    </row>
    <row r="141" spans="1:19" ht="75" customHeight="1" x14ac:dyDescent="0.3">
      <c r="A141" s="96"/>
      <c r="B141" s="108"/>
      <c r="C141" s="102"/>
      <c r="D141" s="67" t="s">
        <v>21</v>
      </c>
      <c r="E141" s="50"/>
      <c r="F141" s="52" t="s">
        <v>138</v>
      </c>
      <c r="G141" s="52" t="s">
        <v>138</v>
      </c>
      <c r="H141" s="113"/>
      <c r="I141" s="114"/>
      <c r="J141" s="114"/>
      <c r="K141" s="115"/>
      <c r="L141" s="99"/>
      <c r="M141" s="99"/>
      <c r="N141" s="45">
        <f>I141-'Приложение 1 (7 ред)'!I141</f>
        <v>0</v>
      </c>
      <c r="O141" s="45">
        <f>J141-'Приложение 1 (7 ред)'!J141</f>
        <v>0</v>
      </c>
      <c r="P141" s="45">
        <f>K141-'Приложение 1 (7 ред)'!K141</f>
        <v>0</v>
      </c>
      <c r="Q141" s="45"/>
      <c r="S141" s="63"/>
    </row>
    <row r="142" spans="1:19" ht="240" customHeight="1" x14ac:dyDescent="0.3">
      <c r="A142" s="97"/>
      <c r="B142" s="109"/>
      <c r="C142" s="103"/>
      <c r="D142" s="67" t="s">
        <v>22</v>
      </c>
      <c r="E142" s="50"/>
      <c r="F142" s="52" t="s">
        <v>138</v>
      </c>
      <c r="G142" s="52" t="s">
        <v>138</v>
      </c>
      <c r="H142" s="116"/>
      <c r="I142" s="117"/>
      <c r="J142" s="117"/>
      <c r="K142" s="118"/>
      <c r="L142" s="100"/>
      <c r="M142" s="100"/>
      <c r="N142" s="45">
        <f>I142-'Приложение 1 (7 ред)'!I142</f>
        <v>0</v>
      </c>
      <c r="O142" s="45">
        <f>J142-'Приложение 1 (7 ред)'!J142</f>
        <v>0</v>
      </c>
      <c r="P142" s="45">
        <f>K142-'Приложение 1 (7 ред)'!K142</f>
        <v>0</v>
      </c>
      <c r="Q142" s="45"/>
      <c r="S142" s="63"/>
    </row>
    <row r="143" spans="1:19" ht="37.5" x14ac:dyDescent="0.3">
      <c r="A143" s="89">
        <v>6</v>
      </c>
      <c r="B143" s="106" t="s">
        <v>141</v>
      </c>
      <c r="C143" s="89">
        <v>2020</v>
      </c>
      <c r="D143" s="67" t="s">
        <v>18</v>
      </c>
      <c r="E143" s="50">
        <f>SUM(E144:E148)</f>
        <v>272</v>
      </c>
      <c r="F143" s="47">
        <f t="shared" ref="F143" si="18">SUM(F144:F145)</f>
        <v>7705</v>
      </c>
      <c r="G143" s="47">
        <f>SUM(G144:G145)</f>
        <v>7705</v>
      </c>
      <c r="H143" s="52" t="s">
        <v>138</v>
      </c>
      <c r="I143" s="52" t="s">
        <v>138</v>
      </c>
      <c r="J143" s="52" t="s">
        <v>138</v>
      </c>
      <c r="K143" s="52" t="s">
        <v>138</v>
      </c>
      <c r="L143" s="106" t="s">
        <v>142</v>
      </c>
      <c r="M143" s="105"/>
      <c r="N143" s="45" t="e">
        <f>I143-'Приложение 1 (7 ред)'!I143</f>
        <v>#VALUE!</v>
      </c>
      <c r="O143" s="45" t="e">
        <f>J143-'Приложение 1 (7 ред)'!J143</f>
        <v>#VALUE!</v>
      </c>
      <c r="P143" s="45" t="e">
        <f>K143-'Приложение 1 (7 ред)'!K143</f>
        <v>#VALUE!</v>
      </c>
      <c r="Q143" s="45"/>
      <c r="S143" s="63"/>
    </row>
    <row r="144" spans="1:19" ht="62.25" customHeight="1" x14ac:dyDescent="0.3">
      <c r="A144" s="89"/>
      <c r="B144" s="106"/>
      <c r="C144" s="89"/>
      <c r="D144" s="67" t="s">
        <v>21</v>
      </c>
      <c r="E144" s="50">
        <v>0</v>
      </c>
      <c r="F144" s="47">
        <f>SUM(G144:K144)</f>
        <v>4815</v>
      </c>
      <c r="G144" s="50">
        <f>G147</f>
        <v>4815</v>
      </c>
      <c r="H144" s="52" t="s">
        <v>138</v>
      </c>
      <c r="I144" s="52" t="s">
        <v>138</v>
      </c>
      <c r="J144" s="52" t="s">
        <v>138</v>
      </c>
      <c r="K144" s="52" t="s">
        <v>138</v>
      </c>
      <c r="L144" s="106"/>
      <c r="M144" s="105"/>
      <c r="N144" s="45" t="e">
        <f>I144-'Приложение 1 (7 ред)'!I144</f>
        <v>#VALUE!</v>
      </c>
      <c r="O144" s="45" t="e">
        <f>J144-'Приложение 1 (7 ред)'!J144</f>
        <v>#VALUE!</v>
      </c>
      <c r="P144" s="45" t="e">
        <f>K144-'Приложение 1 (7 ред)'!K144</f>
        <v>#VALUE!</v>
      </c>
      <c r="Q144" s="45"/>
      <c r="S144" s="63"/>
    </row>
    <row r="145" spans="1:22" ht="64.5" customHeight="1" x14ac:dyDescent="0.3">
      <c r="A145" s="89"/>
      <c r="B145" s="106"/>
      <c r="C145" s="89"/>
      <c r="D145" s="67" t="s">
        <v>22</v>
      </c>
      <c r="E145" s="50">
        <v>0</v>
      </c>
      <c r="F145" s="47">
        <f>SUM(G145:K145)</f>
        <v>2890</v>
      </c>
      <c r="G145" s="50">
        <f>G148</f>
        <v>2890</v>
      </c>
      <c r="H145" s="52" t="s">
        <v>138</v>
      </c>
      <c r="I145" s="52" t="s">
        <v>138</v>
      </c>
      <c r="J145" s="52" t="s">
        <v>138</v>
      </c>
      <c r="K145" s="52" t="s">
        <v>138</v>
      </c>
      <c r="L145" s="106"/>
      <c r="M145" s="105"/>
      <c r="N145" s="45" t="e">
        <f>I145-'Приложение 1 (7 ред)'!I145</f>
        <v>#VALUE!</v>
      </c>
      <c r="O145" s="45" t="e">
        <f>J145-'Приложение 1 (7 ред)'!J145</f>
        <v>#VALUE!</v>
      </c>
      <c r="P145" s="45" t="e">
        <f>K145-'Приложение 1 (7 ред)'!K145</f>
        <v>#VALUE!</v>
      </c>
      <c r="Q145" s="45"/>
      <c r="S145" s="63"/>
    </row>
    <row r="146" spans="1:22" ht="48" customHeight="1" x14ac:dyDescent="0.3">
      <c r="A146" s="89" t="s">
        <v>143</v>
      </c>
      <c r="B146" s="106" t="s">
        <v>144</v>
      </c>
      <c r="C146" s="89">
        <v>2020</v>
      </c>
      <c r="D146" s="67" t="s">
        <v>18</v>
      </c>
      <c r="E146" s="50">
        <v>0</v>
      </c>
      <c r="F146" s="47">
        <f t="shared" ref="F146:F148" si="19">SUM(G146:K146)</f>
        <v>7705</v>
      </c>
      <c r="G146" s="50">
        <f>G147+G148</f>
        <v>7705</v>
      </c>
      <c r="H146" s="52" t="s">
        <v>138</v>
      </c>
      <c r="I146" s="52" t="s">
        <v>138</v>
      </c>
      <c r="J146" s="52" t="s">
        <v>138</v>
      </c>
      <c r="K146" s="52" t="s">
        <v>138</v>
      </c>
      <c r="L146" s="106" t="s">
        <v>142</v>
      </c>
      <c r="M146" s="105" t="s">
        <v>145</v>
      </c>
      <c r="N146" s="45" t="e">
        <f>I146-'Приложение 1 (7 ред)'!I146</f>
        <v>#VALUE!</v>
      </c>
      <c r="O146" s="45" t="e">
        <f>J146-'Приложение 1 (7 ред)'!J146</f>
        <v>#VALUE!</v>
      </c>
      <c r="P146" s="45" t="e">
        <f>K146-'Приложение 1 (7 ред)'!K146</f>
        <v>#VALUE!</v>
      </c>
      <c r="Q146" s="45"/>
      <c r="S146" s="63"/>
    </row>
    <row r="147" spans="1:22" ht="58.5" customHeight="1" x14ac:dyDescent="0.3">
      <c r="A147" s="89"/>
      <c r="B147" s="106"/>
      <c r="C147" s="89"/>
      <c r="D147" s="67" t="s">
        <v>21</v>
      </c>
      <c r="E147" s="50">
        <v>0</v>
      </c>
      <c r="F147" s="47">
        <f t="shared" si="19"/>
        <v>4815</v>
      </c>
      <c r="G147" s="50">
        <f>4815</f>
        <v>4815</v>
      </c>
      <c r="H147" s="52" t="s">
        <v>138</v>
      </c>
      <c r="I147" s="52" t="s">
        <v>138</v>
      </c>
      <c r="J147" s="52" t="s">
        <v>138</v>
      </c>
      <c r="K147" s="52" t="s">
        <v>138</v>
      </c>
      <c r="L147" s="106"/>
      <c r="M147" s="105"/>
      <c r="N147" s="45" t="e">
        <f>I147-'Приложение 1 (7 ред)'!I147</f>
        <v>#VALUE!</v>
      </c>
      <c r="O147" s="45" t="e">
        <f>J147-'Приложение 1 (7 ред)'!J147</f>
        <v>#VALUE!</v>
      </c>
      <c r="P147" s="45" t="e">
        <f>K147-'Приложение 1 (7 ред)'!K147</f>
        <v>#VALUE!</v>
      </c>
      <c r="Q147" s="45"/>
      <c r="S147" s="63"/>
    </row>
    <row r="148" spans="1:22" ht="68.25" customHeight="1" x14ac:dyDescent="0.3">
      <c r="A148" s="89"/>
      <c r="B148" s="106"/>
      <c r="C148" s="89"/>
      <c r="D148" s="67" t="s">
        <v>22</v>
      </c>
      <c r="E148" s="50">
        <v>272</v>
      </c>
      <c r="F148" s="47">
        <f t="shared" si="19"/>
        <v>2890</v>
      </c>
      <c r="G148" s="50">
        <f>2890</f>
        <v>2890</v>
      </c>
      <c r="H148" s="52" t="s">
        <v>138</v>
      </c>
      <c r="I148" s="52" t="s">
        <v>138</v>
      </c>
      <c r="J148" s="52" t="s">
        <v>138</v>
      </c>
      <c r="K148" s="52" t="s">
        <v>138</v>
      </c>
      <c r="L148" s="106"/>
      <c r="M148" s="105"/>
      <c r="N148" s="45" t="e">
        <f>I148-'Приложение 1 (7 ред)'!I148</f>
        <v>#VALUE!</v>
      </c>
      <c r="O148" s="45" t="e">
        <f>J148-'Приложение 1 (7 ред)'!J148</f>
        <v>#VALUE!</v>
      </c>
      <c r="P148" s="45" t="e">
        <f>K148-'Приложение 1 (7 ред)'!K148</f>
        <v>#VALUE!</v>
      </c>
      <c r="Q148" s="45"/>
      <c r="S148" s="63"/>
    </row>
    <row r="149" spans="1:22" ht="37.5" x14ac:dyDescent="0.3">
      <c r="A149" s="89">
        <v>7</v>
      </c>
      <c r="B149" s="106" t="s">
        <v>146</v>
      </c>
      <c r="C149" s="89" t="s">
        <v>17</v>
      </c>
      <c r="D149" s="67" t="s">
        <v>18</v>
      </c>
      <c r="E149" s="50">
        <v>0</v>
      </c>
      <c r="F149" s="47">
        <f t="shared" si="17"/>
        <v>184739.03149999998</v>
      </c>
      <c r="G149" s="47">
        <f>SUM(G150:G152)</f>
        <v>9005</v>
      </c>
      <c r="H149" s="47">
        <f>SUM(H150:H152)</f>
        <v>41712.867000000006</v>
      </c>
      <c r="I149" s="47">
        <f>SUM(I150:I152)</f>
        <v>17798.485250000002</v>
      </c>
      <c r="J149" s="47">
        <f>SUM(J150:J152)</f>
        <v>7081</v>
      </c>
      <c r="K149" s="47">
        <f>SUM(K150:K152)</f>
        <v>109141.67924999999</v>
      </c>
      <c r="L149" s="106" t="s">
        <v>84</v>
      </c>
      <c r="M149" s="105"/>
      <c r="N149" s="45">
        <f>I149-'Приложение 1 (7 ред)'!I149</f>
        <v>0</v>
      </c>
      <c r="O149" s="45">
        <f>J149-'Приложение 1 (7 ред)'!J149</f>
        <v>0</v>
      </c>
      <c r="P149" s="45">
        <f>K149-'Приложение 1 (7 ред)'!K149</f>
        <v>0</v>
      </c>
      <c r="Q149" s="45"/>
      <c r="S149" s="63"/>
      <c r="T149" s="63"/>
      <c r="U149" s="63"/>
      <c r="V149" s="63"/>
    </row>
    <row r="150" spans="1:22" ht="56.25" x14ac:dyDescent="0.3">
      <c r="A150" s="89"/>
      <c r="B150" s="106"/>
      <c r="C150" s="89"/>
      <c r="D150" s="67" t="s">
        <v>147</v>
      </c>
      <c r="E150" s="50">
        <v>0</v>
      </c>
      <c r="F150" s="47">
        <f t="shared" si="17"/>
        <v>60140.145000000004</v>
      </c>
      <c r="G150" s="50">
        <v>0</v>
      </c>
      <c r="H150" s="47">
        <f>H166+H176</f>
        <v>30521.61</v>
      </c>
      <c r="I150" s="47">
        <f t="shared" ref="I150:K150" si="20">I166+I176</f>
        <v>6929.2574999999997</v>
      </c>
      <c r="J150" s="47">
        <f t="shared" si="20"/>
        <v>0</v>
      </c>
      <c r="K150" s="47">
        <f t="shared" si="20"/>
        <v>22689.2775</v>
      </c>
      <c r="L150" s="106"/>
      <c r="M150" s="105"/>
      <c r="N150" s="45">
        <f>I150-'Приложение 1 (7 ред)'!I150</f>
        <v>0</v>
      </c>
      <c r="O150" s="45">
        <f>J150-'Приложение 1 (7 ред)'!J150</f>
        <v>0</v>
      </c>
      <c r="P150" s="45">
        <f>K150-'Приложение 1 (7 ред)'!K150</f>
        <v>0</v>
      </c>
      <c r="Q150" s="45"/>
      <c r="S150" s="63"/>
      <c r="T150" s="63"/>
      <c r="U150" s="63"/>
      <c r="V150" s="63"/>
    </row>
    <row r="151" spans="1:22" ht="57" customHeight="1" x14ac:dyDescent="0.3">
      <c r="A151" s="89"/>
      <c r="B151" s="106"/>
      <c r="C151" s="89"/>
      <c r="D151" s="67" t="s">
        <v>21</v>
      </c>
      <c r="E151" s="50">
        <v>0</v>
      </c>
      <c r="F151" s="47">
        <f t="shared" si="17"/>
        <v>86596.315000000002</v>
      </c>
      <c r="G151" s="50">
        <f>G154+G157+G160+G163</f>
        <v>5627</v>
      </c>
      <c r="H151" s="47">
        <f>H154+H157+H160+H163+H167+H170+H173+H177+H181</f>
        <v>10173.870000000001</v>
      </c>
      <c r="I151" s="47">
        <f t="shared" ref="I151:K152" si="21">I154+I157+I160+I163+I167+I170+I173+I177+I181</f>
        <v>9805.3524999999991</v>
      </c>
      <c r="J151" s="47">
        <f t="shared" si="21"/>
        <v>4439</v>
      </c>
      <c r="K151" s="47">
        <f t="shared" si="21"/>
        <v>56551.092499999999</v>
      </c>
      <c r="L151" s="106"/>
      <c r="M151" s="105"/>
      <c r="N151" s="45">
        <f>I151-'Приложение 1 (7 ред)'!I151</f>
        <v>0</v>
      </c>
      <c r="O151" s="45">
        <f>J151-'Приложение 1 (7 ред)'!J151</f>
        <v>0</v>
      </c>
      <c r="P151" s="45">
        <f>K151-'Приложение 1 (7 ред)'!K151</f>
        <v>0</v>
      </c>
      <c r="Q151" s="45"/>
      <c r="S151" s="63"/>
      <c r="T151" s="63"/>
      <c r="U151" s="63"/>
      <c r="V151" s="63"/>
    </row>
    <row r="152" spans="1:22" ht="66.75" customHeight="1" x14ac:dyDescent="0.3">
      <c r="A152" s="89"/>
      <c r="B152" s="106"/>
      <c r="C152" s="89"/>
      <c r="D152" s="67" t="s">
        <v>22</v>
      </c>
      <c r="E152" s="50">
        <v>0</v>
      </c>
      <c r="F152" s="47">
        <f t="shared" si="17"/>
        <v>38002.571499999998</v>
      </c>
      <c r="G152" s="50">
        <f>G155+G158+G161+G164</f>
        <v>3378</v>
      </c>
      <c r="H152" s="47">
        <f>H155+H158+H161+H164+H168+H171+H174+H178+H182</f>
        <v>1017.3869999999999</v>
      </c>
      <c r="I152" s="47">
        <f t="shared" si="21"/>
        <v>1063.8752499999998</v>
      </c>
      <c r="J152" s="47">
        <f t="shared" si="21"/>
        <v>2642</v>
      </c>
      <c r="K152" s="47">
        <f t="shared" si="21"/>
        <v>29901.309249999998</v>
      </c>
      <c r="L152" s="106"/>
      <c r="M152" s="105"/>
      <c r="N152" s="45">
        <f>I152-'Приложение 1 (7 ред)'!I152</f>
        <v>0</v>
      </c>
      <c r="O152" s="45">
        <f>J152-'Приложение 1 (7 ред)'!J152</f>
        <v>0</v>
      </c>
      <c r="P152" s="45">
        <f>K152-'Приложение 1 (7 ред)'!K152</f>
        <v>0</v>
      </c>
      <c r="Q152" s="45"/>
      <c r="S152" s="63"/>
      <c r="T152" s="63"/>
      <c r="U152" s="63"/>
      <c r="V152" s="63"/>
    </row>
    <row r="153" spans="1:22" hidden="1" x14ac:dyDescent="0.3">
      <c r="A153" s="89"/>
      <c r="B153" s="106"/>
      <c r="C153" s="89"/>
      <c r="D153" s="67"/>
      <c r="E153" s="50"/>
      <c r="F153" s="47"/>
      <c r="G153" s="50"/>
      <c r="H153" s="47"/>
      <c r="I153" s="47"/>
      <c r="J153" s="47"/>
      <c r="K153" s="47"/>
      <c r="L153" s="106"/>
      <c r="M153" s="105"/>
      <c r="N153" s="45">
        <f>I153-'Приложение 1 (7 ред)'!I153</f>
        <v>0</v>
      </c>
      <c r="O153" s="45">
        <f>J153-'Приложение 1 (7 ред)'!J153</f>
        <v>0</v>
      </c>
      <c r="P153" s="45">
        <f>K153-'Приложение 1 (7 ред)'!K153</f>
        <v>0</v>
      </c>
      <c r="Q153" s="45"/>
      <c r="S153" s="63"/>
      <c r="T153" s="63"/>
      <c r="U153" s="63"/>
      <c r="V153" s="63"/>
    </row>
    <row r="154" spans="1:22" hidden="1" x14ac:dyDescent="0.3">
      <c r="A154" s="89"/>
      <c r="B154" s="106"/>
      <c r="C154" s="89"/>
      <c r="D154" s="67"/>
      <c r="E154" s="50"/>
      <c r="F154" s="47"/>
      <c r="G154" s="50"/>
      <c r="H154" s="47"/>
      <c r="I154" s="47"/>
      <c r="J154" s="47"/>
      <c r="K154" s="47"/>
      <c r="L154" s="106"/>
      <c r="M154" s="105"/>
      <c r="N154" s="45">
        <f>I154-'Приложение 1 (7 ред)'!I154</f>
        <v>0</v>
      </c>
      <c r="O154" s="45">
        <f>J154-'Приложение 1 (7 ред)'!J154</f>
        <v>0</v>
      </c>
      <c r="P154" s="45">
        <f>K154-'Приложение 1 (7 ред)'!K154</f>
        <v>0</v>
      </c>
      <c r="Q154" s="45"/>
      <c r="S154" s="63"/>
      <c r="T154" s="63"/>
      <c r="U154" s="63"/>
      <c r="V154" s="63"/>
    </row>
    <row r="155" spans="1:22" ht="110.25" hidden="1" customHeight="1" x14ac:dyDescent="0.3">
      <c r="A155" s="89"/>
      <c r="B155" s="106"/>
      <c r="C155" s="89"/>
      <c r="D155" s="67"/>
      <c r="E155" s="50"/>
      <c r="F155" s="47"/>
      <c r="G155" s="50"/>
      <c r="H155" s="47"/>
      <c r="I155" s="47"/>
      <c r="J155" s="47"/>
      <c r="K155" s="47"/>
      <c r="L155" s="106"/>
      <c r="M155" s="105"/>
      <c r="N155" s="45">
        <f>I155-'Приложение 1 (7 ред)'!I155</f>
        <v>0</v>
      </c>
      <c r="O155" s="45">
        <f>J155-'Приложение 1 (7 ред)'!J155</f>
        <v>0</v>
      </c>
      <c r="P155" s="45">
        <f>K155-'Приложение 1 (7 ред)'!K155</f>
        <v>0</v>
      </c>
      <c r="Q155" s="45"/>
      <c r="S155" s="63"/>
      <c r="T155" s="63"/>
      <c r="U155" s="63"/>
      <c r="V155" s="63"/>
    </row>
    <row r="156" spans="1:22" hidden="1" x14ac:dyDescent="0.3">
      <c r="A156" s="89"/>
      <c r="B156" s="106"/>
      <c r="C156" s="89"/>
      <c r="D156" s="67"/>
      <c r="E156" s="50"/>
      <c r="F156" s="47"/>
      <c r="G156" s="50"/>
      <c r="H156" s="47"/>
      <c r="I156" s="47"/>
      <c r="J156" s="47"/>
      <c r="K156" s="47"/>
      <c r="L156" s="106"/>
      <c r="M156" s="105"/>
      <c r="N156" s="45">
        <f>I156-'Приложение 1 (7 ред)'!I156</f>
        <v>0</v>
      </c>
      <c r="O156" s="45">
        <f>J156-'Приложение 1 (7 ред)'!J156</f>
        <v>0</v>
      </c>
      <c r="P156" s="45">
        <f>K156-'Приложение 1 (7 ред)'!K156</f>
        <v>0</v>
      </c>
      <c r="Q156" s="45"/>
      <c r="S156" s="63"/>
      <c r="T156" s="63"/>
      <c r="U156" s="63"/>
      <c r="V156" s="63"/>
    </row>
    <row r="157" spans="1:22" hidden="1" x14ac:dyDescent="0.3">
      <c r="A157" s="89"/>
      <c r="B157" s="106"/>
      <c r="C157" s="89"/>
      <c r="D157" s="67"/>
      <c r="E157" s="50"/>
      <c r="F157" s="47"/>
      <c r="G157" s="50"/>
      <c r="H157" s="47"/>
      <c r="I157" s="47"/>
      <c r="J157" s="47"/>
      <c r="K157" s="47"/>
      <c r="L157" s="106"/>
      <c r="M157" s="105"/>
      <c r="N157" s="45">
        <f>I157-'Приложение 1 (7 ред)'!I157</f>
        <v>0</v>
      </c>
      <c r="O157" s="45">
        <f>J157-'Приложение 1 (7 ред)'!J157</f>
        <v>0</v>
      </c>
      <c r="P157" s="45">
        <f>K157-'Приложение 1 (7 ред)'!K157</f>
        <v>0</v>
      </c>
      <c r="Q157" s="45"/>
      <c r="S157" s="63"/>
      <c r="T157" s="63"/>
      <c r="U157" s="63"/>
      <c r="V157" s="63"/>
    </row>
    <row r="158" spans="1:22" ht="138.75" hidden="1" customHeight="1" x14ac:dyDescent="0.3">
      <c r="A158" s="89"/>
      <c r="B158" s="106"/>
      <c r="C158" s="89"/>
      <c r="D158" s="67"/>
      <c r="E158" s="50"/>
      <c r="F158" s="47"/>
      <c r="G158" s="50"/>
      <c r="H158" s="47"/>
      <c r="I158" s="47"/>
      <c r="J158" s="47"/>
      <c r="K158" s="47"/>
      <c r="L158" s="106"/>
      <c r="M158" s="105"/>
      <c r="N158" s="45">
        <f>I158-'Приложение 1 (7 ред)'!I158</f>
        <v>0</v>
      </c>
      <c r="O158" s="45">
        <f>J158-'Приложение 1 (7 ред)'!J158</f>
        <v>0</v>
      </c>
      <c r="P158" s="45">
        <f>K158-'Приложение 1 (7 ред)'!K158</f>
        <v>0</v>
      </c>
      <c r="Q158" s="45"/>
      <c r="S158" s="63"/>
      <c r="T158" s="63"/>
      <c r="U158" s="63"/>
      <c r="V158" s="63"/>
    </row>
    <row r="159" spans="1:22" ht="37.5" x14ac:dyDescent="0.3">
      <c r="A159" s="104" t="s">
        <v>148</v>
      </c>
      <c r="B159" s="106" t="s">
        <v>149</v>
      </c>
      <c r="C159" s="89" t="s">
        <v>17</v>
      </c>
      <c r="D159" s="67" t="s">
        <v>18</v>
      </c>
      <c r="E159" s="50">
        <v>0</v>
      </c>
      <c r="F159" s="47">
        <f t="shared" si="17"/>
        <v>16086</v>
      </c>
      <c r="G159" s="50">
        <f>G160+G161</f>
        <v>9005</v>
      </c>
      <c r="H159" s="47">
        <f>SUM(H160:H161)</f>
        <v>0</v>
      </c>
      <c r="I159" s="47">
        <f>SUM(I160:I161)</f>
        <v>0</v>
      </c>
      <c r="J159" s="47">
        <f>SUM(J160:J161)</f>
        <v>7081</v>
      </c>
      <c r="K159" s="47">
        <f>SUM(K160:K161)</f>
        <v>0</v>
      </c>
      <c r="L159" s="106" t="s">
        <v>84</v>
      </c>
      <c r="M159" s="105" t="s">
        <v>150</v>
      </c>
      <c r="N159" s="45">
        <f>I159-'Приложение 1 (7 ред)'!I159</f>
        <v>0</v>
      </c>
      <c r="O159" s="45">
        <f>J159-'Приложение 1 (7 ред)'!J159</f>
        <v>0</v>
      </c>
      <c r="P159" s="45">
        <f>K159-'Приложение 1 (7 ред)'!K159</f>
        <v>0</v>
      </c>
      <c r="Q159" s="45"/>
      <c r="S159" s="63"/>
      <c r="T159" s="63"/>
      <c r="U159" s="63"/>
      <c r="V159" s="63"/>
    </row>
    <row r="160" spans="1:22" ht="75" x14ac:dyDescent="0.3">
      <c r="A160" s="104"/>
      <c r="B160" s="106"/>
      <c r="C160" s="89"/>
      <c r="D160" s="67" t="s">
        <v>21</v>
      </c>
      <c r="E160" s="50">
        <v>0</v>
      </c>
      <c r="F160" s="47">
        <f t="shared" si="17"/>
        <v>10066</v>
      </c>
      <c r="G160" s="50">
        <v>5627</v>
      </c>
      <c r="H160" s="51">
        <v>0</v>
      </c>
      <c r="I160" s="51">
        <v>0</v>
      </c>
      <c r="J160" s="51">
        <v>4439</v>
      </c>
      <c r="K160" s="51">
        <v>0</v>
      </c>
      <c r="L160" s="106"/>
      <c r="M160" s="105"/>
      <c r="N160" s="45">
        <f>I160-'Приложение 1 (7 ред)'!I160</f>
        <v>0</v>
      </c>
      <c r="O160" s="45">
        <f>J160-'Приложение 1 (7 ред)'!J160</f>
        <v>0</v>
      </c>
      <c r="P160" s="45">
        <f>K160-'Приложение 1 (7 ред)'!K160</f>
        <v>0</v>
      </c>
      <c r="Q160" s="45"/>
      <c r="S160" s="63"/>
      <c r="T160" s="63"/>
      <c r="U160" s="63"/>
      <c r="V160" s="63"/>
    </row>
    <row r="161" spans="1:22" ht="67.5" customHeight="1" x14ac:dyDescent="0.3">
      <c r="A161" s="104"/>
      <c r="B161" s="106"/>
      <c r="C161" s="89"/>
      <c r="D161" s="67" t="s">
        <v>22</v>
      </c>
      <c r="E161" s="50">
        <v>0</v>
      </c>
      <c r="F161" s="47">
        <f t="shared" si="17"/>
        <v>6020</v>
      </c>
      <c r="G161" s="50">
        <v>3378</v>
      </c>
      <c r="H161" s="51">
        <v>0</v>
      </c>
      <c r="I161" s="51">
        <v>0</v>
      </c>
      <c r="J161" s="51">
        <v>2642</v>
      </c>
      <c r="K161" s="51">
        <v>0</v>
      </c>
      <c r="L161" s="106"/>
      <c r="M161" s="105"/>
      <c r="N161" s="45">
        <f>I161-'Приложение 1 (7 ред)'!I161</f>
        <v>0</v>
      </c>
      <c r="O161" s="45">
        <f>J161-'Приложение 1 (7 ред)'!J161</f>
        <v>0</v>
      </c>
      <c r="P161" s="45">
        <f>K161-'Приложение 1 (7 ред)'!K161</f>
        <v>0</v>
      </c>
      <c r="Q161" s="45"/>
      <c r="S161" s="63"/>
      <c r="T161" s="63"/>
      <c r="U161" s="63"/>
      <c r="V161" s="63"/>
    </row>
    <row r="162" spans="1:22" ht="37.5" x14ac:dyDescent="0.3">
      <c r="A162" s="104" t="s">
        <v>151</v>
      </c>
      <c r="B162" s="106" t="s">
        <v>152</v>
      </c>
      <c r="C162" s="89" t="s">
        <v>17</v>
      </c>
      <c r="D162" s="67" t="s">
        <v>18</v>
      </c>
      <c r="E162" s="50">
        <v>0</v>
      </c>
      <c r="F162" s="47">
        <f t="shared" si="17"/>
        <v>73481</v>
      </c>
      <c r="G162" s="50">
        <f>G164</f>
        <v>0</v>
      </c>
      <c r="H162" s="47">
        <f>SUM(H163:H164)</f>
        <v>0</v>
      </c>
      <c r="I162" s="47">
        <v>0</v>
      </c>
      <c r="J162" s="47">
        <f>SUM(J163:J164)</f>
        <v>0</v>
      </c>
      <c r="K162" s="47">
        <f>SUM(K163:K164)</f>
        <v>73481</v>
      </c>
      <c r="L162" s="106" t="s">
        <v>84</v>
      </c>
      <c r="M162" s="105" t="s">
        <v>153</v>
      </c>
      <c r="N162" s="45">
        <f>I162-'Приложение 1 (7 ред)'!I162</f>
        <v>0</v>
      </c>
      <c r="O162" s="45">
        <f>J162-'Приложение 1 (7 ред)'!J162</f>
        <v>0</v>
      </c>
      <c r="P162" s="45">
        <f>K162-'Приложение 1 (7 ред)'!K162</f>
        <v>0</v>
      </c>
      <c r="Q162" s="45"/>
      <c r="S162" s="63"/>
      <c r="T162" s="63"/>
      <c r="U162" s="63"/>
      <c r="V162" s="63"/>
    </row>
    <row r="163" spans="1:22" ht="75" x14ac:dyDescent="0.3">
      <c r="A163" s="104"/>
      <c r="B163" s="106"/>
      <c r="C163" s="89"/>
      <c r="D163" s="67" t="s">
        <v>21</v>
      </c>
      <c r="E163" s="50">
        <v>0</v>
      </c>
      <c r="F163" s="47">
        <f t="shared" si="17"/>
        <v>46072</v>
      </c>
      <c r="G163" s="50">
        <v>0</v>
      </c>
      <c r="H163" s="51">
        <v>0</v>
      </c>
      <c r="I163" s="51">
        <v>0</v>
      </c>
      <c r="J163" s="51">
        <v>0</v>
      </c>
      <c r="K163" s="51">
        <v>46072</v>
      </c>
      <c r="L163" s="106"/>
      <c r="M163" s="105"/>
      <c r="N163" s="45">
        <f>I163-'Приложение 1 (7 ред)'!I163</f>
        <v>0</v>
      </c>
      <c r="O163" s="45">
        <f>J163-'Приложение 1 (7 ред)'!J163</f>
        <v>0</v>
      </c>
      <c r="P163" s="45">
        <f>K163-'Приложение 1 (7 ред)'!K163</f>
        <v>0</v>
      </c>
      <c r="Q163" s="45"/>
      <c r="S163" s="63"/>
      <c r="T163" s="63"/>
      <c r="U163" s="63"/>
      <c r="V163" s="63"/>
    </row>
    <row r="164" spans="1:22" ht="76.5" customHeight="1" x14ac:dyDescent="0.3">
      <c r="A164" s="104"/>
      <c r="B164" s="106"/>
      <c r="C164" s="89"/>
      <c r="D164" s="67" t="s">
        <v>22</v>
      </c>
      <c r="E164" s="50">
        <v>0</v>
      </c>
      <c r="F164" s="47">
        <f t="shared" si="17"/>
        <v>27409</v>
      </c>
      <c r="G164" s="50">
        <v>0</v>
      </c>
      <c r="H164" s="51">
        <v>0</v>
      </c>
      <c r="I164" s="51">
        <v>0</v>
      </c>
      <c r="J164" s="51">
        <v>0</v>
      </c>
      <c r="K164" s="51">
        <v>27409</v>
      </c>
      <c r="L164" s="106"/>
      <c r="M164" s="105"/>
      <c r="N164" s="45">
        <f>I164-'Приложение 1 (7 ред)'!I164</f>
        <v>0</v>
      </c>
      <c r="O164" s="45">
        <f>J164-'Приложение 1 (7 ред)'!J164</f>
        <v>0</v>
      </c>
      <c r="P164" s="45">
        <f>K164-'Приложение 1 (7 ред)'!K164</f>
        <v>0</v>
      </c>
      <c r="Q164" s="45"/>
      <c r="S164" s="63"/>
      <c r="T164" s="63"/>
      <c r="U164" s="63"/>
      <c r="V164" s="63"/>
    </row>
    <row r="165" spans="1:22" ht="18.75" customHeight="1" x14ac:dyDescent="0.3">
      <c r="A165" s="104" t="s">
        <v>154</v>
      </c>
      <c r="B165" s="106" t="s">
        <v>155</v>
      </c>
      <c r="C165" s="89" t="s">
        <v>83</v>
      </c>
      <c r="D165" s="67" t="s">
        <v>18</v>
      </c>
      <c r="E165" s="50">
        <v>0</v>
      </c>
      <c r="F165" s="47">
        <f>SUM(G165:K165)</f>
        <v>51182.852250000004</v>
      </c>
      <c r="G165" s="59" t="s">
        <v>138</v>
      </c>
      <c r="H165" s="47">
        <f>SUM(H166:H168)</f>
        <v>41712.867000000006</v>
      </c>
      <c r="I165" s="47">
        <f>SUM(I166:I168)</f>
        <v>9469.9852499999997</v>
      </c>
      <c r="J165" s="47">
        <f>SUM(J166:J168)</f>
        <v>0</v>
      </c>
      <c r="K165" s="47">
        <f>SUM(K166:K168)</f>
        <v>0</v>
      </c>
      <c r="L165" s="106" t="s">
        <v>84</v>
      </c>
      <c r="M165" s="105" t="s">
        <v>156</v>
      </c>
      <c r="N165" s="45">
        <f>I165-'Приложение 1 (7 ред)'!I165</f>
        <v>0</v>
      </c>
      <c r="O165" s="45">
        <f>J165-'Приложение 1 (7 ред)'!J165</f>
        <v>0</v>
      </c>
      <c r="P165" s="45">
        <f>K165-'Приложение 1 (7 ред)'!K165</f>
        <v>0</v>
      </c>
      <c r="Q165" s="45"/>
      <c r="S165" s="63"/>
      <c r="T165" s="63"/>
      <c r="U165" s="63"/>
      <c r="V165" s="63"/>
    </row>
    <row r="166" spans="1:22" ht="38.25" customHeight="1" x14ac:dyDescent="0.3">
      <c r="A166" s="104"/>
      <c r="B166" s="106"/>
      <c r="C166" s="89"/>
      <c r="D166" s="67" t="s">
        <v>147</v>
      </c>
      <c r="E166" s="50">
        <v>0</v>
      </c>
      <c r="F166" s="47">
        <f>SUM(G166:K166)</f>
        <v>37450.8675</v>
      </c>
      <c r="G166" s="59" t="s">
        <v>138</v>
      </c>
      <c r="H166" s="51">
        <v>30521.61</v>
      </c>
      <c r="I166" s="51">
        <v>6929.2574999999997</v>
      </c>
      <c r="J166" s="51">
        <v>0</v>
      </c>
      <c r="K166" s="51">
        <v>0</v>
      </c>
      <c r="L166" s="106"/>
      <c r="M166" s="105"/>
      <c r="N166" s="45">
        <f>I166-'Приложение 1 (7 ред)'!I166</f>
        <v>0</v>
      </c>
      <c r="O166" s="45">
        <f>J166-'Приложение 1 (7 ред)'!J166</f>
        <v>0</v>
      </c>
      <c r="P166" s="45">
        <f>K166-'Приложение 1 (7 ред)'!K166</f>
        <v>0</v>
      </c>
      <c r="Q166" s="45"/>
      <c r="S166" s="63"/>
      <c r="T166" s="63"/>
      <c r="U166" s="63"/>
      <c r="V166" s="63"/>
    </row>
    <row r="167" spans="1:22" ht="71.25" customHeight="1" x14ac:dyDescent="0.3">
      <c r="A167" s="104"/>
      <c r="B167" s="106"/>
      <c r="C167" s="89"/>
      <c r="D167" s="67" t="s">
        <v>21</v>
      </c>
      <c r="E167" s="50">
        <v>0</v>
      </c>
      <c r="F167" s="47">
        <f t="shared" si="17"/>
        <v>12483.622500000001</v>
      </c>
      <c r="G167" s="59" t="s">
        <v>138</v>
      </c>
      <c r="H167" s="51">
        <v>10173.870000000001</v>
      </c>
      <c r="I167" s="51">
        <v>2309.7525000000001</v>
      </c>
      <c r="J167" s="51">
        <v>0</v>
      </c>
      <c r="K167" s="51">
        <v>0</v>
      </c>
      <c r="L167" s="106"/>
      <c r="M167" s="105"/>
      <c r="N167" s="45">
        <f>I167-'Приложение 1 (7 ред)'!I167</f>
        <v>0</v>
      </c>
      <c r="O167" s="45">
        <f>J167-'Приложение 1 (7 ред)'!J167</f>
        <v>0</v>
      </c>
      <c r="P167" s="45">
        <f>K167-'Приложение 1 (7 ред)'!K167</f>
        <v>0</v>
      </c>
      <c r="Q167" s="45"/>
      <c r="S167" s="63"/>
      <c r="T167" s="63"/>
      <c r="U167" s="63"/>
      <c r="V167" s="63"/>
    </row>
    <row r="168" spans="1:22" ht="123.75" customHeight="1" x14ac:dyDescent="0.3">
      <c r="A168" s="104"/>
      <c r="B168" s="106"/>
      <c r="C168" s="89"/>
      <c r="D168" s="67" t="s">
        <v>22</v>
      </c>
      <c r="E168" s="50">
        <v>0</v>
      </c>
      <c r="F168" s="47">
        <f t="shared" si="17"/>
        <v>1248.3622499999999</v>
      </c>
      <c r="G168" s="59" t="s">
        <v>138</v>
      </c>
      <c r="H168" s="51">
        <v>1017.3869999999999</v>
      </c>
      <c r="I168" s="51">
        <v>230.97524999999999</v>
      </c>
      <c r="J168" s="51">
        <v>0</v>
      </c>
      <c r="K168" s="51">
        <v>0</v>
      </c>
      <c r="L168" s="106"/>
      <c r="M168" s="105"/>
      <c r="N168" s="45">
        <f>I168-'Приложение 1 (7 ред)'!I168</f>
        <v>0</v>
      </c>
      <c r="O168" s="45">
        <f>J168-'Приложение 1 (7 ред)'!J168</f>
        <v>0</v>
      </c>
      <c r="P168" s="45">
        <f>K168-'Приложение 1 (7 ред)'!K168</f>
        <v>0</v>
      </c>
      <c r="Q168" s="45"/>
      <c r="S168" s="63"/>
      <c r="T168" s="63"/>
      <c r="U168" s="63"/>
      <c r="V168" s="63"/>
    </row>
    <row r="169" spans="1:22" ht="39" customHeight="1" x14ac:dyDescent="0.3">
      <c r="A169" s="104" t="s">
        <v>157</v>
      </c>
      <c r="B169" s="105" t="s">
        <v>158</v>
      </c>
      <c r="C169" s="89" t="s">
        <v>83</v>
      </c>
      <c r="D169" s="67" t="s">
        <v>18</v>
      </c>
      <c r="E169" s="50">
        <v>0</v>
      </c>
      <c r="F169" s="47">
        <f t="shared" si="17"/>
        <v>6552.5</v>
      </c>
      <c r="G169" s="59" t="s">
        <v>138</v>
      </c>
      <c r="H169" s="47">
        <f t="shared" ref="H169:K169" si="22">H170+H171</f>
        <v>0</v>
      </c>
      <c r="I169" s="47">
        <f t="shared" si="22"/>
        <v>6552.5</v>
      </c>
      <c r="J169" s="47">
        <f t="shared" si="22"/>
        <v>0</v>
      </c>
      <c r="K169" s="47">
        <f t="shared" si="22"/>
        <v>0</v>
      </c>
      <c r="L169" s="105" t="s">
        <v>84</v>
      </c>
      <c r="M169" s="105" t="s">
        <v>156</v>
      </c>
      <c r="N169" s="45">
        <f>I169-'Приложение 1 (7 ред)'!I169</f>
        <v>0</v>
      </c>
      <c r="O169" s="45">
        <f>J169-'Приложение 1 (7 ред)'!J169</f>
        <v>0</v>
      </c>
      <c r="P169" s="45">
        <f>K169-'Приложение 1 (7 ред)'!K169</f>
        <v>0</v>
      </c>
      <c r="Q169" s="45"/>
      <c r="S169" s="63"/>
      <c r="T169" s="63"/>
      <c r="U169" s="63"/>
      <c r="V169" s="63"/>
    </row>
    <row r="170" spans="1:22" ht="77.25" customHeight="1" x14ac:dyDescent="0.3">
      <c r="A170" s="104"/>
      <c r="B170" s="105"/>
      <c r="C170" s="89"/>
      <c r="D170" s="67" t="s">
        <v>21</v>
      </c>
      <c r="E170" s="50">
        <v>0</v>
      </c>
      <c r="F170" s="47">
        <f t="shared" si="17"/>
        <v>5897.2</v>
      </c>
      <c r="G170" s="59" t="s">
        <v>138</v>
      </c>
      <c r="H170" s="51">
        <v>0</v>
      </c>
      <c r="I170" s="51">
        <v>5897.2</v>
      </c>
      <c r="J170" s="51">
        <v>0</v>
      </c>
      <c r="K170" s="51">
        <v>0</v>
      </c>
      <c r="L170" s="105"/>
      <c r="M170" s="105"/>
      <c r="N170" s="45">
        <f>I170-'Приложение 1 (7 ред)'!I170</f>
        <v>0</v>
      </c>
      <c r="O170" s="45">
        <f>J170-'Приложение 1 (7 ред)'!J170</f>
        <v>0</v>
      </c>
      <c r="P170" s="45">
        <f>K170-'Приложение 1 (7 ред)'!K170</f>
        <v>0</v>
      </c>
      <c r="Q170" s="45"/>
      <c r="S170" s="63"/>
      <c r="T170" s="63"/>
      <c r="U170" s="63"/>
      <c r="V170" s="63"/>
    </row>
    <row r="171" spans="1:22" ht="147.75" customHeight="1" x14ac:dyDescent="0.3">
      <c r="A171" s="104"/>
      <c r="B171" s="105"/>
      <c r="C171" s="89"/>
      <c r="D171" s="67" t="s">
        <v>22</v>
      </c>
      <c r="E171" s="50">
        <v>0</v>
      </c>
      <c r="F171" s="47">
        <f t="shared" si="17"/>
        <v>655.29999999999995</v>
      </c>
      <c r="G171" s="59" t="s">
        <v>138</v>
      </c>
      <c r="H171" s="51">
        <v>0</v>
      </c>
      <c r="I171" s="51">
        <v>655.29999999999995</v>
      </c>
      <c r="J171" s="51">
        <v>0</v>
      </c>
      <c r="K171" s="51">
        <v>0</v>
      </c>
      <c r="L171" s="105"/>
      <c r="M171" s="105"/>
      <c r="N171" s="45">
        <f>I171-'Приложение 1 (7 ред)'!I171</f>
        <v>0</v>
      </c>
      <c r="O171" s="45">
        <f>J171-'Приложение 1 (7 ред)'!J171</f>
        <v>0</v>
      </c>
      <c r="P171" s="45">
        <f>K171-'Приложение 1 (7 ред)'!K171</f>
        <v>0</v>
      </c>
      <c r="Q171" s="45"/>
      <c r="S171" s="63"/>
      <c r="T171" s="63"/>
      <c r="U171" s="63"/>
      <c r="V171" s="63"/>
    </row>
    <row r="172" spans="1:22" ht="39" customHeight="1" x14ac:dyDescent="0.3">
      <c r="A172" s="104" t="s">
        <v>159</v>
      </c>
      <c r="B172" s="105" t="s">
        <v>160</v>
      </c>
      <c r="C172" s="89" t="s">
        <v>83</v>
      </c>
      <c r="D172" s="67" t="s">
        <v>18</v>
      </c>
      <c r="E172" s="50">
        <v>0</v>
      </c>
      <c r="F172" s="47">
        <f t="shared" ref="F172:F174" si="23">SUM(G172:K172)</f>
        <v>1776</v>
      </c>
      <c r="G172" s="59" t="s">
        <v>138</v>
      </c>
      <c r="H172" s="47">
        <f>H173+H174</f>
        <v>0</v>
      </c>
      <c r="I172" s="47">
        <f t="shared" ref="I172:K172" si="24">I173+I174</f>
        <v>1776</v>
      </c>
      <c r="J172" s="47">
        <f t="shared" si="24"/>
        <v>0</v>
      </c>
      <c r="K172" s="47">
        <f t="shared" si="24"/>
        <v>0</v>
      </c>
      <c r="L172" s="105" t="s">
        <v>84</v>
      </c>
      <c r="M172" s="105" t="s">
        <v>161</v>
      </c>
      <c r="N172" s="45">
        <f>I172-'Приложение 1 (7 ред)'!I172</f>
        <v>0</v>
      </c>
      <c r="O172" s="45">
        <f>J172-'Приложение 1 (7 ред)'!J172</f>
        <v>0</v>
      </c>
      <c r="P172" s="45">
        <f>K172-'Приложение 1 (7 ред)'!K172</f>
        <v>0</v>
      </c>
      <c r="Q172" s="45"/>
      <c r="S172" s="63"/>
      <c r="T172" s="63"/>
      <c r="U172" s="63"/>
      <c r="V172" s="63"/>
    </row>
    <row r="173" spans="1:22" ht="67.5" customHeight="1" x14ac:dyDescent="0.3">
      <c r="A173" s="104"/>
      <c r="B173" s="105"/>
      <c r="C173" s="89"/>
      <c r="D173" s="67" t="s">
        <v>21</v>
      </c>
      <c r="E173" s="50">
        <v>0</v>
      </c>
      <c r="F173" s="47">
        <f t="shared" si="23"/>
        <v>1598.4</v>
      </c>
      <c r="G173" s="59" t="s">
        <v>138</v>
      </c>
      <c r="H173" s="51">
        <v>0</v>
      </c>
      <c r="I173" s="51">
        <v>1598.4</v>
      </c>
      <c r="J173" s="51">
        <v>0</v>
      </c>
      <c r="K173" s="51">
        <v>0</v>
      </c>
      <c r="L173" s="105"/>
      <c r="M173" s="105"/>
      <c r="N173" s="45">
        <f>I173-'Приложение 1 (7 ред)'!I173</f>
        <v>0</v>
      </c>
      <c r="O173" s="45">
        <f>J173-'Приложение 1 (7 ред)'!J173</f>
        <v>0</v>
      </c>
      <c r="P173" s="45">
        <f>K173-'Приложение 1 (7 ред)'!K173</f>
        <v>0</v>
      </c>
      <c r="Q173" s="45"/>
      <c r="S173" s="63"/>
      <c r="T173" s="63"/>
      <c r="U173" s="63"/>
      <c r="V173" s="63"/>
    </row>
    <row r="174" spans="1:22" ht="342.75" customHeight="1" x14ac:dyDescent="0.3">
      <c r="A174" s="104"/>
      <c r="B174" s="105"/>
      <c r="C174" s="89"/>
      <c r="D174" s="67" t="s">
        <v>22</v>
      </c>
      <c r="E174" s="50">
        <v>0</v>
      </c>
      <c r="F174" s="47">
        <f t="shared" si="23"/>
        <v>177.6</v>
      </c>
      <c r="G174" s="59" t="s">
        <v>138</v>
      </c>
      <c r="H174" s="51">
        <v>0</v>
      </c>
      <c r="I174" s="51">
        <v>177.6</v>
      </c>
      <c r="J174" s="51">
        <v>0</v>
      </c>
      <c r="K174" s="51">
        <v>0</v>
      </c>
      <c r="L174" s="105"/>
      <c r="M174" s="105"/>
      <c r="N174" s="45">
        <f>I174-'Приложение 1 (7 ред)'!I174</f>
        <v>0</v>
      </c>
      <c r="O174" s="45">
        <f>J174-'Приложение 1 (7 ред)'!J174</f>
        <v>0</v>
      </c>
      <c r="P174" s="45">
        <f>K174-'Приложение 1 (7 ред)'!K174</f>
        <v>0</v>
      </c>
      <c r="Q174" s="45"/>
      <c r="S174" s="63"/>
      <c r="T174" s="63"/>
      <c r="U174" s="63"/>
      <c r="V174" s="63"/>
    </row>
    <row r="175" spans="1:22" ht="37.5" customHeight="1" x14ac:dyDescent="0.3">
      <c r="A175" s="95" t="s">
        <v>162</v>
      </c>
      <c r="B175" s="98" t="s">
        <v>163</v>
      </c>
      <c r="C175" s="101" t="s">
        <v>83</v>
      </c>
      <c r="D175" s="67" t="s">
        <v>18</v>
      </c>
      <c r="E175" s="50"/>
      <c r="F175" s="47">
        <f>SUM(H175:K175)</f>
        <v>31008.679249999997</v>
      </c>
      <c r="G175" s="59" t="s">
        <v>138</v>
      </c>
      <c r="H175" s="51">
        <f>SUM(H176:H178)</f>
        <v>0</v>
      </c>
      <c r="I175" s="51">
        <f t="shared" ref="I175:K175" si="25">SUM(I176:I178)</f>
        <v>0</v>
      </c>
      <c r="J175" s="51">
        <f t="shared" si="25"/>
        <v>0</v>
      </c>
      <c r="K175" s="51">
        <f t="shared" si="25"/>
        <v>31008.679249999997</v>
      </c>
      <c r="L175" s="98" t="s">
        <v>84</v>
      </c>
      <c r="M175" s="98" t="s">
        <v>164</v>
      </c>
      <c r="N175" s="45">
        <f>I175-'Приложение 1 (7 ред)'!I175</f>
        <v>0</v>
      </c>
      <c r="O175" s="45">
        <f>J175-'Приложение 1 (7 ред)'!J175</f>
        <v>0</v>
      </c>
      <c r="P175" s="45">
        <f>K175-'Приложение 1 (7 ред)'!K175</f>
        <v>0</v>
      </c>
      <c r="Q175" s="45"/>
      <c r="S175" s="63"/>
      <c r="T175" s="63"/>
      <c r="U175" s="63"/>
      <c r="V175" s="63"/>
    </row>
    <row r="176" spans="1:22" ht="37.5" customHeight="1" x14ac:dyDescent="0.3">
      <c r="A176" s="96"/>
      <c r="B176" s="99"/>
      <c r="C176" s="102"/>
      <c r="D176" s="67" t="s">
        <v>147</v>
      </c>
      <c r="E176" s="50"/>
      <c r="F176" s="47">
        <f t="shared" ref="F176:F178" si="26">SUM(H176:K176)</f>
        <v>22689.2775</v>
      </c>
      <c r="G176" s="59" t="s">
        <v>138</v>
      </c>
      <c r="H176" s="51">
        <v>0</v>
      </c>
      <c r="I176" s="51">
        <v>0</v>
      </c>
      <c r="J176" s="51">
        <v>0</v>
      </c>
      <c r="K176" s="51">
        <v>22689.2775</v>
      </c>
      <c r="L176" s="99"/>
      <c r="M176" s="99"/>
      <c r="N176" s="45">
        <f>I176-'Приложение 1 (7 ред)'!I176</f>
        <v>0</v>
      </c>
      <c r="O176" s="45">
        <f>J176-'Приложение 1 (7 ред)'!J176</f>
        <v>0</v>
      </c>
      <c r="P176" s="45">
        <f>K176-'Приложение 1 (7 ред)'!K176</f>
        <v>0</v>
      </c>
      <c r="Q176" s="45"/>
      <c r="S176" s="63"/>
      <c r="T176" s="63"/>
      <c r="U176" s="63"/>
      <c r="V176" s="63"/>
    </row>
    <row r="177" spans="1:23" ht="37.5" customHeight="1" x14ac:dyDescent="0.3">
      <c r="A177" s="96"/>
      <c r="B177" s="99"/>
      <c r="C177" s="102"/>
      <c r="D177" s="67" t="s">
        <v>21</v>
      </c>
      <c r="E177" s="50"/>
      <c r="F177" s="47">
        <f t="shared" si="26"/>
        <v>7563.0924999999997</v>
      </c>
      <c r="G177" s="59" t="s">
        <v>138</v>
      </c>
      <c r="H177" s="51">
        <v>0</v>
      </c>
      <c r="I177" s="51">
        <v>0</v>
      </c>
      <c r="J177" s="51">
        <v>0</v>
      </c>
      <c r="K177" s="51">
        <v>7563.0924999999997</v>
      </c>
      <c r="L177" s="99"/>
      <c r="M177" s="99"/>
      <c r="N177" s="45">
        <f>I177-'Приложение 1 (7 ред)'!I177</f>
        <v>0</v>
      </c>
      <c r="O177" s="45">
        <f>J177-'Приложение 1 (7 ред)'!J177</f>
        <v>0</v>
      </c>
      <c r="P177" s="45">
        <f>K177-'Приложение 1 (7 ред)'!K177</f>
        <v>0</v>
      </c>
      <c r="Q177" s="45"/>
      <c r="S177" s="63"/>
      <c r="T177" s="63"/>
      <c r="U177" s="63"/>
      <c r="V177" s="63"/>
    </row>
    <row r="178" spans="1:23" ht="37.5" customHeight="1" x14ac:dyDescent="0.3">
      <c r="A178" s="97"/>
      <c r="B178" s="100"/>
      <c r="C178" s="103"/>
      <c r="D178" s="67" t="s">
        <v>22</v>
      </c>
      <c r="E178" s="50"/>
      <c r="F178" s="47">
        <f t="shared" si="26"/>
        <v>756.30925000000002</v>
      </c>
      <c r="G178" s="59" t="s">
        <v>138</v>
      </c>
      <c r="H178" s="51">
        <v>0</v>
      </c>
      <c r="I178" s="51">
        <v>0</v>
      </c>
      <c r="J178" s="51">
        <v>0</v>
      </c>
      <c r="K178" s="51">
        <v>756.30925000000002</v>
      </c>
      <c r="L178" s="100"/>
      <c r="M178" s="100"/>
      <c r="N178" s="45">
        <f>I178-'Приложение 1 (7 ред)'!I178</f>
        <v>0</v>
      </c>
      <c r="O178" s="45">
        <f>J178-'Приложение 1 (7 ред)'!J178</f>
        <v>0</v>
      </c>
      <c r="P178" s="45">
        <f>K178-'Приложение 1 (7 ред)'!K178</f>
        <v>0</v>
      </c>
      <c r="Q178" s="45"/>
      <c r="S178" s="63"/>
      <c r="T178" s="63"/>
      <c r="U178" s="63"/>
      <c r="V178" s="63"/>
    </row>
    <row r="179" spans="1:23" ht="37.5" customHeight="1" x14ac:dyDescent="0.3">
      <c r="A179" s="95" t="s">
        <v>165</v>
      </c>
      <c r="B179" s="98" t="s">
        <v>166</v>
      </c>
      <c r="C179" s="101" t="s">
        <v>83</v>
      </c>
      <c r="D179" s="67" t="s">
        <v>18</v>
      </c>
      <c r="E179" s="50"/>
      <c r="F179" s="47">
        <f>SUM(H179:K179)</f>
        <v>4652</v>
      </c>
      <c r="G179" s="59" t="s">
        <v>138</v>
      </c>
      <c r="H179" s="51">
        <f>SUM(H180:H182)</f>
        <v>0</v>
      </c>
      <c r="I179" s="51">
        <f t="shared" ref="I179:K179" si="27">SUM(I180:I182)</f>
        <v>0</v>
      </c>
      <c r="J179" s="51">
        <f t="shared" si="27"/>
        <v>0</v>
      </c>
      <c r="K179" s="51">
        <f t="shared" si="27"/>
        <v>4652</v>
      </c>
      <c r="L179" s="98" t="s">
        <v>84</v>
      </c>
      <c r="M179" s="98" t="s">
        <v>167</v>
      </c>
      <c r="N179" s="45">
        <f>I179-'Приложение 1 (7 ред)'!I179</f>
        <v>0</v>
      </c>
      <c r="O179" s="45">
        <f>J179-'Приложение 1 (7 ред)'!J179</f>
        <v>0</v>
      </c>
      <c r="P179" s="45">
        <f>K179-'Приложение 1 (7 ред)'!K179</f>
        <v>0</v>
      </c>
      <c r="Q179" s="45"/>
      <c r="S179" s="63"/>
      <c r="T179" s="63"/>
      <c r="U179" s="63"/>
      <c r="V179" s="63"/>
    </row>
    <row r="180" spans="1:23" ht="37.5" hidden="1" customHeight="1" x14ac:dyDescent="0.3">
      <c r="A180" s="96"/>
      <c r="B180" s="99"/>
      <c r="C180" s="102"/>
      <c r="D180" s="67" t="s">
        <v>147</v>
      </c>
      <c r="E180" s="50"/>
      <c r="F180" s="47">
        <f t="shared" ref="F180:F182" si="28">SUM(H180:K180)</f>
        <v>0</v>
      </c>
      <c r="G180" s="59" t="s">
        <v>138</v>
      </c>
      <c r="H180" s="51">
        <v>0</v>
      </c>
      <c r="I180" s="51">
        <v>0</v>
      </c>
      <c r="J180" s="51">
        <v>0</v>
      </c>
      <c r="K180" s="51"/>
      <c r="L180" s="99"/>
      <c r="M180" s="99"/>
      <c r="N180" s="45">
        <f>I180-'Приложение 1 (7 ред)'!I180</f>
        <v>0</v>
      </c>
      <c r="O180" s="45">
        <f>J180-'Приложение 1 (7 ред)'!J180</f>
        <v>0</v>
      </c>
      <c r="P180" s="45">
        <f>K180-'Приложение 1 (7 ред)'!K180</f>
        <v>0</v>
      </c>
      <c r="Q180" s="45"/>
      <c r="S180" s="63"/>
      <c r="T180" s="63"/>
      <c r="U180" s="63"/>
      <c r="V180" s="63"/>
    </row>
    <row r="181" spans="1:23" ht="37.5" customHeight="1" x14ac:dyDescent="0.3">
      <c r="A181" s="96"/>
      <c r="B181" s="99"/>
      <c r="C181" s="102"/>
      <c r="D181" s="67" t="s">
        <v>21</v>
      </c>
      <c r="E181" s="50"/>
      <c r="F181" s="47">
        <f t="shared" si="28"/>
        <v>2916</v>
      </c>
      <c r="G181" s="59" t="s">
        <v>138</v>
      </c>
      <c r="H181" s="51">
        <v>0</v>
      </c>
      <c r="I181" s="51">
        <v>0</v>
      </c>
      <c r="J181" s="51">
        <v>0</v>
      </c>
      <c r="K181" s="51">
        <v>2916</v>
      </c>
      <c r="L181" s="99"/>
      <c r="M181" s="99"/>
      <c r="N181" s="45">
        <f>I181-'Приложение 1 (7 ред)'!I181</f>
        <v>0</v>
      </c>
      <c r="O181" s="45">
        <f>J181-'Приложение 1 (7 ред)'!J181</f>
        <v>0</v>
      </c>
      <c r="P181" s="45">
        <f>K181-'Приложение 1 (7 ред)'!K181</f>
        <v>0</v>
      </c>
      <c r="Q181" s="45"/>
      <c r="S181" s="63"/>
      <c r="T181" s="63"/>
      <c r="U181" s="63"/>
      <c r="V181" s="63"/>
    </row>
    <row r="182" spans="1:23" ht="311.25" customHeight="1" x14ac:dyDescent="0.3">
      <c r="A182" s="97"/>
      <c r="B182" s="100"/>
      <c r="C182" s="103"/>
      <c r="D182" s="67" t="s">
        <v>22</v>
      </c>
      <c r="E182" s="50"/>
      <c r="F182" s="47">
        <f t="shared" si="28"/>
        <v>1736</v>
      </c>
      <c r="G182" s="59" t="s">
        <v>138</v>
      </c>
      <c r="H182" s="51">
        <v>0</v>
      </c>
      <c r="I182" s="51">
        <v>0</v>
      </c>
      <c r="J182" s="51">
        <v>0</v>
      </c>
      <c r="K182" s="51">
        <v>1736</v>
      </c>
      <c r="L182" s="100"/>
      <c r="M182" s="100"/>
      <c r="N182" s="45">
        <f>I182-'Приложение 1 (7 ред)'!I182</f>
        <v>0</v>
      </c>
      <c r="O182" s="45">
        <f>J182-'Приложение 1 (7 ред)'!J182</f>
        <v>0</v>
      </c>
      <c r="P182" s="45">
        <f>K182-'Приложение 1 (7 ред)'!K182</f>
        <v>0</v>
      </c>
      <c r="Q182" s="45"/>
      <c r="S182" s="63"/>
      <c r="T182" s="63"/>
      <c r="U182" s="63"/>
      <c r="V182" s="63"/>
    </row>
    <row r="183" spans="1:23" x14ac:dyDescent="0.3">
      <c r="A183" s="92" t="s">
        <v>49</v>
      </c>
      <c r="B183" s="92"/>
      <c r="C183" s="92"/>
      <c r="D183" s="64" t="s">
        <v>50</v>
      </c>
      <c r="E183" s="47">
        <f>E185+E186+E184</f>
        <v>14957.89</v>
      </c>
      <c r="F183" s="47">
        <f t="shared" si="17"/>
        <v>547862.28983000002</v>
      </c>
      <c r="G183" s="47">
        <f>G185+G186+G184</f>
        <v>98326.066770000005</v>
      </c>
      <c r="H183" s="47">
        <f>H185+H186+H184</f>
        <v>151847.39255999998</v>
      </c>
      <c r="I183" s="47">
        <f>I185+I186+I184</f>
        <v>72831.987250000006</v>
      </c>
      <c r="J183" s="47">
        <f>J185+J186+J184</f>
        <v>61398.082000000002</v>
      </c>
      <c r="K183" s="47">
        <f>K185+K186+K184</f>
        <v>163458.76125000001</v>
      </c>
      <c r="L183" s="93"/>
      <c r="M183" s="94"/>
      <c r="N183" s="45">
        <f>I183-'Приложение 1 (7 ред)'!I183</f>
        <v>716.42000000001281</v>
      </c>
      <c r="O183" s="45">
        <f>J183-'Приложение 1 (7 ред)'!J183</f>
        <v>0</v>
      </c>
      <c r="P183" s="45">
        <f>K183-'Приложение 1 (7 ред)'!K183</f>
        <v>0</v>
      </c>
      <c r="Q183" s="45"/>
      <c r="S183" s="63"/>
      <c r="T183" s="63"/>
      <c r="U183" s="63"/>
      <c r="V183" s="63"/>
    </row>
    <row r="184" spans="1:23" ht="56.25" x14ac:dyDescent="0.3">
      <c r="A184" s="92"/>
      <c r="B184" s="92"/>
      <c r="C184" s="92"/>
      <c r="D184" s="64" t="s">
        <v>147</v>
      </c>
      <c r="E184" s="47">
        <v>0</v>
      </c>
      <c r="F184" s="47">
        <f t="shared" ref="F184:K184" si="29">F150</f>
        <v>60140.145000000004</v>
      </c>
      <c r="G184" s="47">
        <f>G150</f>
        <v>0</v>
      </c>
      <c r="H184" s="47">
        <f t="shared" si="29"/>
        <v>30521.61</v>
      </c>
      <c r="I184" s="47">
        <f t="shared" si="29"/>
        <v>6929.2574999999997</v>
      </c>
      <c r="J184" s="47">
        <f t="shared" si="29"/>
        <v>0</v>
      </c>
      <c r="K184" s="47">
        <f t="shared" si="29"/>
        <v>22689.2775</v>
      </c>
      <c r="L184" s="93"/>
      <c r="M184" s="94"/>
      <c r="N184" s="45">
        <f>I184-'Приложение 1 (7 ред)'!I184</f>
        <v>0</v>
      </c>
      <c r="O184" s="45">
        <f>J184-'Приложение 1 (7 ред)'!J184</f>
        <v>0</v>
      </c>
      <c r="P184" s="45">
        <f>K184-'Приложение 1 (7 ред)'!K184</f>
        <v>0</v>
      </c>
      <c r="Q184" s="45"/>
      <c r="S184" s="63"/>
      <c r="T184" s="63"/>
      <c r="U184" s="63"/>
      <c r="V184" s="63"/>
    </row>
    <row r="185" spans="1:23" ht="75" x14ac:dyDescent="0.3">
      <c r="A185" s="92"/>
      <c r="B185" s="92"/>
      <c r="C185" s="92"/>
      <c r="D185" s="67" t="s">
        <v>21</v>
      </c>
      <c r="E185" s="47">
        <v>0</v>
      </c>
      <c r="F185" s="47">
        <f t="shared" ref="F185" si="30">F129+F144+F151</f>
        <v>96374.315000000002</v>
      </c>
      <c r="G185" s="47">
        <f>G129+G144+G151</f>
        <v>12629</v>
      </c>
      <c r="H185" s="47">
        <f>H129+H151</f>
        <v>12949.87</v>
      </c>
      <c r="I185" s="47">
        <f t="shared" ref="I185:K185" si="31">I129+I151</f>
        <v>9805.3524999999991</v>
      </c>
      <c r="J185" s="47">
        <f t="shared" si="31"/>
        <v>4439</v>
      </c>
      <c r="K185" s="47">
        <f t="shared" si="31"/>
        <v>56551.092499999999</v>
      </c>
      <c r="L185" s="93"/>
      <c r="M185" s="94"/>
      <c r="N185" s="45">
        <f>I185-'Приложение 1 (7 ред)'!I185</f>
        <v>0</v>
      </c>
      <c r="O185" s="45">
        <f>J185-'Приложение 1 (7 ред)'!J185</f>
        <v>0</v>
      </c>
      <c r="P185" s="45">
        <f>K185-'Приложение 1 (7 ред)'!K185</f>
        <v>0</v>
      </c>
      <c r="Q185" s="45"/>
      <c r="S185" s="63"/>
      <c r="T185" s="63"/>
      <c r="U185" s="63"/>
      <c r="V185" s="63"/>
    </row>
    <row r="186" spans="1:23" ht="93.75" x14ac:dyDescent="0.3">
      <c r="A186" s="92"/>
      <c r="B186" s="92"/>
      <c r="C186" s="92"/>
      <c r="D186" s="67" t="s">
        <v>22</v>
      </c>
      <c r="E186" s="47">
        <v>14957.89</v>
      </c>
      <c r="F186" s="47">
        <f>F53+F81+F91+F124+F130+F145+F152</f>
        <v>391347.82983</v>
      </c>
      <c r="G186" s="47">
        <f>G53+G81+G91+G124+G130+G145+G152</f>
        <v>85697.066770000005</v>
      </c>
      <c r="H186" s="47">
        <f>H53+H81+H91+H124+H130+H152</f>
        <v>108375.91255999998</v>
      </c>
      <c r="I186" s="47">
        <f>I53+I81+I91+I124+I130+I152</f>
        <v>56097.377250000005</v>
      </c>
      <c r="J186" s="47">
        <f>J53+J81+J91+J124+J130+J152</f>
        <v>56959.082000000002</v>
      </c>
      <c r="K186" s="47">
        <f>K53+K81+K91+K124+K130+K152</f>
        <v>84218.391250000001</v>
      </c>
      <c r="L186" s="93"/>
      <c r="M186" s="94"/>
      <c r="N186" s="45">
        <f>I186-'Приложение 1 (7 ред)'!I186</f>
        <v>716.42000000000553</v>
      </c>
      <c r="O186" s="45">
        <f>J186-'Приложение 1 (7 ред)'!J186</f>
        <v>0</v>
      </c>
      <c r="P186" s="45">
        <f>K186-'Приложение 1 (7 ред)'!K186</f>
        <v>0</v>
      </c>
      <c r="Q186" s="45"/>
      <c r="S186" s="63"/>
      <c r="T186" s="63"/>
      <c r="U186" s="63"/>
      <c r="V186" s="63"/>
    </row>
    <row r="187" spans="1:23" ht="30.75" customHeight="1" x14ac:dyDescent="0.3">
      <c r="A187" s="92" t="s">
        <v>168</v>
      </c>
      <c r="B187" s="92"/>
      <c r="C187" s="92"/>
      <c r="D187" s="64" t="s">
        <v>50</v>
      </c>
      <c r="E187" s="47">
        <f>E189+E190</f>
        <v>394987.10701000004</v>
      </c>
      <c r="F187" s="47">
        <f t="shared" ref="F187:K187" si="32">F189+F190+F188</f>
        <v>2665955.5581100001</v>
      </c>
      <c r="G187" s="47">
        <f t="shared" si="32"/>
        <v>462731.08177000005</v>
      </c>
      <c r="H187" s="47">
        <f t="shared" si="32"/>
        <v>574718.71383999998</v>
      </c>
      <c r="I187" s="47">
        <f t="shared" si="32"/>
        <v>516437.63124999998</v>
      </c>
      <c r="J187" s="47">
        <f>J189+J190+J188</f>
        <v>505003.72599999997</v>
      </c>
      <c r="K187" s="47">
        <f t="shared" si="32"/>
        <v>607064.40524999995</v>
      </c>
      <c r="L187" s="93"/>
      <c r="M187" s="94"/>
      <c r="N187" s="45">
        <f>I187-'Приложение 1 (7 ред)'!I187</f>
        <v>716.42000000004191</v>
      </c>
      <c r="O187" s="45">
        <f>J187-'Приложение 1 (7 ред)'!J187</f>
        <v>0</v>
      </c>
      <c r="P187" s="45">
        <f>K187-'Приложение 1 (7 ред)'!K187</f>
        <v>0</v>
      </c>
      <c r="Q187" s="45"/>
      <c r="R187" s="45"/>
      <c r="S187" s="63"/>
      <c r="T187" s="63"/>
      <c r="U187" s="63"/>
      <c r="V187" s="63"/>
      <c r="W187" s="45"/>
    </row>
    <row r="188" spans="1:23" ht="56.25" x14ac:dyDescent="0.3">
      <c r="A188" s="92"/>
      <c r="B188" s="92"/>
      <c r="C188" s="92"/>
      <c r="D188" s="64" t="s">
        <v>147</v>
      </c>
      <c r="E188" s="47">
        <f t="shared" ref="E188:K188" si="33">E184</f>
        <v>0</v>
      </c>
      <c r="F188" s="47">
        <f t="shared" si="33"/>
        <v>60140.145000000004</v>
      </c>
      <c r="G188" s="47">
        <f t="shared" si="33"/>
        <v>0</v>
      </c>
      <c r="H188" s="47">
        <f t="shared" si="33"/>
        <v>30521.61</v>
      </c>
      <c r="I188" s="47">
        <f t="shared" si="33"/>
        <v>6929.2574999999997</v>
      </c>
      <c r="J188" s="47">
        <f t="shared" si="33"/>
        <v>0</v>
      </c>
      <c r="K188" s="47">
        <f t="shared" si="33"/>
        <v>22689.2775</v>
      </c>
      <c r="L188" s="93"/>
      <c r="M188" s="94"/>
      <c r="N188" s="45">
        <f>I188-'Приложение 1 (7 ред)'!I188</f>
        <v>0</v>
      </c>
      <c r="O188" s="45">
        <f>J188-'Приложение 1 (7 ред)'!J188</f>
        <v>0</v>
      </c>
      <c r="P188" s="45">
        <f>K188-'Приложение 1 (7 ред)'!K188</f>
        <v>0</v>
      </c>
      <c r="Q188" s="45"/>
      <c r="S188" s="63"/>
      <c r="T188" s="63"/>
      <c r="U188" s="63"/>
      <c r="V188" s="63"/>
    </row>
    <row r="189" spans="1:23" ht="75" x14ac:dyDescent="0.3">
      <c r="A189" s="92"/>
      <c r="B189" s="92"/>
      <c r="C189" s="92"/>
      <c r="D189" s="67" t="s">
        <v>21</v>
      </c>
      <c r="E189" s="47">
        <f t="shared" ref="E189:K190" si="34">E47+E185</f>
        <v>8430</v>
      </c>
      <c r="F189" s="47">
        <f t="shared" si="34"/>
        <v>182113.315</v>
      </c>
      <c r="G189" s="47">
        <f t="shared" si="34"/>
        <v>23917</v>
      </c>
      <c r="H189" s="47">
        <f t="shared" si="34"/>
        <v>33028.870000000003</v>
      </c>
      <c r="I189" s="47">
        <f t="shared" si="34"/>
        <v>27929.352500000001</v>
      </c>
      <c r="J189" s="47">
        <f t="shared" si="34"/>
        <v>22563</v>
      </c>
      <c r="K189" s="47">
        <f t="shared" si="34"/>
        <v>74675.092499999999</v>
      </c>
      <c r="L189" s="93"/>
      <c r="M189" s="94"/>
      <c r="N189" s="45">
        <f>I189-'Приложение 1 (7 ред)'!I189</f>
        <v>0</v>
      </c>
      <c r="O189" s="45">
        <f>J189-'Приложение 1 (7 ред)'!J189</f>
        <v>0</v>
      </c>
      <c r="P189" s="45">
        <f>K189-'Приложение 1 (7 ред)'!K189</f>
        <v>0</v>
      </c>
      <c r="Q189" s="45"/>
      <c r="S189" s="63"/>
      <c r="T189" s="63"/>
      <c r="U189" s="63"/>
      <c r="V189" s="63"/>
    </row>
    <row r="190" spans="1:23" ht="93.75" x14ac:dyDescent="0.3">
      <c r="A190" s="89"/>
      <c r="B190" s="89"/>
      <c r="C190" s="89"/>
      <c r="D190" s="67" t="s">
        <v>22</v>
      </c>
      <c r="E190" s="47">
        <f t="shared" si="34"/>
        <v>386557.10701000004</v>
      </c>
      <c r="F190" s="47">
        <f t="shared" si="34"/>
        <v>2423702.0981100001</v>
      </c>
      <c r="G190" s="47">
        <f t="shared" si="34"/>
        <v>438814.08177000005</v>
      </c>
      <c r="H190" s="47">
        <f t="shared" si="34"/>
        <v>511168.23383999994</v>
      </c>
      <c r="I190" s="47">
        <f t="shared" si="34"/>
        <v>481579.02124999999</v>
      </c>
      <c r="J190" s="47">
        <f t="shared" si="34"/>
        <v>482440.72599999997</v>
      </c>
      <c r="K190" s="47">
        <f t="shared" si="34"/>
        <v>509700.03524999996</v>
      </c>
      <c r="L190" s="66"/>
      <c r="M190" s="64"/>
      <c r="N190" s="45">
        <f>I190-'Приложение 1 (7 ред)'!I190</f>
        <v>716.42000000004191</v>
      </c>
      <c r="O190" s="45">
        <f>J190-'Приложение 1 (7 ред)'!J190</f>
        <v>0</v>
      </c>
      <c r="P190" s="45">
        <f>K190-'Приложение 1 (7 ред)'!K190</f>
        <v>0</v>
      </c>
      <c r="Q190" s="45"/>
      <c r="S190" s="63"/>
      <c r="T190" s="63"/>
      <c r="U190" s="63"/>
      <c r="V190" s="63"/>
    </row>
    <row r="191" spans="1:23" x14ac:dyDescent="0.3">
      <c r="A191" s="80"/>
      <c r="B191" s="80"/>
      <c r="C191" s="80"/>
      <c r="D191" s="81"/>
      <c r="E191" s="53"/>
      <c r="F191" s="53"/>
      <c r="G191" s="53"/>
      <c r="H191" s="53"/>
      <c r="I191" s="53"/>
      <c r="J191" s="53"/>
      <c r="K191" s="53"/>
      <c r="L191" s="82"/>
      <c r="M191" s="83" t="s">
        <v>169</v>
      </c>
    </row>
    <row r="192" spans="1:23" ht="28.5" customHeight="1" x14ac:dyDescent="0.3"/>
    <row r="193" spans="2:12" ht="46.5" customHeight="1" x14ac:dyDescent="0.35">
      <c r="B193" s="90" t="s">
        <v>170</v>
      </c>
      <c r="C193" s="90"/>
      <c r="D193" s="90"/>
      <c r="E193" s="90"/>
      <c r="F193" s="85"/>
      <c r="G193" s="86"/>
      <c r="H193" s="91"/>
      <c r="I193" s="91"/>
      <c r="J193" s="90" t="s">
        <v>171</v>
      </c>
      <c r="K193" s="90"/>
      <c r="L193" s="90"/>
    </row>
    <row r="194" spans="2:12" ht="23.25" x14ac:dyDescent="0.35">
      <c r="B194" s="90"/>
      <c r="C194" s="90"/>
      <c r="D194" s="90"/>
      <c r="E194" s="90"/>
      <c r="F194" s="85"/>
      <c r="J194" s="87"/>
      <c r="K194" s="87"/>
      <c r="L194" s="88"/>
    </row>
    <row r="195" spans="2:12" ht="41.25" customHeight="1" x14ac:dyDescent="0.35">
      <c r="B195" s="90" t="s">
        <v>172</v>
      </c>
      <c r="C195" s="90"/>
      <c r="D195" s="90"/>
      <c r="E195" s="90"/>
      <c r="F195" s="85"/>
      <c r="G195" s="86"/>
      <c r="J195" s="90" t="s">
        <v>173</v>
      </c>
      <c r="K195" s="90"/>
      <c r="L195" s="90"/>
    </row>
  </sheetData>
  <mergeCells count="219">
    <mergeCell ref="A9:M9"/>
    <mergeCell ref="A10:A12"/>
    <mergeCell ref="B10:B12"/>
    <mergeCell ref="C10:C12"/>
    <mergeCell ref="E10:K12"/>
    <mergeCell ref="L10:L12"/>
    <mergeCell ref="M10:M12"/>
    <mergeCell ref="L1:M1"/>
    <mergeCell ref="L2:M3"/>
    <mergeCell ref="A4:M4"/>
    <mergeCell ref="A6:A7"/>
    <mergeCell ref="B6:B7"/>
    <mergeCell ref="D6:D7"/>
    <mergeCell ref="E6:E7"/>
    <mergeCell ref="G6:K6"/>
    <mergeCell ref="L6:L7"/>
    <mergeCell ref="M6:M7"/>
    <mergeCell ref="A16:A18"/>
    <mergeCell ref="B16:B18"/>
    <mergeCell ref="C16:C18"/>
    <mergeCell ref="E16:K18"/>
    <mergeCell ref="L16:L18"/>
    <mergeCell ref="M16:M18"/>
    <mergeCell ref="A13:A15"/>
    <mergeCell ref="B13:B15"/>
    <mergeCell ref="C13:C15"/>
    <mergeCell ref="E13:K15"/>
    <mergeCell ref="L13:L15"/>
    <mergeCell ref="M13:M15"/>
    <mergeCell ref="A19:A21"/>
    <mergeCell ref="B19:B21"/>
    <mergeCell ref="C19:C21"/>
    <mergeCell ref="L19:L21"/>
    <mergeCell ref="M19:M21"/>
    <mergeCell ref="A22:A24"/>
    <mergeCell ref="B22:B24"/>
    <mergeCell ref="C22:C24"/>
    <mergeCell ref="L22:L24"/>
    <mergeCell ref="M22:M36"/>
    <mergeCell ref="A31:A33"/>
    <mergeCell ref="B31:B33"/>
    <mergeCell ref="C31:C33"/>
    <mergeCell ref="L31:L33"/>
    <mergeCell ref="A34:A36"/>
    <mergeCell ref="B34:B36"/>
    <mergeCell ref="C34:C36"/>
    <mergeCell ref="L34:L36"/>
    <mergeCell ref="A25:A27"/>
    <mergeCell ref="B25:B27"/>
    <mergeCell ref="C25:C27"/>
    <mergeCell ref="L25:L27"/>
    <mergeCell ref="A28:A30"/>
    <mergeCell ref="B28:B30"/>
    <mergeCell ref="C28:C30"/>
    <mergeCell ref="L28:L30"/>
    <mergeCell ref="A43:A45"/>
    <mergeCell ref="B43:B45"/>
    <mergeCell ref="C43:C45"/>
    <mergeCell ref="L43:L45"/>
    <mergeCell ref="A46:C49"/>
    <mergeCell ref="A50:M50"/>
    <mergeCell ref="A37:A39"/>
    <mergeCell ref="B37:B39"/>
    <mergeCell ref="C37:C39"/>
    <mergeCell ref="L37:L39"/>
    <mergeCell ref="M37:M39"/>
    <mergeCell ref="A40:A42"/>
    <mergeCell ref="B40:B42"/>
    <mergeCell ref="C40:C42"/>
    <mergeCell ref="L40:L42"/>
    <mergeCell ref="M40:M45"/>
    <mergeCell ref="A51:A53"/>
    <mergeCell ref="B51:B54"/>
    <mergeCell ref="C51:C54"/>
    <mergeCell ref="L51:L52"/>
    <mergeCell ref="M51:M54"/>
    <mergeCell ref="A56:A58"/>
    <mergeCell ref="B56:B58"/>
    <mergeCell ref="C56:C58"/>
    <mergeCell ref="L56:L58"/>
    <mergeCell ref="M56:M58"/>
    <mergeCell ref="A65:A66"/>
    <mergeCell ref="B65:B66"/>
    <mergeCell ref="C65:C66"/>
    <mergeCell ref="L65:L66"/>
    <mergeCell ref="M65:M66"/>
    <mergeCell ref="A68:A69"/>
    <mergeCell ref="B68:B69"/>
    <mergeCell ref="C68:C69"/>
    <mergeCell ref="L68:L69"/>
    <mergeCell ref="M68:M69"/>
    <mergeCell ref="A80:A81"/>
    <mergeCell ref="B80:B81"/>
    <mergeCell ref="C80:C81"/>
    <mergeCell ref="L80:L81"/>
    <mergeCell ref="M80:M81"/>
    <mergeCell ref="A82:A83"/>
    <mergeCell ref="B82:B83"/>
    <mergeCell ref="C82:C83"/>
    <mergeCell ref="L82:L83"/>
    <mergeCell ref="M82:M83"/>
    <mergeCell ref="A89:A91"/>
    <mergeCell ref="B89:B91"/>
    <mergeCell ref="C89:C91"/>
    <mergeCell ref="L89:L91"/>
    <mergeCell ref="M89:M91"/>
    <mergeCell ref="A92:A94"/>
    <mergeCell ref="B92:B94"/>
    <mergeCell ref="C92:C94"/>
    <mergeCell ref="L92:L94"/>
    <mergeCell ref="M92:M94"/>
    <mergeCell ref="A105:A106"/>
    <mergeCell ref="B105:B106"/>
    <mergeCell ref="C105:C106"/>
    <mergeCell ref="L105:L106"/>
    <mergeCell ref="M105:M106"/>
    <mergeCell ref="A111:A112"/>
    <mergeCell ref="B111:B112"/>
    <mergeCell ref="C111:C112"/>
    <mergeCell ref="L111:L112"/>
    <mergeCell ref="M111:M112"/>
    <mergeCell ref="L125:L127"/>
    <mergeCell ref="M125:M127"/>
    <mergeCell ref="A128:A130"/>
    <mergeCell ref="B128:B130"/>
    <mergeCell ref="C128:C130"/>
    <mergeCell ref="L128:L130"/>
    <mergeCell ref="M128:M130"/>
    <mergeCell ref="A122:A124"/>
    <mergeCell ref="B122:B124"/>
    <mergeCell ref="C122:C124"/>
    <mergeCell ref="D122:D124"/>
    <mergeCell ref="L122:L124"/>
    <mergeCell ref="M122:M124"/>
    <mergeCell ref="A140:A142"/>
    <mergeCell ref="B140:B142"/>
    <mergeCell ref="C140:C142"/>
    <mergeCell ref="H140:K142"/>
    <mergeCell ref="L140:L142"/>
    <mergeCell ref="M140:M142"/>
    <mergeCell ref="A131:A135"/>
    <mergeCell ref="B131:B132"/>
    <mergeCell ref="C131:C135"/>
    <mergeCell ref="L131:L135"/>
    <mergeCell ref="M131:M135"/>
    <mergeCell ref="D132:D134"/>
    <mergeCell ref="A143:A145"/>
    <mergeCell ref="B143:B145"/>
    <mergeCell ref="C143:C145"/>
    <mergeCell ref="L143:L145"/>
    <mergeCell ref="M143:M145"/>
    <mergeCell ref="A146:A148"/>
    <mergeCell ref="B146:B148"/>
    <mergeCell ref="C146:C148"/>
    <mergeCell ref="L146:L148"/>
    <mergeCell ref="M146:M148"/>
    <mergeCell ref="A149:A152"/>
    <mergeCell ref="B149:B152"/>
    <mergeCell ref="C149:C152"/>
    <mergeCell ref="L149:L152"/>
    <mergeCell ref="M149:M152"/>
    <mergeCell ref="A153:A155"/>
    <mergeCell ref="B153:B155"/>
    <mergeCell ref="C153:C155"/>
    <mergeCell ref="L153:L155"/>
    <mergeCell ref="M153:M155"/>
    <mergeCell ref="A156:A158"/>
    <mergeCell ref="B156:B158"/>
    <mergeCell ref="C156:C158"/>
    <mergeCell ref="L156:L158"/>
    <mergeCell ref="M156:M158"/>
    <mergeCell ref="A159:A161"/>
    <mergeCell ref="B159:B161"/>
    <mergeCell ref="C159:C161"/>
    <mergeCell ref="L159:L161"/>
    <mergeCell ref="M159:M161"/>
    <mergeCell ref="A162:A164"/>
    <mergeCell ref="B162:B164"/>
    <mergeCell ref="C162:C164"/>
    <mergeCell ref="L162:L164"/>
    <mergeCell ref="M162:M164"/>
    <mergeCell ref="A165:A168"/>
    <mergeCell ref="B165:B168"/>
    <mergeCell ref="C165:C168"/>
    <mergeCell ref="L165:L168"/>
    <mergeCell ref="M165:M168"/>
    <mergeCell ref="A169:A171"/>
    <mergeCell ref="B169:B171"/>
    <mergeCell ref="C169:C171"/>
    <mergeCell ref="L169:L171"/>
    <mergeCell ref="M169:M171"/>
    <mergeCell ref="A172:A174"/>
    <mergeCell ref="B172:B174"/>
    <mergeCell ref="C172:C174"/>
    <mergeCell ref="L172:L174"/>
    <mergeCell ref="M172:M174"/>
    <mergeCell ref="M183:M186"/>
    <mergeCell ref="A187:C189"/>
    <mergeCell ref="L187:L189"/>
    <mergeCell ref="M187:M189"/>
    <mergeCell ref="A175:A178"/>
    <mergeCell ref="B175:B178"/>
    <mergeCell ref="C175:C178"/>
    <mergeCell ref="L175:L178"/>
    <mergeCell ref="M175:M178"/>
    <mergeCell ref="A179:A182"/>
    <mergeCell ref="B179:B182"/>
    <mergeCell ref="C179:C182"/>
    <mergeCell ref="L179:L182"/>
    <mergeCell ref="M179:M182"/>
    <mergeCell ref="A190:C190"/>
    <mergeCell ref="B193:E193"/>
    <mergeCell ref="H193:I193"/>
    <mergeCell ref="J193:L193"/>
    <mergeCell ref="B194:E194"/>
    <mergeCell ref="B195:E195"/>
    <mergeCell ref="J195:L195"/>
    <mergeCell ref="A183:C186"/>
    <mergeCell ref="L183:L186"/>
  </mergeCells>
  <printOptions horizontalCentered="1"/>
  <pageMargins left="0.19685039370078741" right="0.19685039370078741" top="0.39370078740157483" bottom="0.19685039370078741" header="0" footer="0"/>
  <pageSetup paperSize="9" scale="49" fitToHeight="10" orientation="landscape" r:id="rId1"/>
  <headerFooter>
    <oddHeader>&amp;C&amp;P</oddHeader>
  </headerFooter>
  <rowBreaks count="4" manualBreakCount="4">
    <brk id="18" max="12" man="1"/>
    <brk id="39" max="12" man="1"/>
    <brk id="142" max="12" man="1"/>
    <brk id="16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F0DDD-B7CA-48A4-BC29-36A2AABD6197}">
  <dimension ref="A1:W195"/>
  <sheetViews>
    <sheetView view="pageBreakPreview" topLeftCell="A15" zoomScale="77" zoomScaleNormal="70" zoomScaleSheetLayoutView="77" zoomScalePageLayoutView="55" workbookViewId="0">
      <selection activeCell="L2" sqref="L2:M3"/>
    </sheetView>
  </sheetViews>
  <sheetFormatPr defaultColWidth="9.140625" defaultRowHeight="18.75" x14ac:dyDescent="0.3"/>
  <cols>
    <col min="1" max="1" width="8.7109375" style="1" customWidth="1"/>
    <col min="2" max="2" width="60.85546875" style="3" customWidth="1"/>
    <col min="3" max="3" width="14.28515625" style="3" customWidth="1"/>
    <col min="4" max="4" width="22.5703125" style="3" customWidth="1"/>
    <col min="5" max="5" width="21.7109375" style="3" hidden="1" customWidth="1"/>
    <col min="6" max="6" width="24.28515625" style="3" customWidth="1"/>
    <col min="7" max="7" width="22" style="4" customWidth="1"/>
    <col min="8" max="11" width="19.7109375" style="4" customWidth="1"/>
    <col min="12" max="12" width="26.7109375" style="3" customWidth="1"/>
    <col min="13" max="13" width="29.85546875" style="40" customWidth="1"/>
    <col min="14" max="14" width="15.7109375" style="3" hidden="1" customWidth="1"/>
    <col min="15" max="16" width="16.5703125" style="3" hidden="1" customWidth="1"/>
    <col min="17" max="17" width="17" style="3" hidden="1" customWidth="1"/>
    <col min="18" max="18" width="22.42578125" style="3" hidden="1" customWidth="1"/>
    <col min="19" max="19" width="21" style="11" customWidth="1"/>
    <col min="20" max="20" width="25.85546875" style="3" customWidth="1"/>
    <col min="21" max="21" width="15" style="3" customWidth="1"/>
    <col min="22" max="22" width="16.42578125" style="3" customWidth="1"/>
    <col min="23" max="23" width="16.28515625" style="3" customWidth="1"/>
    <col min="24" max="16384" width="9.140625" style="3"/>
  </cols>
  <sheetData>
    <row r="1" spans="1:13" ht="116.25" customHeight="1" x14ac:dyDescent="0.3">
      <c r="B1" s="2"/>
      <c r="G1" s="3"/>
      <c r="L1" s="163" t="s">
        <v>0</v>
      </c>
      <c r="M1" s="163"/>
    </row>
    <row r="2" spans="1:13" ht="26.25" customHeight="1" x14ac:dyDescent="0.3">
      <c r="G2" s="3"/>
      <c r="L2" s="164" t="s">
        <v>1</v>
      </c>
      <c r="M2" s="164"/>
    </row>
    <row r="3" spans="1:13" ht="83.25" customHeight="1" x14ac:dyDescent="0.3">
      <c r="G3" s="3"/>
      <c r="L3" s="164"/>
      <c r="M3" s="164"/>
    </row>
    <row r="4" spans="1:13" ht="20.25" x14ac:dyDescent="0.3">
      <c r="A4" s="165" t="s">
        <v>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6" spans="1:13" ht="56.25" customHeight="1" x14ac:dyDescent="0.3">
      <c r="A6" s="128" t="s">
        <v>3</v>
      </c>
      <c r="B6" s="128" t="s">
        <v>4</v>
      </c>
      <c r="C6" s="5" t="s">
        <v>5</v>
      </c>
      <c r="D6" s="128" t="s">
        <v>6</v>
      </c>
      <c r="E6" s="128" t="s">
        <v>7</v>
      </c>
      <c r="F6" s="5" t="s">
        <v>8</v>
      </c>
      <c r="G6" s="166" t="s">
        <v>9</v>
      </c>
      <c r="H6" s="166"/>
      <c r="I6" s="166"/>
      <c r="J6" s="166"/>
      <c r="K6" s="166"/>
      <c r="L6" s="128" t="s">
        <v>10</v>
      </c>
      <c r="M6" s="128" t="s">
        <v>11</v>
      </c>
    </row>
    <row r="7" spans="1:13" ht="38.25" customHeight="1" x14ac:dyDescent="0.3">
      <c r="A7" s="128"/>
      <c r="B7" s="128"/>
      <c r="C7" s="5" t="s">
        <v>12</v>
      </c>
      <c r="D7" s="128"/>
      <c r="E7" s="128"/>
      <c r="F7" s="5" t="s">
        <v>13</v>
      </c>
      <c r="G7" s="6">
        <v>2020</v>
      </c>
      <c r="H7" s="7">
        <v>2021</v>
      </c>
      <c r="I7" s="7">
        <v>2022</v>
      </c>
      <c r="J7" s="7">
        <v>2023</v>
      </c>
      <c r="K7" s="7">
        <v>2024</v>
      </c>
      <c r="L7" s="128"/>
      <c r="M7" s="128"/>
    </row>
    <row r="8" spans="1:13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5</v>
      </c>
      <c r="G8" s="7">
        <v>6</v>
      </c>
      <c r="H8" s="8">
        <v>7</v>
      </c>
      <c r="I8" s="7">
        <v>8</v>
      </c>
      <c r="J8" s="8">
        <v>9</v>
      </c>
      <c r="K8" s="7">
        <v>10</v>
      </c>
      <c r="L8" s="8">
        <v>11</v>
      </c>
      <c r="M8" s="7">
        <v>12</v>
      </c>
    </row>
    <row r="9" spans="1:13" ht="56.25" customHeight="1" x14ac:dyDescent="0.3">
      <c r="A9" s="162" t="s">
        <v>14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</row>
    <row r="10" spans="1:13" ht="51.75" customHeight="1" x14ac:dyDescent="0.3">
      <c r="A10" s="133" t="s">
        <v>15</v>
      </c>
      <c r="B10" s="144" t="s">
        <v>16</v>
      </c>
      <c r="C10" s="128" t="s">
        <v>17</v>
      </c>
      <c r="D10" s="9" t="s">
        <v>18</v>
      </c>
      <c r="E10" s="133" t="s">
        <v>19</v>
      </c>
      <c r="F10" s="133"/>
      <c r="G10" s="133"/>
      <c r="H10" s="133"/>
      <c r="I10" s="133"/>
      <c r="J10" s="133"/>
      <c r="K10" s="133"/>
      <c r="L10" s="128" t="s">
        <v>20</v>
      </c>
      <c r="M10" s="128"/>
    </row>
    <row r="11" spans="1:13" ht="75" x14ac:dyDescent="0.3">
      <c r="A11" s="133"/>
      <c r="B11" s="144"/>
      <c r="C11" s="128"/>
      <c r="D11" s="9" t="s">
        <v>21</v>
      </c>
      <c r="E11" s="133"/>
      <c r="F11" s="133"/>
      <c r="G11" s="133"/>
      <c r="H11" s="133"/>
      <c r="I11" s="133"/>
      <c r="J11" s="133"/>
      <c r="K11" s="133"/>
      <c r="L11" s="128"/>
      <c r="M11" s="128"/>
    </row>
    <row r="12" spans="1:13" ht="76.5" customHeight="1" x14ac:dyDescent="0.3">
      <c r="A12" s="133"/>
      <c r="B12" s="144"/>
      <c r="C12" s="128"/>
      <c r="D12" s="9" t="s">
        <v>22</v>
      </c>
      <c r="E12" s="133"/>
      <c r="F12" s="133"/>
      <c r="G12" s="133"/>
      <c r="H12" s="133"/>
      <c r="I12" s="133"/>
      <c r="J12" s="133"/>
      <c r="K12" s="133"/>
      <c r="L12" s="128"/>
      <c r="M12" s="128"/>
    </row>
    <row r="13" spans="1:13" ht="36" customHeight="1" x14ac:dyDescent="0.3">
      <c r="A13" s="161" t="s">
        <v>23</v>
      </c>
      <c r="B13" s="144" t="s">
        <v>24</v>
      </c>
      <c r="C13" s="133" t="s">
        <v>17</v>
      </c>
      <c r="D13" s="10" t="s">
        <v>18</v>
      </c>
      <c r="E13" s="133" t="s">
        <v>19</v>
      </c>
      <c r="F13" s="133"/>
      <c r="G13" s="133"/>
      <c r="H13" s="133"/>
      <c r="I13" s="133"/>
      <c r="J13" s="133"/>
      <c r="K13" s="133"/>
      <c r="L13" s="133" t="s">
        <v>20</v>
      </c>
      <c r="M13" s="160" t="s">
        <v>25</v>
      </c>
    </row>
    <row r="14" spans="1:13" ht="75" x14ac:dyDescent="0.3">
      <c r="A14" s="161"/>
      <c r="B14" s="144"/>
      <c r="C14" s="133"/>
      <c r="D14" s="10" t="s">
        <v>21</v>
      </c>
      <c r="E14" s="133"/>
      <c r="F14" s="133"/>
      <c r="G14" s="133"/>
      <c r="H14" s="133"/>
      <c r="I14" s="133"/>
      <c r="J14" s="133"/>
      <c r="K14" s="133"/>
      <c r="L14" s="133"/>
      <c r="M14" s="160"/>
    </row>
    <row r="15" spans="1:13" ht="93.75" x14ac:dyDescent="0.3">
      <c r="A15" s="161"/>
      <c r="B15" s="144"/>
      <c r="C15" s="133"/>
      <c r="D15" s="10" t="s">
        <v>22</v>
      </c>
      <c r="E15" s="133"/>
      <c r="F15" s="133"/>
      <c r="G15" s="133"/>
      <c r="H15" s="133"/>
      <c r="I15" s="133"/>
      <c r="J15" s="133"/>
      <c r="K15" s="133"/>
      <c r="L15" s="133"/>
      <c r="M15" s="160"/>
    </row>
    <row r="16" spans="1:13" ht="56.25" customHeight="1" x14ac:dyDescent="0.3">
      <c r="A16" s="161" t="s">
        <v>26</v>
      </c>
      <c r="B16" s="144" t="s">
        <v>27</v>
      </c>
      <c r="C16" s="133" t="s">
        <v>17</v>
      </c>
      <c r="D16" s="10" t="s">
        <v>18</v>
      </c>
      <c r="E16" s="133" t="s">
        <v>19</v>
      </c>
      <c r="F16" s="133"/>
      <c r="G16" s="133"/>
      <c r="H16" s="133"/>
      <c r="I16" s="133"/>
      <c r="J16" s="133"/>
      <c r="K16" s="133"/>
      <c r="L16" s="133" t="s">
        <v>20</v>
      </c>
      <c r="M16" s="160" t="s">
        <v>25</v>
      </c>
    </row>
    <row r="17" spans="1:19" ht="75" x14ac:dyDescent="0.3">
      <c r="A17" s="161"/>
      <c r="B17" s="144"/>
      <c r="C17" s="133"/>
      <c r="D17" s="10" t="s">
        <v>21</v>
      </c>
      <c r="E17" s="133"/>
      <c r="F17" s="133"/>
      <c r="G17" s="133"/>
      <c r="H17" s="133"/>
      <c r="I17" s="133"/>
      <c r="J17" s="133"/>
      <c r="K17" s="133"/>
      <c r="L17" s="133"/>
      <c r="M17" s="160"/>
    </row>
    <row r="18" spans="1:19" ht="93.75" x14ac:dyDescent="0.3">
      <c r="A18" s="161"/>
      <c r="B18" s="144"/>
      <c r="C18" s="133"/>
      <c r="D18" s="10" t="s">
        <v>22</v>
      </c>
      <c r="E18" s="133"/>
      <c r="F18" s="133"/>
      <c r="G18" s="133"/>
      <c r="H18" s="133"/>
      <c r="I18" s="133"/>
      <c r="J18" s="133"/>
      <c r="K18" s="133"/>
      <c r="L18" s="133"/>
      <c r="M18" s="160"/>
    </row>
    <row r="19" spans="1:19" ht="56.25" customHeight="1" x14ac:dyDescent="0.3">
      <c r="A19" s="161" t="s">
        <v>28</v>
      </c>
      <c r="B19" s="144" t="s">
        <v>29</v>
      </c>
      <c r="C19" s="133" t="s">
        <v>17</v>
      </c>
      <c r="D19" s="10" t="s">
        <v>18</v>
      </c>
      <c r="E19" s="12">
        <f t="shared" ref="E19:K19" si="0">E20+E21</f>
        <v>380007.11700999999</v>
      </c>
      <c r="F19" s="13">
        <f t="shared" si="0"/>
        <v>2115067.26828</v>
      </c>
      <c r="G19" s="13">
        <f t="shared" si="0"/>
        <v>362479.01500000001</v>
      </c>
      <c r="H19" s="13">
        <f>H20+H21</f>
        <v>422650.32127999997</v>
      </c>
      <c r="I19" s="13">
        <f t="shared" si="0"/>
        <v>443312.64399999997</v>
      </c>
      <c r="J19" s="13">
        <f t="shared" si="0"/>
        <v>443312.64399999997</v>
      </c>
      <c r="K19" s="13">
        <f t="shared" si="0"/>
        <v>443312.64399999997</v>
      </c>
      <c r="L19" s="133" t="s">
        <v>30</v>
      </c>
      <c r="M19" s="133"/>
      <c r="N19" s="4" t="e">
        <f>H19-#REF!</f>
        <v>#REF!</v>
      </c>
      <c r="O19" s="4" t="e">
        <f>I19-#REF!</f>
        <v>#REF!</v>
      </c>
      <c r="P19" s="4" t="e">
        <f>J19-#REF!</f>
        <v>#REF!</v>
      </c>
      <c r="Q19" s="4" t="e">
        <f>K19-#REF!</f>
        <v>#REF!</v>
      </c>
      <c r="S19" s="14">
        <v>3578.9319599999581</v>
      </c>
    </row>
    <row r="20" spans="1:19" ht="75" x14ac:dyDescent="0.3">
      <c r="A20" s="161"/>
      <c r="B20" s="144"/>
      <c r="C20" s="133"/>
      <c r="D20" s="10" t="s">
        <v>21</v>
      </c>
      <c r="E20" s="12">
        <v>8430</v>
      </c>
      <c r="F20" s="13">
        <f t="shared" ref="F20:K20" si="1">F23+F26+F29+F32+F35</f>
        <v>83849</v>
      </c>
      <c r="G20" s="13">
        <f t="shared" si="1"/>
        <v>10085</v>
      </c>
      <c r="H20" s="13">
        <f>H23+H26+H29+H32+H35</f>
        <v>19941</v>
      </c>
      <c r="I20" s="13">
        <f t="shared" si="1"/>
        <v>17941</v>
      </c>
      <c r="J20" s="13">
        <f t="shared" si="1"/>
        <v>17941</v>
      </c>
      <c r="K20" s="13">
        <f t="shared" si="1"/>
        <v>17941</v>
      </c>
      <c r="L20" s="133"/>
      <c r="M20" s="133"/>
      <c r="N20" s="4" t="e">
        <f>H20-#REF!</f>
        <v>#REF!</v>
      </c>
      <c r="O20" s="4" t="e">
        <f>I20-#REF!</f>
        <v>#REF!</v>
      </c>
      <c r="P20" s="4" t="e">
        <f>J20-#REF!</f>
        <v>#REF!</v>
      </c>
      <c r="Q20" s="4" t="e">
        <f>K20-#REF!</f>
        <v>#REF!</v>
      </c>
      <c r="S20" s="14">
        <v>9355</v>
      </c>
    </row>
    <row r="21" spans="1:19" ht="93.75" x14ac:dyDescent="0.3">
      <c r="A21" s="161"/>
      <c r="B21" s="144"/>
      <c r="C21" s="133"/>
      <c r="D21" s="10" t="s">
        <v>22</v>
      </c>
      <c r="E21" s="12">
        <v>371577.11700999999</v>
      </c>
      <c r="F21" s="13">
        <f>F24+F27+F30+F33+F36</f>
        <v>2031218.26828</v>
      </c>
      <c r="G21" s="13">
        <f>G24+G27+G30+G33+G36</f>
        <v>352394.01500000001</v>
      </c>
      <c r="H21" s="13">
        <f>H27+H30+H33+H36</f>
        <v>402709.32127999997</v>
      </c>
      <c r="I21" s="13">
        <f t="shared" ref="I21:K21" si="2">I27+I30+I33+I36</f>
        <v>425371.64399999997</v>
      </c>
      <c r="J21" s="13">
        <f t="shared" si="2"/>
        <v>425371.64399999997</v>
      </c>
      <c r="K21" s="13">
        <f t="shared" si="2"/>
        <v>425371.64399999997</v>
      </c>
      <c r="L21" s="133"/>
      <c r="M21" s="133"/>
      <c r="N21" s="4" t="e">
        <f>H21-#REF!</f>
        <v>#REF!</v>
      </c>
      <c r="O21" s="4" t="e">
        <f>I21-#REF!</f>
        <v>#REF!</v>
      </c>
      <c r="P21" s="4" t="e">
        <f>J21-#REF!</f>
        <v>#REF!</v>
      </c>
      <c r="Q21" s="4" t="e">
        <f>K21-#REF!</f>
        <v>#REF!</v>
      </c>
      <c r="S21" s="14">
        <v>-5776.0680400000419</v>
      </c>
    </row>
    <row r="22" spans="1:19" ht="18.75" hidden="1" customHeight="1" x14ac:dyDescent="0.3">
      <c r="A22" s="161" t="s">
        <v>31</v>
      </c>
      <c r="B22" s="144" t="s">
        <v>32</v>
      </c>
      <c r="C22" s="133" t="s">
        <v>17</v>
      </c>
      <c r="D22" s="10" t="s">
        <v>18</v>
      </c>
      <c r="E22" s="12">
        <f>E23+E24</f>
        <v>1199</v>
      </c>
      <c r="F22" s="13">
        <f>SUM(F23:F24)</f>
        <v>0</v>
      </c>
      <c r="G22" s="13">
        <f>SUM(G23:G24)</f>
        <v>0</v>
      </c>
      <c r="H22" s="13">
        <v>0</v>
      </c>
      <c r="I22" s="13">
        <v>0</v>
      </c>
      <c r="J22" s="13">
        <v>0</v>
      </c>
      <c r="K22" s="13">
        <v>0</v>
      </c>
      <c r="L22" s="133" t="s">
        <v>30</v>
      </c>
      <c r="M22" s="128" t="s">
        <v>33</v>
      </c>
      <c r="N22" s="4" t="e">
        <f>H22-#REF!</f>
        <v>#REF!</v>
      </c>
      <c r="O22" s="4" t="e">
        <f>I22-#REF!</f>
        <v>#REF!</v>
      </c>
      <c r="P22" s="4" t="e">
        <f>J22-#REF!</f>
        <v>#REF!</v>
      </c>
      <c r="Q22" s="4" t="e">
        <f>K22-#REF!</f>
        <v>#REF!</v>
      </c>
      <c r="S22" s="14">
        <v>0</v>
      </c>
    </row>
    <row r="23" spans="1:19" ht="75" hidden="1" x14ac:dyDescent="0.3">
      <c r="A23" s="161"/>
      <c r="B23" s="144"/>
      <c r="C23" s="133"/>
      <c r="D23" s="10" t="s">
        <v>21</v>
      </c>
      <c r="E23" s="12">
        <v>1187</v>
      </c>
      <c r="F23" s="13">
        <f>SUM(G23:K23)</f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3"/>
      <c r="M23" s="128"/>
      <c r="N23" s="4" t="e">
        <f>H23-#REF!</f>
        <v>#REF!</v>
      </c>
      <c r="O23" s="4" t="e">
        <f>I23-#REF!</f>
        <v>#REF!</v>
      </c>
      <c r="P23" s="4" t="e">
        <f>J23-#REF!</f>
        <v>#REF!</v>
      </c>
      <c r="Q23" s="4" t="e">
        <f>K23-#REF!</f>
        <v>#REF!</v>
      </c>
      <c r="S23" s="14">
        <v>0</v>
      </c>
    </row>
    <row r="24" spans="1:19" ht="96" hidden="1" customHeight="1" x14ac:dyDescent="0.3">
      <c r="A24" s="161"/>
      <c r="B24" s="144"/>
      <c r="C24" s="133"/>
      <c r="D24" s="10" t="s">
        <v>22</v>
      </c>
      <c r="E24" s="12">
        <v>12</v>
      </c>
      <c r="F24" s="13">
        <f>SUM(G24:K24)</f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3"/>
      <c r="M24" s="128"/>
      <c r="N24" s="4" t="e">
        <f>H24-#REF!</f>
        <v>#REF!</v>
      </c>
      <c r="O24" s="4" t="e">
        <f>I24-#REF!</f>
        <v>#REF!</v>
      </c>
      <c r="P24" s="4" t="e">
        <f>J24-#REF!</f>
        <v>#REF!</v>
      </c>
      <c r="Q24" s="4" t="e">
        <f>K24-#REF!</f>
        <v>#REF!</v>
      </c>
      <c r="S24" s="14">
        <v>0</v>
      </c>
    </row>
    <row r="25" spans="1:19" ht="18.75" customHeight="1" x14ac:dyDescent="0.3">
      <c r="A25" s="161" t="s">
        <v>34</v>
      </c>
      <c r="B25" s="144" t="s">
        <v>35</v>
      </c>
      <c r="C25" s="133" t="s">
        <v>17</v>
      </c>
      <c r="D25" s="10" t="s">
        <v>18</v>
      </c>
      <c r="E25" s="12">
        <f>E26+E27</f>
        <v>7625</v>
      </c>
      <c r="F25" s="13">
        <f>SUM(F26:F27)</f>
        <v>82812</v>
      </c>
      <c r="G25" s="13">
        <f>SUM(G26:G27)</f>
        <v>5162</v>
      </c>
      <c r="H25" s="13">
        <f>SUM(H26:H27)</f>
        <v>20992</v>
      </c>
      <c r="I25" s="13">
        <f t="shared" ref="I25:K25" si="3">SUM(I26:I27)</f>
        <v>18886</v>
      </c>
      <c r="J25" s="13">
        <f t="shared" si="3"/>
        <v>18886</v>
      </c>
      <c r="K25" s="13">
        <f t="shared" si="3"/>
        <v>18886</v>
      </c>
      <c r="L25" s="133" t="s">
        <v>30</v>
      </c>
      <c r="M25" s="128"/>
      <c r="N25" s="4" t="e">
        <f>H25-#REF!</f>
        <v>#REF!</v>
      </c>
      <c r="O25" s="4" t="e">
        <f>I25-#REF!</f>
        <v>#REF!</v>
      </c>
      <c r="P25" s="4" t="e">
        <f>J25-#REF!</f>
        <v>#REF!</v>
      </c>
      <c r="Q25" s="4" t="e">
        <f>K25-#REF!</f>
        <v>#REF!</v>
      </c>
      <c r="S25" s="14">
        <v>9848</v>
      </c>
    </row>
    <row r="26" spans="1:19" ht="75" x14ac:dyDescent="0.3">
      <c r="A26" s="161"/>
      <c r="B26" s="144"/>
      <c r="C26" s="133"/>
      <c r="D26" s="10" t="s">
        <v>21</v>
      </c>
      <c r="E26" s="12">
        <v>7243</v>
      </c>
      <c r="F26" s="13">
        <f>SUM(G26:K26)</f>
        <v>78667</v>
      </c>
      <c r="G26" s="13">
        <v>4903</v>
      </c>
      <c r="H26" s="13">
        <f>10586+9355</f>
        <v>19941</v>
      </c>
      <c r="I26" s="13">
        <v>17941</v>
      </c>
      <c r="J26" s="13">
        <v>17941</v>
      </c>
      <c r="K26" s="13">
        <v>17941</v>
      </c>
      <c r="L26" s="133"/>
      <c r="M26" s="128"/>
      <c r="N26" s="4" t="e">
        <f>H26-#REF!</f>
        <v>#REF!</v>
      </c>
      <c r="O26" s="4" t="e">
        <f>I26-#REF!</f>
        <v>#REF!</v>
      </c>
      <c r="P26" s="4" t="e">
        <f>J26-#REF!</f>
        <v>#REF!</v>
      </c>
      <c r="Q26" s="4" t="e">
        <f>K26-#REF!</f>
        <v>#REF!</v>
      </c>
      <c r="S26" s="14">
        <v>9355</v>
      </c>
    </row>
    <row r="27" spans="1:19" ht="120.75" customHeight="1" x14ac:dyDescent="0.3">
      <c r="A27" s="161"/>
      <c r="B27" s="144"/>
      <c r="C27" s="133"/>
      <c r="D27" s="10" t="s">
        <v>22</v>
      </c>
      <c r="E27" s="12">
        <v>382</v>
      </c>
      <c r="F27" s="13">
        <f>SUM(G27:K27)</f>
        <v>4145</v>
      </c>
      <c r="G27" s="13">
        <v>259</v>
      </c>
      <c r="H27" s="13">
        <f>558+493</f>
        <v>1051</v>
      </c>
      <c r="I27" s="13">
        <v>945</v>
      </c>
      <c r="J27" s="13">
        <v>945</v>
      </c>
      <c r="K27" s="13">
        <v>945</v>
      </c>
      <c r="L27" s="133"/>
      <c r="M27" s="128"/>
      <c r="N27" s="4" t="e">
        <f>H27-#REF!</f>
        <v>#REF!</v>
      </c>
      <c r="O27" s="4" t="e">
        <f>I27-#REF!</f>
        <v>#REF!</v>
      </c>
      <c r="P27" s="4" t="e">
        <f>J27-#REF!</f>
        <v>#REF!</v>
      </c>
      <c r="Q27" s="4" t="e">
        <f>K27-#REF!</f>
        <v>#REF!</v>
      </c>
      <c r="S27" s="14">
        <v>493</v>
      </c>
    </row>
    <row r="28" spans="1:19" ht="45" hidden="1" customHeight="1" x14ac:dyDescent="0.3">
      <c r="A28" s="161" t="s">
        <v>36</v>
      </c>
      <c r="B28" s="144" t="s">
        <v>37</v>
      </c>
      <c r="C28" s="133" t="s">
        <v>17</v>
      </c>
      <c r="D28" s="10" t="s">
        <v>18</v>
      </c>
      <c r="E28" s="13">
        <f t="shared" ref="E28:K28" si="4">SUM(E29:E30)</f>
        <v>310175.76400000002</v>
      </c>
      <c r="F28" s="13">
        <f t="shared" si="4"/>
        <v>1693068.5768099998</v>
      </c>
      <c r="G28" s="13">
        <f t="shared" si="4"/>
        <v>293310.04100000003</v>
      </c>
      <c r="H28" s="13">
        <f t="shared" si="4"/>
        <v>340009.12080999999</v>
      </c>
      <c r="I28" s="13">
        <f t="shared" si="4"/>
        <v>353249.80499999999</v>
      </c>
      <c r="J28" s="13">
        <f t="shared" si="4"/>
        <v>353249.80499999999</v>
      </c>
      <c r="K28" s="13">
        <f t="shared" si="4"/>
        <v>353249.80499999999</v>
      </c>
      <c r="L28" s="133" t="s">
        <v>30</v>
      </c>
      <c r="M28" s="128"/>
      <c r="N28" s="4" t="e">
        <f>H28-#REF!</f>
        <v>#REF!</v>
      </c>
      <c r="O28" s="4" t="e">
        <f>I28-#REF!</f>
        <v>#REF!</v>
      </c>
      <c r="P28" s="4" t="e">
        <f>J28-#REF!</f>
        <v>#REF!</v>
      </c>
      <c r="Q28" s="4" t="e">
        <f>K28-#REF!</f>
        <v>#REF!</v>
      </c>
      <c r="S28" s="14">
        <v>-6227</v>
      </c>
    </row>
    <row r="29" spans="1:19" ht="69.75" hidden="1" customHeight="1" x14ac:dyDescent="0.3">
      <c r="A29" s="161"/>
      <c r="B29" s="144"/>
      <c r="C29" s="133"/>
      <c r="D29" s="10" t="s">
        <v>21</v>
      </c>
      <c r="E29" s="13">
        <v>0</v>
      </c>
      <c r="F29" s="13">
        <f>SUM(G29:K29)</f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3"/>
      <c r="M29" s="128"/>
      <c r="N29" s="4" t="e">
        <f>H29-#REF!</f>
        <v>#REF!</v>
      </c>
      <c r="O29" s="4" t="e">
        <f>I29-#REF!</f>
        <v>#REF!</v>
      </c>
      <c r="P29" s="4" t="e">
        <f>J29-#REF!</f>
        <v>#REF!</v>
      </c>
      <c r="Q29" s="4" t="e">
        <f>K29-#REF!</f>
        <v>#REF!</v>
      </c>
      <c r="S29" s="14">
        <v>0</v>
      </c>
    </row>
    <row r="30" spans="1:19" ht="96.75" customHeight="1" x14ac:dyDescent="0.3">
      <c r="A30" s="161"/>
      <c r="B30" s="144"/>
      <c r="C30" s="133"/>
      <c r="D30" s="10" t="s">
        <v>22</v>
      </c>
      <c r="E30" s="13">
        <v>310175.76400000002</v>
      </c>
      <c r="F30" s="13">
        <f>SUM(G30:K30)</f>
        <v>1693068.5768099998</v>
      </c>
      <c r="G30" s="12">
        <v>293310.04100000003</v>
      </c>
      <c r="H30" s="12">
        <f>345743.12081-5734</f>
        <v>340009.12080999999</v>
      </c>
      <c r="I30" s="12">
        <v>353249.80499999999</v>
      </c>
      <c r="J30" s="12">
        <v>353249.80499999999</v>
      </c>
      <c r="K30" s="12">
        <v>353249.80499999999</v>
      </c>
      <c r="L30" s="133"/>
      <c r="M30" s="128"/>
      <c r="N30" s="4" t="e">
        <f>H30-#REF!</f>
        <v>#REF!</v>
      </c>
      <c r="O30" s="4" t="e">
        <f>I30-#REF!</f>
        <v>#REF!</v>
      </c>
      <c r="P30" s="4" t="e">
        <f>J30-#REF!</f>
        <v>#REF!</v>
      </c>
      <c r="Q30" s="4" t="e">
        <f>K30-#REF!</f>
        <v>#REF!</v>
      </c>
      <c r="S30" s="14">
        <v>-6227</v>
      </c>
    </row>
    <row r="31" spans="1:19" ht="43.5" hidden="1" customHeight="1" x14ac:dyDescent="0.3">
      <c r="A31" s="161" t="s">
        <v>38</v>
      </c>
      <c r="B31" s="144" t="s">
        <v>39</v>
      </c>
      <c r="C31" s="133" t="s">
        <v>17</v>
      </c>
      <c r="D31" s="10" t="s">
        <v>18</v>
      </c>
      <c r="E31" s="13">
        <f t="shared" ref="E31:K31" si="5">SUM(E32:E33)</f>
        <v>61423.453009999997</v>
      </c>
      <c r="F31" s="13">
        <f t="shared" si="5"/>
        <v>333731.69147000008</v>
      </c>
      <c r="G31" s="13">
        <f>SUM(G32:G33)</f>
        <v>58551.974000000002</v>
      </c>
      <c r="H31" s="13">
        <f t="shared" si="5"/>
        <v>61649.200470000003</v>
      </c>
      <c r="I31" s="13">
        <f t="shared" si="5"/>
        <v>71176.839000000007</v>
      </c>
      <c r="J31" s="13">
        <f t="shared" si="5"/>
        <v>71176.839000000007</v>
      </c>
      <c r="K31" s="13">
        <f t="shared" si="5"/>
        <v>71176.839000000007</v>
      </c>
      <c r="L31" s="133" t="s">
        <v>30</v>
      </c>
      <c r="M31" s="128"/>
      <c r="N31" s="4" t="e">
        <f>H31-#REF!</f>
        <v>#REF!</v>
      </c>
      <c r="O31" s="4" t="e">
        <f>I31-#REF!</f>
        <v>#REF!</v>
      </c>
      <c r="P31" s="4" t="e">
        <f>J31-#REF!</f>
        <v>#REF!</v>
      </c>
      <c r="Q31" s="4" t="e">
        <f>K31-#REF!</f>
        <v>#REF!</v>
      </c>
      <c r="S31" s="14">
        <v>-42.068039999998291</v>
      </c>
    </row>
    <row r="32" spans="1:19" ht="35.25" hidden="1" customHeight="1" x14ac:dyDescent="0.3">
      <c r="A32" s="161"/>
      <c r="B32" s="144"/>
      <c r="C32" s="133"/>
      <c r="D32" s="10" t="s">
        <v>21</v>
      </c>
      <c r="E32" s="13">
        <v>0</v>
      </c>
      <c r="F32" s="13">
        <f>SUM(G32:K32)</f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3"/>
      <c r="M32" s="128"/>
      <c r="N32" s="4" t="e">
        <f>H32-#REF!</f>
        <v>#REF!</v>
      </c>
      <c r="O32" s="4" t="e">
        <f>I32-#REF!</f>
        <v>#REF!</v>
      </c>
      <c r="P32" s="4" t="e">
        <f>J32-#REF!</f>
        <v>#REF!</v>
      </c>
      <c r="Q32" s="4" t="e">
        <f>K32-#REF!</f>
        <v>#REF!</v>
      </c>
      <c r="S32" s="14">
        <v>0</v>
      </c>
    </row>
    <row r="33" spans="1:19" ht="93.75" x14ac:dyDescent="0.3">
      <c r="A33" s="161"/>
      <c r="B33" s="144"/>
      <c r="C33" s="133"/>
      <c r="D33" s="10" t="s">
        <v>22</v>
      </c>
      <c r="E33" s="13">
        <v>61423.453009999997</v>
      </c>
      <c r="F33" s="13">
        <f>SUM(G33:K33)</f>
        <v>333731.69147000008</v>
      </c>
      <c r="G33" s="13">
        <v>58551.974000000002</v>
      </c>
      <c r="H33" s="12">
        <v>61649.200470000003</v>
      </c>
      <c r="I33" s="12">
        <v>71176.839000000007</v>
      </c>
      <c r="J33" s="12">
        <v>71176.839000000007</v>
      </c>
      <c r="K33" s="12">
        <v>71176.839000000007</v>
      </c>
      <c r="L33" s="133"/>
      <c r="M33" s="128"/>
      <c r="N33" s="4" t="e">
        <f>H33-#REF!</f>
        <v>#REF!</v>
      </c>
      <c r="O33" s="4" t="e">
        <f>I33-#REF!</f>
        <v>#REF!</v>
      </c>
      <c r="P33" s="4" t="e">
        <f>J33-#REF!</f>
        <v>#REF!</v>
      </c>
      <c r="Q33" s="4" t="e">
        <f>K33-#REF!</f>
        <v>#REF!</v>
      </c>
      <c r="S33" s="14">
        <v>-42.068039999998291</v>
      </c>
    </row>
    <row r="34" spans="1:19" ht="45" customHeight="1" x14ac:dyDescent="0.3">
      <c r="A34" s="161" t="s">
        <v>40</v>
      </c>
      <c r="B34" s="144" t="s">
        <v>41</v>
      </c>
      <c r="C34" s="133">
        <v>2020</v>
      </c>
      <c r="D34" s="10" t="s">
        <v>18</v>
      </c>
      <c r="E34" s="12">
        <v>0</v>
      </c>
      <c r="F34" s="12">
        <f>SUM(G34:K34)</f>
        <v>5455</v>
      </c>
      <c r="G34" s="12">
        <f>G35+G36</f>
        <v>5455</v>
      </c>
      <c r="H34" s="12">
        <f t="shared" ref="H34:K34" si="6">H35+H36</f>
        <v>0</v>
      </c>
      <c r="I34" s="12">
        <f t="shared" si="6"/>
        <v>0</v>
      </c>
      <c r="J34" s="12">
        <f t="shared" si="6"/>
        <v>0</v>
      </c>
      <c r="K34" s="12">
        <f t="shared" si="6"/>
        <v>0</v>
      </c>
      <c r="L34" s="133" t="s">
        <v>30</v>
      </c>
      <c r="M34" s="128"/>
      <c r="N34" s="4" t="e">
        <f>H34-#REF!</f>
        <v>#REF!</v>
      </c>
      <c r="O34" s="4" t="e">
        <f>I34-#REF!</f>
        <v>#REF!</v>
      </c>
      <c r="P34" s="4" t="e">
        <f>J34-#REF!</f>
        <v>#REF!</v>
      </c>
      <c r="Q34" s="4" t="e">
        <f>K34-#REF!</f>
        <v>#REF!</v>
      </c>
      <c r="S34" s="14">
        <v>0</v>
      </c>
    </row>
    <row r="35" spans="1:19" ht="57" customHeight="1" x14ac:dyDescent="0.3">
      <c r="A35" s="161"/>
      <c r="B35" s="144"/>
      <c r="C35" s="133"/>
      <c r="D35" s="10" t="s">
        <v>21</v>
      </c>
      <c r="E35" s="12">
        <v>0</v>
      </c>
      <c r="F35" s="12">
        <f>SUM(G35:K35)</f>
        <v>5182</v>
      </c>
      <c r="G35" s="12">
        <v>5182</v>
      </c>
      <c r="H35" s="13">
        <v>0</v>
      </c>
      <c r="I35" s="13">
        <v>0</v>
      </c>
      <c r="J35" s="13">
        <v>0</v>
      </c>
      <c r="K35" s="13">
        <v>0</v>
      </c>
      <c r="L35" s="133"/>
      <c r="M35" s="128"/>
      <c r="N35" s="4" t="e">
        <f>H35-#REF!</f>
        <v>#REF!</v>
      </c>
      <c r="O35" s="4" t="e">
        <f>I35-#REF!</f>
        <v>#REF!</v>
      </c>
      <c r="P35" s="4" t="e">
        <f>J35-#REF!</f>
        <v>#REF!</v>
      </c>
      <c r="Q35" s="4" t="e">
        <f>K35-#REF!</f>
        <v>#REF!</v>
      </c>
      <c r="S35" s="14">
        <v>0</v>
      </c>
    </row>
    <row r="36" spans="1:19" ht="113.25" customHeight="1" x14ac:dyDescent="0.3">
      <c r="A36" s="161"/>
      <c r="B36" s="144"/>
      <c r="C36" s="133"/>
      <c r="D36" s="10" t="s">
        <v>22</v>
      </c>
      <c r="E36" s="12">
        <v>0</v>
      </c>
      <c r="F36" s="12">
        <f>SUM(G36:K36)</f>
        <v>273</v>
      </c>
      <c r="G36" s="12">
        <v>273</v>
      </c>
      <c r="H36" s="13">
        <v>0</v>
      </c>
      <c r="I36" s="13">
        <v>0</v>
      </c>
      <c r="J36" s="13">
        <v>0</v>
      </c>
      <c r="K36" s="13">
        <v>0</v>
      </c>
      <c r="L36" s="133"/>
      <c r="M36" s="128"/>
      <c r="N36" s="4" t="e">
        <f>H36-#REF!</f>
        <v>#REF!</v>
      </c>
      <c r="O36" s="4" t="e">
        <f>I36-#REF!</f>
        <v>#REF!</v>
      </c>
      <c r="P36" s="4" t="e">
        <f>J36-#REF!</f>
        <v>#REF!</v>
      </c>
      <c r="Q36" s="4" t="e">
        <f>K36-#REF!</f>
        <v>#REF!</v>
      </c>
      <c r="S36" s="14">
        <v>0</v>
      </c>
    </row>
    <row r="37" spans="1:19" ht="18.75" customHeight="1" x14ac:dyDescent="0.3">
      <c r="A37" s="161" t="s">
        <v>42</v>
      </c>
      <c r="B37" s="144" t="s">
        <v>43</v>
      </c>
      <c r="C37" s="133" t="s">
        <v>44</v>
      </c>
      <c r="D37" s="10" t="s">
        <v>18</v>
      </c>
      <c r="E37" s="13">
        <f>E38+E41+E44</f>
        <v>0</v>
      </c>
      <c r="F37" s="13">
        <f>F40+F43</f>
        <v>3026</v>
      </c>
      <c r="G37" s="13">
        <f t="shared" ref="G37:K39" si="7">G40+G43</f>
        <v>1926</v>
      </c>
      <c r="H37" s="13">
        <f>H40+H43</f>
        <v>221</v>
      </c>
      <c r="I37" s="13">
        <f t="shared" si="7"/>
        <v>293</v>
      </c>
      <c r="J37" s="13">
        <f t="shared" si="7"/>
        <v>293</v>
      </c>
      <c r="K37" s="13">
        <f t="shared" si="7"/>
        <v>293</v>
      </c>
      <c r="L37" s="133" t="s">
        <v>30</v>
      </c>
      <c r="M37" s="133"/>
      <c r="N37" s="4" t="e">
        <f>H37-#REF!</f>
        <v>#REF!</v>
      </c>
      <c r="O37" s="4" t="e">
        <f>I37-#REF!</f>
        <v>#REF!</v>
      </c>
      <c r="P37" s="4" t="e">
        <f>J37-#REF!</f>
        <v>#REF!</v>
      </c>
      <c r="Q37" s="4" t="e">
        <f>K37-#REF!</f>
        <v>#REF!</v>
      </c>
      <c r="S37" s="14">
        <v>0</v>
      </c>
    </row>
    <row r="38" spans="1:19" ht="56.25" customHeight="1" x14ac:dyDescent="0.3">
      <c r="A38" s="161"/>
      <c r="B38" s="144"/>
      <c r="C38" s="133"/>
      <c r="D38" s="10" t="s">
        <v>21</v>
      </c>
      <c r="E38" s="13">
        <f>E41+E44</f>
        <v>0</v>
      </c>
      <c r="F38" s="13">
        <f>F41+F44</f>
        <v>1890</v>
      </c>
      <c r="G38" s="13">
        <f t="shared" si="7"/>
        <v>1203</v>
      </c>
      <c r="H38" s="13">
        <f>H44</f>
        <v>138</v>
      </c>
      <c r="I38" s="13">
        <f t="shared" ref="I38:K39" si="8">I44</f>
        <v>183</v>
      </c>
      <c r="J38" s="13">
        <f t="shared" si="8"/>
        <v>183</v>
      </c>
      <c r="K38" s="13">
        <f t="shared" si="8"/>
        <v>183</v>
      </c>
      <c r="L38" s="133"/>
      <c r="M38" s="133"/>
      <c r="N38" s="4" t="e">
        <f>H38-#REF!</f>
        <v>#REF!</v>
      </c>
      <c r="O38" s="4" t="e">
        <f>I38-#REF!</f>
        <v>#REF!</v>
      </c>
      <c r="P38" s="4" t="e">
        <f>J38-#REF!</f>
        <v>#REF!</v>
      </c>
      <c r="Q38" s="4" t="e">
        <f>K38-#REF!</f>
        <v>#REF!</v>
      </c>
      <c r="S38" s="14">
        <v>0</v>
      </c>
    </row>
    <row r="39" spans="1:19" ht="93.75" x14ac:dyDescent="0.3">
      <c r="A39" s="161"/>
      <c r="B39" s="144"/>
      <c r="C39" s="133"/>
      <c r="D39" s="10" t="s">
        <v>22</v>
      </c>
      <c r="E39" s="13">
        <f>E42+E45</f>
        <v>0</v>
      </c>
      <c r="F39" s="13">
        <f>F42+F45</f>
        <v>1136</v>
      </c>
      <c r="G39" s="13">
        <f t="shared" si="7"/>
        <v>723</v>
      </c>
      <c r="H39" s="13">
        <f>H45</f>
        <v>83</v>
      </c>
      <c r="I39" s="13">
        <f t="shared" si="8"/>
        <v>110</v>
      </c>
      <c r="J39" s="13">
        <f t="shared" si="8"/>
        <v>110</v>
      </c>
      <c r="K39" s="13">
        <f t="shared" si="8"/>
        <v>110</v>
      </c>
      <c r="L39" s="133"/>
      <c r="M39" s="133"/>
      <c r="N39" s="4" t="e">
        <f>H39-#REF!</f>
        <v>#REF!</v>
      </c>
      <c r="O39" s="4" t="e">
        <f>I39-#REF!</f>
        <v>#REF!</v>
      </c>
      <c r="P39" s="4" t="e">
        <f>J39-#REF!</f>
        <v>#REF!</v>
      </c>
      <c r="Q39" s="4" t="e">
        <f>K39-#REF!</f>
        <v>#REF!</v>
      </c>
      <c r="S39" s="14">
        <v>0</v>
      </c>
    </row>
    <row r="40" spans="1:19" ht="18.75" hidden="1" customHeight="1" x14ac:dyDescent="0.3">
      <c r="A40" s="161" t="s">
        <v>45</v>
      </c>
      <c r="B40" s="144" t="s">
        <v>46</v>
      </c>
      <c r="C40" s="133" t="s">
        <v>17</v>
      </c>
      <c r="D40" s="10" t="s">
        <v>18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3" t="s">
        <v>30</v>
      </c>
      <c r="M40" s="160" t="s">
        <v>33</v>
      </c>
      <c r="N40" s="4" t="e">
        <f>H40-#REF!</f>
        <v>#REF!</v>
      </c>
      <c r="O40" s="4" t="e">
        <f>I40-#REF!</f>
        <v>#REF!</v>
      </c>
      <c r="P40" s="4" t="e">
        <f>J40-#REF!</f>
        <v>#REF!</v>
      </c>
      <c r="Q40" s="4" t="e">
        <f>K40-#REF!</f>
        <v>#REF!</v>
      </c>
      <c r="S40" s="14">
        <v>0</v>
      </c>
    </row>
    <row r="41" spans="1:19" ht="56.25" hidden="1" customHeight="1" x14ac:dyDescent="0.3">
      <c r="A41" s="161"/>
      <c r="B41" s="144"/>
      <c r="C41" s="133"/>
      <c r="D41" s="10" t="s">
        <v>21</v>
      </c>
      <c r="E41" s="13">
        <v>0</v>
      </c>
      <c r="F41" s="13">
        <f>SUM(G41:K41)</f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3"/>
      <c r="M41" s="160"/>
      <c r="N41" s="4" t="e">
        <f>H41-#REF!</f>
        <v>#REF!</v>
      </c>
      <c r="O41" s="4" t="e">
        <f>I41-#REF!</f>
        <v>#REF!</v>
      </c>
      <c r="P41" s="4" t="e">
        <f>J41-#REF!</f>
        <v>#REF!</v>
      </c>
      <c r="Q41" s="4" t="e">
        <f>K41-#REF!</f>
        <v>#REF!</v>
      </c>
      <c r="S41" s="14">
        <v>0</v>
      </c>
    </row>
    <row r="42" spans="1:19" ht="64.5" hidden="1" customHeight="1" x14ac:dyDescent="0.3">
      <c r="A42" s="161"/>
      <c r="B42" s="144"/>
      <c r="C42" s="133"/>
      <c r="D42" s="10" t="s">
        <v>22</v>
      </c>
      <c r="E42" s="13">
        <v>0</v>
      </c>
      <c r="F42" s="13">
        <f>SUM(G42:K42)</f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3"/>
      <c r="M42" s="160"/>
      <c r="N42" s="4" t="e">
        <f>H42-#REF!</f>
        <v>#REF!</v>
      </c>
      <c r="O42" s="4" t="e">
        <f>I42-#REF!</f>
        <v>#REF!</v>
      </c>
      <c r="P42" s="4" t="e">
        <f>J42-#REF!</f>
        <v>#REF!</v>
      </c>
      <c r="Q42" s="4" t="e">
        <f>K42-#REF!</f>
        <v>#REF!</v>
      </c>
      <c r="S42" s="14">
        <v>0</v>
      </c>
    </row>
    <row r="43" spans="1:19" ht="18.75" customHeight="1" x14ac:dyDescent="0.3">
      <c r="A43" s="161" t="s">
        <v>47</v>
      </c>
      <c r="B43" s="144" t="s">
        <v>48</v>
      </c>
      <c r="C43" s="133" t="s">
        <v>44</v>
      </c>
      <c r="D43" s="10" t="s">
        <v>18</v>
      </c>
      <c r="E43" s="13">
        <v>0</v>
      </c>
      <c r="F43" s="13">
        <f>SUM(G43:K43)</f>
        <v>3026</v>
      </c>
      <c r="G43" s="13">
        <v>1926</v>
      </c>
      <c r="H43" s="13">
        <f>H44+H45</f>
        <v>221</v>
      </c>
      <c r="I43" s="13">
        <f t="shared" ref="I43:K43" si="9">I44+I45</f>
        <v>293</v>
      </c>
      <c r="J43" s="13">
        <f t="shared" si="9"/>
        <v>293</v>
      </c>
      <c r="K43" s="13">
        <f t="shared" si="9"/>
        <v>293</v>
      </c>
      <c r="L43" s="133" t="s">
        <v>30</v>
      </c>
      <c r="M43" s="160"/>
      <c r="N43" s="4" t="e">
        <f>H43-#REF!</f>
        <v>#REF!</v>
      </c>
      <c r="O43" s="4" t="e">
        <f>I43-#REF!</f>
        <v>#REF!</v>
      </c>
      <c r="P43" s="4" t="e">
        <f>J43-#REF!</f>
        <v>#REF!</v>
      </c>
      <c r="Q43" s="4" t="e">
        <f>K43-#REF!</f>
        <v>#REF!</v>
      </c>
      <c r="S43" s="14">
        <v>0</v>
      </c>
    </row>
    <row r="44" spans="1:19" ht="75" x14ac:dyDescent="0.3">
      <c r="A44" s="161"/>
      <c r="B44" s="144"/>
      <c r="C44" s="133"/>
      <c r="D44" s="10" t="s">
        <v>21</v>
      </c>
      <c r="E44" s="13">
        <v>0</v>
      </c>
      <c r="F44" s="13">
        <f>SUM(G44:K44)</f>
        <v>1890</v>
      </c>
      <c r="G44" s="13">
        <v>1203</v>
      </c>
      <c r="H44" s="13">
        <v>138</v>
      </c>
      <c r="I44" s="13">
        <v>183</v>
      </c>
      <c r="J44" s="13">
        <v>183</v>
      </c>
      <c r="K44" s="13">
        <v>183</v>
      </c>
      <c r="L44" s="133"/>
      <c r="M44" s="160"/>
      <c r="N44" s="4" t="e">
        <f>H44-#REF!</f>
        <v>#REF!</v>
      </c>
      <c r="O44" s="4" t="e">
        <f>I44-#REF!</f>
        <v>#REF!</v>
      </c>
      <c r="P44" s="4" t="e">
        <f>J44-#REF!</f>
        <v>#REF!</v>
      </c>
      <c r="Q44" s="4" t="e">
        <f>K44-#REF!</f>
        <v>#REF!</v>
      </c>
      <c r="S44" s="14">
        <v>0</v>
      </c>
    </row>
    <row r="45" spans="1:19" ht="316.5" customHeight="1" x14ac:dyDescent="0.3">
      <c r="A45" s="161"/>
      <c r="B45" s="144"/>
      <c r="C45" s="133"/>
      <c r="D45" s="10" t="s">
        <v>22</v>
      </c>
      <c r="E45" s="13">
        <v>0</v>
      </c>
      <c r="F45" s="13">
        <f>SUM(G45:K45)</f>
        <v>1136</v>
      </c>
      <c r="G45" s="13">
        <v>723</v>
      </c>
      <c r="H45" s="13">
        <v>83</v>
      </c>
      <c r="I45" s="13">
        <v>110</v>
      </c>
      <c r="J45" s="13">
        <v>110</v>
      </c>
      <c r="K45" s="13">
        <v>110</v>
      </c>
      <c r="L45" s="133"/>
      <c r="M45" s="160"/>
      <c r="N45" s="4" t="e">
        <f>H45-#REF!</f>
        <v>#REF!</v>
      </c>
      <c r="O45" s="4" t="e">
        <f>I45-#REF!</f>
        <v>#REF!</v>
      </c>
      <c r="P45" s="4" t="e">
        <f>J45-#REF!</f>
        <v>#REF!</v>
      </c>
      <c r="Q45" s="4" t="e">
        <f>K45-#REF!</f>
        <v>#REF!</v>
      </c>
      <c r="S45" s="14">
        <v>0</v>
      </c>
    </row>
    <row r="46" spans="1:19" x14ac:dyDescent="0.3">
      <c r="A46" s="131" t="s">
        <v>49</v>
      </c>
      <c r="B46" s="131"/>
      <c r="C46" s="131"/>
      <c r="D46" s="15" t="s">
        <v>50</v>
      </c>
      <c r="E46" s="13">
        <f>SUM(E47:E48)</f>
        <v>380029.21701000002</v>
      </c>
      <c r="F46" s="13">
        <f>F19+F37</f>
        <v>2118093.26828</v>
      </c>
      <c r="G46" s="13">
        <f>G19+G37</f>
        <v>364405.01500000001</v>
      </c>
      <c r="H46" s="13">
        <f>H19+H37</f>
        <v>422871.32127999997</v>
      </c>
      <c r="I46" s="13">
        <f>I19+I37</f>
        <v>443605.64399999997</v>
      </c>
      <c r="J46" s="13">
        <f t="shared" ref="J46:K46" si="10">J19+J37</f>
        <v>443605.64399999997</v>
      </c>
      <c r="K46" s="13">
        <f t="shared" si="10"/>
        <v>443605.64399999997</v>
      </c>
      <c r="L46" s="16"/>
      <c r="M46" s="17"/>
      <c r="N46" s="4" t="e">
        <f>H46-#REF!</f>
        <v>#REF!</v>
      </c>
      <c r="O46" s="4" t="e">
        <f>I46-#REF!</f>
        <v>#REF!</v>
      </c>
      <c r="P46" s="4" t="e">
        <f>J46-#REF!</f>
        <v>#REF!</v>
      </c>
      <c r="Q46" s="4" t="e">
        <f>K46-#REF!</f>
        <v>#REF!</v>
      </c>
      <c r="S46" s="14">
        <v>3578.9319599999581</v>
      </c>
    </row>
    <row r="47" spans="1:19" ht="75" x14ac:dyDescent="0.3">
      <c r="A47" s="131"/>
      <c r="B47" s="131"/>
      <c r="C47" s="131"/>
      <c r="D47" s="15" t="s">
        <v>21</v>
      </c>
      <c r="E47" s="13">
        <v>8430</v>
      </c>
      <c r="F47" s="13">
        <f>F20+F38</f>
        <v>85739</v>
      </c>
      <c r="G47" s="13">
        <f>G20+G38</f>
        <v>11288</v>
      </c>
      <c r="H47" s="13">
        <f t="shared" ref="G47:K48" si="11">H20+H38</f>
        <v>20079</v>
      </c>
      <c r="I47" s="13">
        <f>I20+I38</f>
        <v>18124</v>
      </c>
      <c r="J47" s="13">
        <f t="shared" si="11"/>
        <v>18124</v>
      </c>
      <c r="K47" s="13">
        <f t="shared" si="11"/>
        <v>18124</v>
      </c>
      <c r="L47" s="16"/>
      <c r="M47" s="10"/>
      <c r="N47" s="4" t="e">
        <f>H47-#REF!</f>
        <v>#REF!</v>
      </c>
      <c r="O47" s="4" t="e">
        <f>I47-#REF!</f>
        <v>#REF!</v>
      </c>
      <c r="P47" s="4" t="e">
        <f>J47-#REF!</f>
        <v>#REF!</v>
      </c>
      <c r="Q47" s="4" t="e">
        <f>K47-#REF!</f>
        <v>#REF!</v>
      </c>
      <c r="S47" s="14">
        <v>9355</v>
      </c>
    </row>
    <row r="48" spans="1:19" ht="93.75" x14ac:dyDescent="0.3">
      <c r="A48" s="131"/>
      <c r="B48" s="131"/>
      <c r="C48" s="131"/>
      <c r="D48" s="15" t="s">
        <v>22</v>
      </c>
      <c r="E48" s="13">
        <v>371599.21701000002</v>
      </c>
      <c r="F48" s="13">
        <f>F21+F39</f>
        <v>2032354.26828</v>
      </c>
      <c r="G48" s="13">
        <f t="shared" si="11"/>
        <v>353117.01500000001</v>
      </c>
      <c r="H48" s="13">
        <f>H21+H39</f>
        <v>402792.32127999997</v>
      </c>
      <c r="I48" s="13">
        <f t="shared" si="11"/>
        <v>425481.64399999997</v>
      </c>
      <c r="J48" s="13">
        <f t="shared" si="11"/>
        <v>425481.64399999997</v>
      </c>
      <c r="K48" s="13">
        <f t="shared" si="11"/>
        <v>425481.64399999997</v>
      </c>
      <c r="L48" s="16"/>
      <c r="M48" s="10"/>
      <c r="N48" s="4" t="e">
        <f>H48-#REF!</f>
        <v>#REF!</v>
      </c>
      <c r="O48" s="4" t="e">
        <f>I48-#REF!</f>
        <v>#REF!</v>
      </c>
      <c r="P48" s="4" t="e">
        <f>J48-#REF!</f>
        <v>#REF!</v>
      </c>
      <c r="Q48" s="4" t="e">
        <f>K48-#REF!</f>
        <v>#REF!</v>
      </c>
      <c r="S48" s="14">
        <v>-5776.0680400000419</v>
      </c>
    </row>
    <row r="49" spans="1:20" ht="17.25" hidden="1" customHeight="1" x14ac:dyDescent="0.3">
      <c r="A49" s="131"/>
      <c r="B49" s="131"/>
      <c r="C49" s="131"/>
      <c r="D49" s="15" t="s">
        <v>51</v>
      </c>
      <c r="E49" s="15"/>
      <c r="F49" s="18"/>
      <c r="G49" s="16"/>
      <c r="H49" s="16"/>
      <c r="I49" s="16"/>
      <c r="J49" s="16"/>
      <c r="K49" s="16"/>
      <c r="L49" s="18"/>
      <c r="M49" s="10"/>
      <c r="N49" s="4" t="e">
        <f>H49-#REF!</f>
        <v>#REF!</v>
      </c>
      <c r="O49" s="4" t="e">
        <f>I49-#REF!</f>
        <v>#REF!</v>
      </c>
      <c r="P49" s="4" t="e">
        <f>J49-#REF!</f>
        <v>#REF!</v>
      </c>
      <c r="Q49" s="4" t="e">
        <f>K49-#REF!</f>
        <v>#REF!</v>
      </c>
      <c r="S49" s="14">
        <v>0</v>
      </c>
    </row>
    <row r="50" spans="1:20" ht="43.5" customHeight="1" x14ac:dyDescent="0.3">
      <c r="A50" s="162" t="s">
        <v>52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4" t="e">
        <f>H50-#REF!</f>
        <v>#REF!</v>
      </c>
      <c r="O50" s="4" t="e">
        <f>I50-#REF!</f>
        <v>#REF!</v>
      </c>
      <c r="P50" s="4" t="e">
        <f>J50-#REF!</f>
        <v>#REF!</v>
      </c>
      <c r="Q50" s="4" t="e">
        <f>K50-#REF!</f>
        <v>#REF!</v>
      </c>
      <c r="S50" s="14">
        <v>0</v>
      </c>
    </row>
    <row r="51" spans="1:20" ht="42.75" hidden="1" customHeight="1" x14ac:dyDescent="0.3">
      <c r="A51" s="128">
        <v>1</v>
      </c>
      <c r="B51" s="145" t="s">
        <v>53</v>
      </c>
      <c r="C51" s="128" t="s">
        <v>17</v>
      </c>
      <c r="D51" s="19" t="s">
        <v>18</v>
      </c>
      <c r="E51" s="20">
        <f>E53</f>
        <v>5964.3689999999997</v>
      </c>
      <c r="F51" s="20">
        <f>SUM(G51:K51)</f>
        <v>145575.38694</v>
      </c>
      <c r="G51" s="13">
        <f>G56+G65+G68+G55</f>
        <v>45467.638350000001</v>
      </c>
      <c r="H51" s="13">
        <f>H56+H65+H68+H55</f>
        <v>64792.528590000002</v>
      </c>
      <c r="I51" s="13">
        <f>I56+I65+I68+H55</f>
        <v>11771.740000000002</v>
      </c>
      <c r="J51" s="13">
        <f>J56+J65+J68+I55</f>
        <v>11771.740000000002</v>
      </c>
      <c r="K51" s="13">
        <f>K56+K65+K68+J55</f>
        <v>11771.740000000002</v>
      </c>
      <c r="L51" s="128"/>
      <c r="M51" s="144"/>
      <c r="N51" s="4" t="e">
        <f>H51-#REF!</f>
        <v>#REF!</v>
      </c>
      <c r="O51" s="4" t="e">
        <f>I51-#REF!</f>
        <v>#REF!</v>
      </c>
      <c r="P51" s="4" t="e">
        <f>J51-#REF!</f>
        <v>#REF!</v>
      </c>
      <c r="Q51" s="4" t="e">
        <f>K51-#REF!</f>
        <v>#REF!</v>
      </c>
      <c r="S51" s="14">
        <v>-413.67057999999815</v>
      </c>
    </row>
    <row r="52" spans="1:20" ht="65.25" hidden="1" customHeight="1" x14ac:dyDescent="0.3">
      <c r="A52" s="128"/>
      <c r="B52" s="145"/>
      <c r="C52" s="128"/>
      <c r="D52" s="19" t="s">
        <v>21</v>
      </c>
      <c r="E52" s="21"/>
      <c r="F52" s="20">
        <f t="shared" ref="F52:F121" si="12">SUM(G52:K52)</f>
        <v>0</v>
      </c>
      <c r="G52" s="13">
        <f>G57</f>
        <v>0</v>
      </c>
      <c r="H52" s="13">
        <f>H57</f>
        <v>0</v>
      </c>
      <c r="I52" s="13">
        <f>I57</f>
        <v>0</v>
      </c>
      <c r="J52" s="13">
        <f>J57</f>
        <v>0</v>
      </c>
      <c r="K52" s="13">
        <f>K57</f>
        <v>0</v>
      </c>
      <c r="L52" s="128"/>
      <c r="M52" s="144"/>
      <c r="N52" s="4" t="e">
        <f>H52-#REF!</f>
        <v>#REF!</v>
      </c>
      <c r="O52" s="4" t="e">
        <f>I52-#REF!</f>
        <v>#REF!</v>
      </c>
      <c r="P52" s="4" t="e">
        <f>J52-#REF!</f>
        <v>#REF!</v>
      </c>
      <c r="Q52" s="4" t="e">
        <f>K52-#REF!</f>
        <v>#REF!</v>
      </c>
      <c r="S52" s="14">
        <v>0</v>
      </c>
    </row>
    <row r="53" spans="1:20" ht="101.25" customHeight="1" x14ac:dyDescent="0.3">
      <c r="A53" s="128"/>
      <c r="B53" s="145"/>
      <c r="C53" s="128"/>
      <c r="D53" s="19" t="s">
        <v>22</v>
      </c>
      <c r="E53" s="20">
        <f>E55+E56+E66+E69</f>
        <v>5964.3689999999997</v>
      </c>
      <c r="F53" s="13">
        <f t="shared" si="12"/>
        <v>197939.48793999999</v>
      </c>
      <c r="G53" s="13">
        <f>G55+G58+G66+G69</f>
        <v>45467.638350000001</v>
      </c>
      <c r="H53" s="13">
        <f>H55+H58+H66+H69+H79</f>
        <v>70770.557589999997</v>
      </c>
      <c r="I53" s="13">
        <f>I55+I58+I66+I69+I79</f>
        <v>27233.764000000003</v>
      </c>
      <c r="J53" s="13">
        <f t="shared" ref="J53:K53" si="13">J55+J58+J66+J69+J79</f>
        <v>27233.764000000003</v>
      </c>
      <c r="K53" s="13">
        <f t="shared" si="13"/>
        <v>27233.764000000003</v>
      </c>
      <c r="L53" s="19" t="s">
        <v>54</v>
      </c>
      <c r="M53" s="144"/>
      <c r="N53" s="4" t="e">
        <f>H53-#REF!</f>
        <v>#REF!</v>
      </c>
      <c r="O53" s="4" t="e">
        <f>I53-#REF!</f>
        <v>#REF!</v>
      </c>
      <c r="P53" s="4" t="e">
        <f>J53-#REF!</f>
        <v>#REF!</v>
      </c>
      <c r="Q53" s="4" t="e">
        <f>K53-#REF!</f>
        <v>#REF!</v>
      </c>
      <c r="S53" s="14">
        <v>-413.67058000000543</v>
      </c>
    </row>
    <row r="54" spans="1:20" ht="37.5" hidden="1" customHeight="1" x14ac:dyDescent="0.3">
      <c r="A54" s="19"/>
      <c r="B54" s="145"/>
      <c r="C54" s="128"/>
      <c r="D54" s="19" t="s">
        <v>51</v>
      </c>
      <c r="E54" s="20"/>
      <c r="F54" s="13">
        <f>SUM(G54:K54)</f>
        <v>0</v>
      </c>
      <c r="G54" s="13"/>
      <c r="H54" s="13"/>
      <c r="I54" s="13"/>
      <c r="J54" s="13"/>
      <c r="K54" s="13"/>
      <c r="L54" s="19"/>
      <c r="M54" s="144"/>
      <c r="N54" s="4" t="e">
        <f>H54-#REF!</f>
        <v>#REF!</v>
      </c>
      <c r="O54" s="4" t="e">
        <f>I54-#REF!</f>
        <v>#REF!</v>
      </c>
      <c r="P54" s="4" t="e">
        <f>J54-#REF!</f>
        <v>#REF!</v>
      </c>
      <c r="Q54" s="4" t="e">
        <f>K54-#REF!</f>
        <v>#REF!</v>
      </c>
      <c r="S54" s="14">
        <v>0</v>
      </c>
    </row>
    <row r="55" spans="1:20" ht="115.5" customHeight="1" x14ac:dyDescent="0.3">
      <c r="A55" s="22" t="s">
        <v>55</v>
      </c>
      <c r="B55" s="19" t="s">
        <v>56</v>
      </c>
      <c r="C55" s="5" t="s">
        <v>17</v>
      </c>
      <c r="D55" s="19" t="s">
        <v>22</v>
      </c>
      <c r="E55" s="20">
        <v>0</v>
      </c>
      <c r="F55" s="13">
        <f t="shared" si="12"/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9" t="s">
        <v>54</v>
      </c>
      <c r="M55" s="15" t="s">
        <v>57</v>
      </c>
      <c r="N55" s="4" t="e">
        <f>H55-#REF!</f>
        <v>#REF!</v>
      </c>
      <c r="O55" s="4" t="e">
        <f>I55-#REF!</f>
        <v>#REF!</v>
      </c>
      <c r="P55" s="4" t="e">
        <f>J55-#REF!</f>
        <v>#REF!</v>
      </c>
      <c r="Q55" s="4" t="e">
        <f>K55-#REF!</f>
        <v>#REF!</v>
      </c>
      <c r="S55" s="14">
        <v>0</v>
      </c>
    </row>
    <row r="56" spans="1:20" ht="25.5" hidden="1" customHeight="1" x14ac:dyDescent="0.3">
      <c r="A56" s="128" t="s">
        <v>26</v>
      </c>
      <c r="B56" s="144" t="s">
        <v>58</v>
      </c>
      <c r="C56" s="128" t="s">
        <v>17</v>
      </c>
      <c r="D56" s="19" t="s">
        <v>18</v>
      </c>
      <c r="E56" s="20">
        <f>E58</f>
        <v>0</v>
      </c>
      <c r="F56" s="13">
        <f>SUM(G56:K56)</f>
        <v>17862.96862</v>
      </c>
      <c r="G56" s="13">
        <f>G57+G58</f>
        <v>3621.51962</v>
      </c>
      <c r="H56" s="13">
        <f>H57+H58</f>
        <v>3024.05</v>
      </c>
      <c r="I56" s="13">
        <f>I57+I58</f>
        <v>3739.1329999999998</v>
      </c>
      <c r="J56" s="13">
        <f>J57+J58</f>
        <v>3739.1329999999998</v>
      </c>
      <c r="K56" s="13">
        <f>K57+K58</f>
        <v>3739.1329999999998</v>
      </c>
      <c r="L56" s="144" t="s">
        <v>54</v>
      </c>
      <c r="M56" s="160" t="s">
        <v>59</v>
      </c>
      <c r="N56" s="4" t="e">
        <f>H56-#REF!</f>
        <v>#REF!</v>
      </c>
      <c r="O56" s="4" t="e">
        <f>I56-#REF!</f>
        <v>#REF!</v>
      </c>
      <c r="P56" s="4" t="e">
        <f>J56-#REF!</f>
        <v>#REF!</v>
      </c>
      <c r="Q56" s="4" t="e">
        <f>K56-#REF!</f>
        <v>#REF!</v>
      </c>
      <c r="S56" s="14">
        <v>-684.08100000000013</v>
      </c>
      <c r="T56" s="3">
        <f>3708.131-3024.04931+0.00069</f>
        <v>684.08237999999994</v>
      </c>
    </row>
    <row r="57" spans="1:20" ht="59.25" hidden="1" customHeight="1" x14ac:dyDescent="0.3">
      <c r="A57" s="128"/>
      <c r="B57" s="144"/>
      <c r="C57" s="128"/>
      <c r="D57" s="19" t="s">
        <v>21</v>
      </c>
      <c r="E57" s="20">
        <v>0</v>
      </c>
      <c r="F57" s="13">
        <f t="shared" si="12"/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44"/>
      <c r="M57" s="160"/>
      <c r="N57" s="4" t="e">
        <f>H57-#REF!</f>
        <v>#REF!</v>
      </c>
      <c r="O57" s="4" t="e">
        <f>I57-#REF!</f>
        <v>#REF!</v>
      </c>
      <c r="P57" s="4" t="e">
        <f>J57-#REF!</f>
        <v>#REF!</v>
      </c>
      <c r="Q57" s="4" t="e">
        <f>K57-#REF!</f>
        <v>#REF!</v>
      </c>
      <c r="S57" s="14">
        <v>0</v>
      </c>
    </row>
    <row r="58" spans="1:20" ht="104.25" customHeight="1" x14ac:dyDescent="0.3">
      <c r="A58" s="128"/>
      <c r="B58" s="144"/>
      <c r="C58" s="128"/>
      <c r="D58" s="19" t="s">
        <v>22</v>
      </c>
      <c r="E58" s="20">
        <v>0</v>
      </c>
      <c r="F58" s="13">
        <f>SUM(G58:K58)</f>
        <v>17862.96862</v>
      </c>
      <c r="G58" s="13">
        <f>SUM(G59:G64)</f>
        <v>3621.51962</v>
      </c>
      <c r="H58" s="13">
        <f>SUM(H59:H64)</f>
        <v>3024.05</v>
      </c>
      <c r="I58" s="13">
        <f>SUM(I59:I64)</f>
        <v>3739.1329999999998</v>
      </c>
      <c r="J58" s="13">
        <f>SUM(J59:J64)</f>
        <v>3739.1329999999998</v>
      </c>
      <c r="K58" s="13">
        <f>SUM(K59:K64)</f>
        <v>3739.1329999999998</v>
      </c>
      <c r="L58" s="144"/>
      <c r="M58" s="160"/>
      <c r="N58" s="4" t="e">
        <f>H58-#REF!</f>
        <v>#REF!</v>
      </c>
      <c r="O58" s="4" t="e">
        <f>I58-#REF!</f>
        <v>#REF!</v>
      </c>
      <c r="P58" s="4" t="e">
        <f>J58-#REF!</f>
        <v>#REF!</v>
      </c>
      <c r="Q58" s="4" t="e">
        <f>K58-#REF!</f>
        <v>#REF!</v>
      </c>
      <c r="S58" s="14">
        <v>-684.08100000000013</v>
      </c>
    </row>
    <row r="59" spans="1:20" hidden="1" x14ac:dyDescent="0.3">
      <c r="A59" s="5"/>
      <c r="B59" s="9"/>
      <c r="C59" s="5"/>
      <c r="D59" s="19"/>
      <c r="E59" s="20"/>
      <c r="F59" s="13">
        <f t="shared" si="12"/>
        <v>0</v>
      </c>
      <c r="G59" s="23">
        <f>252.08828-252.08828</f>
        <v>0</v>
      </c>
      <c r="H59" s="13"/>
      <c r="I59" s="13"/>
      <c r="J59" s="13"/>
      <c r="K59" s="13"/>
      <c r="L59" s="9"/>
      <c r="M59" s="10"/>
      <c r="N59" s="4" t="e">
        <f>H59-#REF!</f>
        <v>#REF!</v>
      </c>
      <c r="O59" s="4" t="e">
        <f>I59-#REF!</f>
        <v>#REF!</v>
      </c>
      <c r="P59" s="4" t="e">
        <f>J59-#REF!</f>
        <v>#REF!</v>
      </c>
      <c r="Q59" s="4" t="e">
        <f>K59-#REF!</f>
        <v>#REF!</v>
      </c>
      <c r="S59" s="14">
        <v>0</v>
      </c>
    </row>
    <row r="60" spans="1:20" ht="38.25" hidden="1" customHeight="1" x14ac:dyDescent="0.3">
      <c r="A60" s="5"/>
      <c r="B60" s="19" t="s">
        <v>60</v>
      </c>
      <c r="C60" s="5"/>
      <c r="D60" s="19"/>
      <c r="E60" s="20"/>
      <c r="F60" s="13">
        <f t="shared" si="12"/>
        <v>5698.0039999999999</v>
      </c>
      <c r="G60" s="13">
        <v>1660.0039999999999</v>
      </c>
      <c r="H60" s="13">
        <v>636</v>
      </c>
      <c r="I60" s="13">
        <v>1134</v>
      </c>
      <c r="J60" s="13">
        <v>1134</v>
      </c>
      <c r="K60" s="13">
        <v>1134</v>
      </c>
      <c r="L60" s="19"/>
      <c r="M60" s="9"/>
      <c r="N60" s="4" t="e">
        <f>H60-#REF!</f>
        <v>#REF!</v>
      </c>
      <c r="O60" s="4" t="e">
        <f>I60-#REF!</f>
        <v>#REF!</v>
      </c>
      <c r="P60" s="4" t="e">
        <f>J60-#REF!</f>
        <v>#REF!</v>
      </c>
      <c r="Q60" s="4" t="e">
        <f>K60-#REF!</f>
        <v>#REF!</v>
      </c>
      <c r="S60" s="14">
        <v>0</v>
      </c>
    </row>
    <row r="61" spans="1:20" ht="57" hidden="1" customHeight="1" x14ac:dyDescent="0.3">
      <c r="A61" s="5"/>
      <c r="B61" s="19" t="s">
        <v>61</v>
      </c>
      <c r="C61" s="5"/>
      <c r="D61" s="19"/>
      <c r="E61" s="20"/>
      <c r="F61" s="13">
        <f t="shared" si="12"/>
        <v>2570</v>
      </c>
      <c r="G61" s="13">
        <v>470</v>
      </c>
      <c r="H61" s="13">
        <v>480</v>
      </c>
      <c r="I61" s="13">
        <v>540</v>
      </c>
      <c r="J61" s="13">
        <v>540</v>
      </c>
      <c r="K61" s="13">
        <v>540</v>
      </c>
      <c r="L61" s="19"/>
      <c r="M61" s="9"/>
      <c r="N61" s="4" t="e">
        <f>H61-#REF!</f>
        <v>#REF!</v>
      </c>
      <c r="O61" s="4" t="e">
        <f>I61-#REF!</f>
        <v>#REF!</v>
      </c>
      <c r="P61" s="4" t="e">
        <f>J61-#REF!</f>
        <v>#REF!</v>
      </c>
      <c r="Q61" s="4" t="e">
        <f>K61-#REF!</f>
        <v>#REF!</v>
      </c>
      <c r="S61" s="14">
        <v>0</v>
      </c>
    </row>
    <row r="62" spans="1:20" ht="41.25" hidden="1" customHeight="1" x14ac:dyDescent="0.3">
      <c r="A62" s="5"/>
      <c r="B62" s="19" t="s">
        <v>62</v>
      </c>
      <c r="C62" s="5"/>
      <c r="D62" s="19"/>
      <c r="E62" s="20"/>
      <c r="F62" s="13">
        <f t="shared" si="12"/>
        <v>6136.9989999999998</v>
      </c>
      <c r="G62" s="13">
        <f>1017.1</f>
        <v>1017.1</v>
      </c>
      <c r="H62" s="13">
        <v>1003.5</v>
      </c>
      <c r="I62" s="13">
        <v>1372.133</v>
      </c>
      <c r="J62" s="13">
        <v>1372.133</v>
      </c>
      <c r="K62" s="13">
        <v>1372.133</v>
      </c>
      <c r="L62" s="19"/>
      <c r="M62" s="9"/>
      <c r="N62" s="4" t="e">
        <f>H62-#REF!</f>
        <v>#REF!</v>
      </c>
      <c r="O62" s="4" t="e">
        <f>I62-#REF!</f>
        <v>#REF!</v>
      </c>
      <c r="P62" s="4" t="e">
        <f>J62-#REF!</f>
        <v>#REF!</v>
      </c>
      <c r="Q62" s="4" t="e">
        <f>K62-#REF!</f>
        <v>#REF!</v>
      </c>
      <c r="S62" s="14">
        <v>0</v>
      </c>
    </row>
    <row r="63" spans="1:20" ht="41.25" hidden="1" customHeight="1" x14ac:dyDescent="0.3">
      <c r="A63" s="5"/>
      <c r="B63" s="19" t="s">
        <v>63</v>
      </c>
      <c r="C63" s="5"/>
      <c r="D63" s="19"/>
      <c r="E63" s="20"/>
      <c r="F63" s="13"/>
      <c r="G63" s="13"/>
      <c r="H63" s="13">
        <f>1090.631-684.081</f>
        <v>406.55000000000007</v>
      </c>
      <c r="I63" s="13">
        <v>195</v>
      </c>
      <c r="J63" s="13">
        <v>195</v>
      </c>
      <c r="K63" s="13">
        <v>195</v>
      </c>
      <c r="L63" s="19"/>
      <c r="M63" s="9"/>
      <c r="N63" s="4" t="e">
        <f>H63-#REF!</f>
        <v>#REF!</v>
      </c>
      <c r="O63" s="4" t="e">
        <f>I63-#REF!</f>
        <v>#REF!</v>
      </c>
      <c r="P63" s="4" t="e">
        <f>J63-#REF!</f>
        <v>#REF!</v>
      </c>
      <c r="Q63" s="4" t="e">
        <f>K63-#REF!</f>
        <v>#REF!</v>
      </c>
      <c r="S63" s="14">
        <v>-684.08100000000002</v>
      </c>
    </row>
    <row r="64" spans="1:20" ht="43.5" hidden="1" customHeight="1" x14ac:dyDescent="0.3">
      <c r="A64" s="5"/>
      <c r="B64" s="19" t="s">
        <v>64</v>
      </c>
      <c r="C64" s="5"/>
      <c r="D64" s="19"/>
      <c r="E64" s="20"/>
      <c r="F64" s="13">
        <f t="shared" si="12"/>
        <v>2466.4156199999998</v>
      </c>
      <c r="G64" s="13">
        <f>672-200+100.848-98.43238</f>
        <v>474.41561999999999</v>
      </c>
      <c r="H64" s="13">
        <v>498</v>
      </c>
      <c r="I64" s="13">
        <v>498</v>
      </c>
      <c r="J64" s="13">
        <v>498</v>
      </c>
      <c r="K64" s="13">
        <v>498</v>
      </c>
      <c r="L64" s="19"/>
      <c r="M64" s="9"/>
      <c r="N64" s="4" t="e">
        <f>H64-#REF!</f>
        <v>#REF!</v>
      </c>
      <c r="O64" s="4" t="e">
        <f>I64-#REF!</f>
        <v>#REF!</v>
      </c>
      <c r="P64" s="4" t="e">
        <f>J64-#REF!</f>
        <v>#REF!</v>
      </c>
      <c r="Q64" s="4" t="e">
        <f>K64-#REF!</f>
        <v>#REF!</v>
      </c>
      <c r="S64" s="14">
        <v>0</v>
      </c>
      <c r="T64" s="3">
        <f>T65+T56</f>
        <v>1442.3323799999998</v>
      </c>
    </row>
    <row r="65" spans="1:20" ht="55.5" hidden="1" customHeight="1" x14ac:dyDescent="0.3">
      <c r="A65" s="128" t="s">
        <v>65</v>
      </c>
      <c r="B65" s="145" t="s">
        <v>66</v>
      </c>
      <c r="C65" s="128" t="s">
        <v>17</v>
      </c>
      <c r="D65" s="19" t="s">
        <v>18</v>
      </c>
      <c r="E65" s="20">
        <f>E66</f>
        <v>916</v>
      </c>
      <c r="F65" s="13">
        <f>SUM(G65:K65)</f>
        <v>4747.7489999999998</v>
      </c>
      <c r="G65" s="13">
        <f>G66</f>
        <v>0</v>
      </c>
      <c r="H65" s="13">
        <f t="shared" ref="H65:K66" si="14">H66</f>
        <v>501.75</v>
      </c>
      <c r="I65" s="13">
        <f t="shared" si="14"/>
        <v>1415.3330000000001</v>
      </c>
      <c r="J65" s="13">
        <f t="shared" si="14"/>
        <v>1415.3330000000001</v>
      </c>
      <c r="K65" s="13">
        <f t="shared" si="14"/>
        <v>1415.3330000000001</v>
      </c>
      <c r="L65" s="145" t="s">
        <v>54</v>
      </c>
      <c r="M65" s="144" t="s">
        <v>67</v>
      </c>
      <c r="N65" s="4" t="e">
        <f>H65-#REF!</f>
        <v>#REF!</v>
      </c>
      <c r="O65" s="4" t="e">
        <f>I65-#REF!</f>
        <v>#REF!</v>
      </c>
      <c r="P65" s="4" t="e">
        <f>J65-#REF!</f>
        <v>#REF!</v>
      </c>
      <c r="Q65" s="4" t="e">
        <f>K65-#REF!</f>
        <v>#REF!</v>
      </c>
      <c r="S65" s="14">
        <v>-758.25</v>
      </c>
      <c r="T65" s="3">
        <f>1260-501.75</f>
        <v>758.25</v>
      </c>
    </row>
    <row r="66" spans="1:20" ht="145.5" customHeight="1" x14ac:dyDescent="0.3">
      <c r="A66" s="128"/>
      <c r="B66" s="145"/>
      <c r="C66" s="128"/>
      <c r="D66" s="19" t="s">
        <v>22</v>
      </c>
      <c r="E66" s="20">
        <v>916</v>
      </c>
      <c r="F66" s="13">
        <f>SUM(G66:K66)</f>
        <v>4747.7489999999998</v>
      </c>
      <c r="G66" s="13">
        <f>G67</f>
        <v>0</v>
      </c>
      <c r="H66" s="13">
        <f t="shared" si="14"/>
        <v>501.75</v>
      </c>
      <c r="I66" s="13">
        <f t="shared" si="14"/>
        <v>1415.3330000000001</v>
      </c>
      <c r="J66" s="13">
        <f t="shared" si="14"/>
        <v>1415.3330000000001</v>
      </c>
      <c r="K66" s="13">
        <f t="shared" si="14"/>
        <v>1415.3330000000001</v>
      </c>
      <c r="L66" s="145"/>
      <c r="M66" s="144"/>
      <c r="N66" s="4" t="e">
        <f>H66-#REF!</f>
        <v>#REF!</v>
      </c>
      <c r="O66" s="4" t="e">
        <f>I66-#REF!</f>
        <v>#REF!</v>
      </c>
      <c r="P66" s="4" t="e">
        <f>J66-#REF!</f>
        <v>#REF!</v>
      </c>
      <c r="Q66" s="4" t="e">
        <f>K66-#REF!</f>
        <v>#REF!</v>
      </c>
      <c r="S66" s="14">
        <v>-758.25</v>
      </c>
    </row>
    <row r="67" spans="1:20" hidden="1" x14ac:dyDescent="0.3">
      <c r="A67" s="5"/>
      <c r="B67" s="19" t="s">
        <v>68</v>
      </c>
      <c r="C67" s="5"/>
      <c r="D67" s="19"/>
      <c r="E67" s="20"/>
      <c r="F67" s="13">
        <f t="shared" si="12"/>
        <v>4747.7489999999998</v>
      </c>
      <c r="G67" s="13">
        <v>0</v>
      </c>
      <c r="H67" s="13">
        <f>1260-758.25</f>
        <v>501.75</v>
      </c>
      <c r="I67" s="13">
        <v>1415.3330000000001</v>
      </c>
      <c r="J67" s="13">
        <v>1415.3330000000001</v>
      </c>
      <c r="K67" s="13">
        <v>1415.3330000000001</v>
      </c>
      <c r="L67" s="19"/>
      <c r="M67" s="9"/>
      <c r="N67" s="4" t="e">
        <f>H67-#REF!</f>
        <v>#REF!</v>
      </c>
      <c r="O67" s="4" t="e">
        <f>I67-#REF!</f>
        <v>#REF!</v>
      </c>
      <c r="P67" s="4" t="e">
        <f>J67-#REF!</f>
        <v>#REF!</v>
      </c>
      <c r="Q67" s="4" t="e">
        <f>K67-#REF!</f>
        <v>#REF!</v>
      </c>
      <c r="S67" s="14">
        <v>-758.25</v>
      </c>
    </row>
    <row r="68" spans="1:20" ht="37.5" hidden="1" x14ac:dyDescent="0.3">
      <c r="A68" s="128" t="s">
        <v>69</v>
      </c>
      <c r="B68" s="145" t="s">
        <v>70</v>
      </c>
      <c r="C68" s="128" t="s">
        <v>17</v>
      </c>
      <c r="D68" s="19" t="s">
        <v>18</v>
      </c>
      <c r="E68" s="20"/>
      <c r="F68" s="13">
        <f t="shared" si="12"/>
        <v>122964.66932000002</v>
      </c>
      <c r="G68" s="13">
        <f>G69</f>
        <v>41846.118730000002</v>
      </c>
      <c r="H68" s="13">
        <f>H69</f>
        <v>61266.728589999999</v>
      </c>
      <c r="I68" s="13">
        <f>I69</f>
        <v>6617.2740000000003</v>
      </c>
      <c r="J68" s="13">
        <f>J69</f>
        <v>6617.2740000000003</v>
      </c>
      <c r="K68" s="13">
        <f>K69</f>
        <v>6617.2740000000003</v>
      </c>
      <c r="L68" s="145" t="s">
        <v>54</v>
      </c>
      <c r="M68" s="144" t="s">
        <v>71</v>
      </c>
      <c r="N68" s="4" t="e">
        <f>H68-#REF!</f>
        <v>#REF!</v>
      </c>
      <c r="O68" s="4" t="e">
        <f>I68-#REF!</f>
        <v>#REF!</v>
      </c>
      <c r="P68" s="4" t="e">
        <f>J68-#REF!</f>
        <v>#REF!</v>
      </c>
      <c r="Q68" s="4" t="e">
        <f>K68-#REF!</f>
        <v>#REF!</v>
      </c>
      <c r="S68" s="14">
        <v>1028.6604200000002</v>
      </c>
    </row>
    <row r="69" spans="1:20" ht="105" customHeight="1" x14ac:dyDescent="0.3">
      <c r="A69" s="128"/>
      <c r="B69" s="145"/>
      <c r="C69" s="128"/>
      <c r="D69" s="19" t="s">
        <v>22</v>
      </c>
      <c r="E69" s="20">
        <v>5048.3689999999997</v>
      </c>
      <c r="F69" s="13">
        <f>SUM(G69:K69)</f>
        <v>122964.66932000002</v>
      </c>
      <c r="G69" s="13">
        <v>41846.118730000002</v>
      </c>
      <c r="H69" s="13">
        <f>SUM(H70:H78)</f>
        <v>61266.728589999999</v>
      </c>
      <c r="I69" s="13">
        <f>SUM(I70:I78)</f>
        <v>6617.2740000000003</v>
      </c>
      <c r="J69" s="13">
        <f>SUM(J70:J78)</f>
        <v>6617.2740000000003</v>
      </c>
      <c r="K69" s="13">
        <f>SUM(K70:K78)</f>
        <v>6617.2740000000003</v>
      </c>
      <c r="L69" s="145"/>
      <c r="M69" s="144"/>
      <c r="N69" s="4" t="e">
        <f>H69-#REF!</f>
        <v>#REF!</v>
      </c>
      <c r="O69" s="4" t="e">
        <f>I69-#REF!</f>
        <v>#REF!</v>
      </c>
      <c r="P69" s="4" t="e">
        <f>J69-#REF!</f>
        <v>#REF!</v>
      </c>
      <c r="Q69" s="4" t="e">
        <f>K69-#REF!</f>
        <v>#REF!</v>
      </c>
      <c r="S69" s="14">
        <v>1028.6604200000002</v>
      </c>
    </row>
    <row r="70" spans="1:20" ht="19.5" hidden="1" x14ac:dyDescent="0.3">
      <c r="A70" s="5"/>
      <c r="B70" s="19" t="s">
        <v>72</v>
      </c>
      <c r="C70" s="5"/>
      <c r="D70" s="19"/>
      <c r="E70" s="20"/>
      <c r="F70" s="13">
        <f t="shared" ref="F70:F78" si="15">SUM(G70:K70)</f>
        <v>7173.719000000001</v>
      </c>
      <c r="G70" s="13">
        <v>396</v>
      </c>
      <c r="H70" s="13">
        <v>800</v>
      </c>
      <c r="I70" s="13">
        <v>1992.5730000000001</v>
      </c>
      <c r="J70" s="13">
        <v>1992.5730000000001</v>
      </c>
      <c r="K70" s="13">
        <v>1992.5730000000001</v>
      </c>
      <c r="L70" s="24"/>
      <c r="M70" s="9"/>
      <c r="N70" s="4" t="e">
        <f>H70-#REF!</f>
        <v>#REF!</v>
      </c>
      <c r="O70" s="4" t="e">
        <f>I70-#REF!</f>
        <v>#REF!</v>
      </c>
      <c r="P70" s="4" t="e">
        <f>J70-#REF!</f>
        <v>#REF!</v>
      </c>
      <c r="Q70" s="4" t="e">
        <f>K70-#REF!</f>
        <v>#REF!</v>
      </c>
      <c r="S70" s="14">
        <v>0</v>
      </c>
    </row>
    <row r="71" spans="1:20" ht="87.75" hidden="1" customHeight="1" x14ac:dyDescent="0.3">
      <c r="A71" s="5"/>
      <c r="B71" s="19" t="s">
        <v>73</v>
      </c>
      <c r="C71" s="5"/>
      <c r="D71" s="19"/>
      <c r="E71" s="20"/>
      <c r="F71" s="13">
        <f t="shared" si="15"/>
        <v>14928.790620000002</v>
      </c>
      <c r="G71" s="13">
        <f>2515.82+171.15562-699.945</f>
        <v>1987.03062</v>
      </c>
      <c r="H71" s="13">
        <v>3894.3150000000001</v>
      </c>
      <c r="I71" s="13">
        <v>3015.8150000000001</v>
      </c>
      <c r="J71" s="13">
        <v>3015.8150000000001</v>
      </c>
      <c r="K71" s="13">
        <v>3015.8150000000001</v>
      </c>
      <c r="L71" s="19"/>
      <c r="M71" s="9"/>
      <c r="N71" s="4" t="e">
        <f>H71-#REF!</f>
        <v>#REF!</v>
      </c>
      <c r="O71" s="4" t="e">
        <f>I71-#REF!</f>
        <v>#REF!</v>
      </c>
      <c r="P71" s="4" t="e">
        <f>J71-#REF!</f>
        <v>#REF!</v>
      </c>
      <c r="Q71" s="4" t="e">
        <f>K71-#REF!</f>
        <v>#REF!</v>
      </c>
      <c r="S71" s="14">
        <v>0</v>
      </c>
    </row>
    <row r="72" spans="1:20" ht="87.75" hidden="1" customHeight="1" x14ac:dyDescent="0.3">
      <c r="A72" s="5"/>
      <c r="B72" s="19" t="s">
        <v>74</v>
      </c>
      <c r="C72" s="5"/>
      <c r="D72" s="19"/>
      <c r="E72" s="20"/>
      <c r="F72" s="13">
        <f t="shared" si="15"/>
        <v>36768.262730000002</v>
      </c>
      <c r="G72" s="13">
        <f>31457.02415+7385.41976-2411.12118</f>
        <v>36431.32273</v>
      </c>
      <c r="H72" s="13">
        <f>337.84-0.9</f>
        <v>336.94</v>
      </c>
      <c r="I72" s="13"/>
      <c r="J72" s="13"/>
      <c r="K72" s="13"/>
      <c r="L72" s="19"/>
      <c r="M72" s="9"/>
      <c r="N72" s="4" t="e">
        <f>H72-#REF!</f>
        <v>#REF!</v>
      </c>
      <c r="O72" s="4" t="e">
        <f>I72-#REF!</f>
        <v>#REF!</v>
      </c>
      <c r="P72" s="4" t="e">
        <f>J72-#REF!</f>
        <v>#REF!</v>
      </c>
      <c r="Q72" s="4" t="e">
        <f>K72-#REF!</f>
        <v>#REF!</v>
      </c>
      <c r="S72" s="14">
        <v>0</v>
      </c>
    </row>
    <row r="73" spans="1:20" ht="87.75" hidden="1" customHeight="1" x14ac:dyDescent="0.3">
      <c r="A73" s="5"/>
      <c r="B73" s="19" t="s">
        <v>75</v>
      </c>
      <c r="C73" s="5"/>
      <c r="D73" s="19"/>
      <c r="E73" s="20"/>
      <c r="F73" s="13">
        <f t="shared" si="15"/>
        <v>6578.4407000000001</v>
      </c>
      <c r="G73" s="13"/>
      <c r="H73" s="13">
        <f>5136.1097+1442.331</f>
        <v>6578.4407000000001</v>
      </c>
      <c r="I73" s="13"/>
      <c r="J73" s="13"/>
      <c r="K73" s="13"/>
      <c r="L73" s="19"/>
      <c r="M73" s="9"/>
      <c r="N73" s="4" t="e">
        <f>H73-#REF!</f>
        <v>#REF!</v>
      </c>
      <c r="O73" s="4" t="e">
        <f>I73-#REF!</f>
        <v>#REF!</v>
      </c>
      <c r="P73" s="4" t="e">
        <f>J73-#REF!</f>
        <v>#REF!</v>
      </c>
      <c r="Q73" s="4" t="e">
        <f>K73-#REF!</f>
        <v>#REF!</v>
      </c>
      <c r="S73" s="14">
        <v>1442.3309999999992</v>
      </c>
    </row>
    <row r="74" spans="1:20" ht="164.25" hidden="1" customHeight="1" x14ac:dyDescent="0.3">
      <c r="A74" s="5"/>
      <c r="B74" s="19" t="s">
        <v>76</v>
      </c>
      <c r="C74" s="5"/>
      <c r="D74" s="19"/>
      <c r="E74" s="20"/>
      <c r="F74" s="13">
        <f t="shared" si="15"/>
        <v>15595.58502</v>
      </c>
      <c r="G74" s="13"/>
      <c r="H74" s="13">
        <f>16009.2556-0.00095-413.66963</f>
        <v>15595.58502</v>
      </c>
      <c r="I74" s="13"/>
      <c r="J74" s="13"/>
      <c r="K74" s="13"/>
      <c r="L74" s="19"/>
      <c r="M74" s="9"/>
      <c r="N74" s="4" t="e">
        <f>H74-#REF!</f>
        <v>#REF!</v>
      </c>
      <c r="O74" s="4" t="e">
        <f>I74-#REF!</f>
        <v>#REF!</v>
      </c>
      <c r="P74" s="4" t="e">
        <f>J74-#REF!</f>
        <v>#REF!</v>
      </c>
      <c r="Q74" s="4" t="e">
        <f>K74-#REF!</f>
        <v>#REF!</v>
      </c>
      <c r="S74" s="14">
        <v>-413.67057999999997</v>
      </c>
    </row>
    <row r="75" spans="1:20" ht="87.75" hidden="1" customHeight="1" x14ac:dyDescent="0.3">
      <c r="A75" s="5"/>
      <c r="B75" s="19" t="s">
        <v>77</v>
      </c>
      <c r="C75" s="5"/>
      <c r="D75" s="19"/>
      <c r="E75" s="20"/>
      <c r="F75" s="13">
        <f t="shared" si="15"/>
        <v>1350</v>
      </c>
      <c r="G75" s="13"/>
      <c r="H75" s="13">
        <v>1350</v>
      </c>
      <c r="I75" s="13"/>
      <c r="J75" s="13"/>
      <c r="K75" s="13"/>
      <c r="L75" s="19"/>
      <c r="M75" s="9"/>
      <c r="N75" s="4" t="e">
        <f>H75-#REF!</f>
        <v>#REF!</v>
      </c>
      <c r="O75" s="4" t="e">
        <f>I75-#REF!</f>
        <v>#REF!</v>
      </c>
      <c r="P75" s="4" t="e">
        <f>J75-#REF!</f>
        <v>#REF!</v>
      </c>
      <c r="Q75" s="4" t="e">
        <f>K75-#REF!</f>
        <v>#REF!</v>
      </c>
      <c r="S75" s="14">
        <v>0</v>
      </c>
    </row>
    <row r="76" spans="1:20" ht="39.75" hidden="1" customHeight="1" x14ac:dyDescent="0.3">
      <c r="A76" s="5"/>
      <c r="B76" s="19" t="s">
        <v>78</v>
      </c>
      <c r="C76" s="5"/>
      <c r="D76" s="19"/>
      <c r="E76" s="20"/>
      <c r="F76" s="13">
        <f t="shared" si="15"/>
        <v>7533.170000000001</v>
      </c>
      <c r="G76" s="13">
        <v>1200</v>
      </c>
      <c r="H76" s="13">
        <v>1506.5119999999999</v>
      </c>
      <c r="I76" s="13">
        <f>1501.053+107.833</f>
        <v>1608.8860000000002</v>
      </c>
      <c r="J76" s="13">
        <f>1501.053+107.833</f>
        <v>1608.8860000000002</v>
      </c>
      <c r="K76" s="13">
        <f>1501.053+107.833</f>
        <v>1608.8860000000002</v>
      </c>
      <c r="L76" s="19"/>
      <c r="M76" s="9"/>
      <c r="N76" s="4" t="e">
        <f>H76-#REF!</f>
        <v>#REF!</v>
      </c>
      <c r="O76" s="4" t="e">
        <f>I76-#REF!</f>
        <v>#REF!</v>
      </c>
      <c r="P76" s="4" t="e">
        <f>J76-#REF!</f>
        <v>#REF!</v>
      </c>
      <c r="Q76" s="4" t="e">
        <f>K76-#REF!</f>
        <v>#REF!</v>
      </c>
      <c r="S76" s="14">
        <v>0</v>
      </c>
    </row>
    <row r="77" spans="1:20" ht="39.75" hidden="1" customHeight="1" x14ac:dyDescent="0.3">
      <c r="A77" s="5"/>
      <c r="B77" s="19" t="s">
        <v>79</v>
      </c>
      <c r="C77" s="5"/>
      <c r="D77" s="19"/>
      <c r="E77" s="20"/>
      <c r="F77" s="13">
        <f t="shared" si="15"/>
        <v>31204.935870000001</v>
      </c>
      <c r="G77" s="13"/>
      <c r="H77" s="13">
        <v>31204.935870000001</v>
      </c>
      <c r="I77" s="13"/>
      <c r="J77" s="13"/>
      <c r="K77" s="13"/>
      <c r="L77" s="19"/>
      <c r="M77" s="9"/>
      <c r="N77" s="4" t="e">
        <f>H77-#REF!</f>
        <v>#REF!</v>
      </c>
      <c r="O77" s="4" t="e">
        <f>I77-#REF!</f>
        <v>#REF!</v>
      </c>
      <c r="P77" s="4" t="e">
        <f>J77-#REF!</f>
        <v>#REF!</v>
      </c>
      <c r="Q77" s="4" t="e">
        <f>K77-#REF!</f>
        <v>#REF!</v>
      </c>
      <c r="S77" s="14">
        <v>0</v>
      </c>
    </row>
    <row r="78" spans="1:20" ht="154.5" hidden="1" customHeight="1" x14ac:dyDescent="0.3">
      <c r="A78" s="5"/>
      <c r="B78" s="19" t="s">
        <v>80</v>
      </c>
      <c r="C78" s="5"/>
      <c r="D78" s="19"/>
      <c r="E78" s="20"/>
      <c r="F78" s="13">
        <f t="shared" si="15"/>
        <v>1733.3330000000001</v>
      </c>
      <c r="G78" s="13">
        <v>1733.3330000000001</v>
      </c>
      <c r="H78" s="13"/>
      <c r="I78" s="13"/>
      <c r="J78" s="13"/>
      <c r="K78" s="13"/>
      <c r="L78" s="19"/>
      <c r="M78" s="9"/>
      <c r="N78" s="4" t="e">
        <f>H78-#REF!</f>
        <v>#REF!</v>
      </c>
      <c r="O78" s="4" t="e">
        <f>I78-#REF!</f>
        <v>#REF!</v>
      </c>
      <c r="P78" s="4" t="e">
        <f>J78-#REF!</f>
        <v>#REF!</v>
      </c>
      <c r="Q78" s="4" t="e">
        <f>K78-#REF!</f>
        <v>#REF!</v>
      </c>
      <c r="S78" s="14">
        <v>0</v>
      </c>
    </row>
    <row r="79" spans="1:20" ht="164.25" customHeight="1" x14ac:dyDescent="0.3">
      <c r="A79" s="22" t="s">
        <v>81</v>
      </c>
      <c r="B79" s="25" t="s">
        <v>82</v>
      </c>
      <c r="C79" s="5" t="s">
        <v>83</v>
      </c>
      <c r="D79" s="19" t="s">
        <v>22</v>
      </c>
      <c r="E79" s="20"/>
      <c r="F79" s="13">
        <f>SUM(G79:K79)</f>
        <v>52364.100999999995</v>
      </c>
      <c r="G79" s="13">
        <v>0</v>
      </c>
      <c r="H79" s="13">
        <v>5978.0290000000005</v>
      </c>
      <c r="I79" s="13">
        <v>15462.023999999999</v>
      </c>
      <c r="J79" s="13">
        <v>15462.023999999999</v>
      </c>
      <c r="K79" s="13">
        <v>15462.023999999999</v>
      </c>
      <c r="L79" s="19" t="s">
        <v>84</v>
      </c>
      <c r="M79" s="9" t="s">
        <v>85</v>
      </c>
      <c r="N79" s="4" t="e">
        <f>H79-#REF!</f>
        <v>#REF!</v>
      </c>
      <c r="O79" s="4" t="e">
        <f>I79-#REF!</f>
        <v>#REF!</v>
      </c>
      <c r="P79" s="4" t="e">
        <f>J79-#REF!</f>
        <v>#REF!</v>
      </c>
      <c r="Q79" s="4" t="e">
        <f>K79-#REF!</f>
        <v>#REF!</v>
      </c>
      <c r="S79" s="14">
        <v>0</v>
      </c>
    </row>
    <row r="80" spans="1:20" ht="50.25" hidden="1" customHeight="1" x14ac:dyDescent="0.3">
      <c r="A80" s="128">
        <v>2</v>
      </c>
      <c r="B80" s="145" t="s">
        <v>86</v>
      </c>
      <c r="C80" s="128" t="s">
        <v>17</v>
      </c>
      <c r="D80" s="19" t="s">
        <v>18</v>
      </c>
      <c r="E80" s="20"/>
      <c r="F80" s="13">
        <f t="shared" si="12"/>
        <v>13468.216</v>
      </c>
      <c r="G80" s="13">
        <f>G82</f>
        <v>1755.8679999999999</v>
      </c>
      <c r="H80" s="13">
        <f t="shared" ref="H80:K80" si="16">H82</f>
        <v>3231.8580000000002</v>
      </c>
      <c r="I80" s="13">
        <f t="shared" si="16"/>
        <v>2826.83</v>
      </c>
      <c r="J80" s="13">
        <f t="shared" si="16"/>
        <v>2826.83</v>
      </c>
      <c r="K80" s="13">
        <f t="shared" si="16"/>
        <v>2826.83</v>
      </c>
      <c r="L80" s="145" t="s">
        <v>54</v>
      </c>
      <c r="M80" s="144"/>
      <c r="N80" s="4" t="e">
        <f>H80-#REF!</f>
        <v>#REF!</v>
      </c>
      <c r="O80" s="4" t="e">
        <f>I80-#REF!</f>
        <v>#REF!</v>
      </c>
      <c r="P80" s="4" t="e">
        <f>J80-#REF!</f>
        <v>#REF!</v>
      </c>
      <c r="Q80" s="4" t="e">
        <f>K80-#REF!</f>
        <v>#REF!</v>
      </c>
      <c r="S80" s="14">
        <v>0</v>
      </c>
    </row>
    <row r="81" spans="1:19" ht="102.75" customHeight="1" x14ac:dyDescent="0.3">
      <c r="A81" s="128"/>
      <c r="B81" s="145"/>
      <c r="C81" s="128"/>
      <c r="D81" s="19" t="s">
        <v>22</v>
      </c>
      <c r="E81" s="20">
        <f>E83</f>
        <v>2400</v>
      </c>
      <c r="F81" s="13">
        <f t="shared" si="12"/>
        <v>13468.216</v>
      </c>
      <c r="G81" s="13">
        <f>G83</f>
        <v>1755.8679999999999</v>
      </c>
      <c r="H81" s="13">
        <f>H83</f>
        <v>3231.8580000000002</v>
      </c>
      <c r="I81" s="13">
        <f>I83</f>
        <v>2826.83</v>
      </c>
      <c r="J81" s="13">
        <f>J83</f>
        <v>2826.83</v>
      </c>
      <c r="K81" s="13">
        <f>K83</f>
        <v>2826.83</v>
      </c>
      <c r="L81" s="145"/>
      <c r="M81" s="144"/>
      <c r="N81" s="4" t="e">
        <f>H81-#REF!</f>
        <v>#REF!</v>
      </c>
      <c r="O81" s="4" t="e">
        <f>I81-#REF!</f>
        <v>#REF!</v>
      </c>
      <c r="P81" s="4" t="e">
        <f>J81-#REF!</f>
        <v>#REF!</v>
      </c>
      <c r="Q81" s="4" t="e">
        <f>K81-#REF!</f>
        <v>#REF!</v>
      </c>
      <c r="S81" s="14">
        <v>0</v>
      </c>
    </row>
    <row r="82" spans="1:19" ht="37.5" hidden="1" x14ac:dyDescent="0.3">
      <c r="A82" s="128" t="s">
        <v>87</v>
      </c>
      <c r="B82" s="145" t="s">
        <v>88</v>
      </c>
      <c r="C82" s="128" t="s">
        <v>17</v>
      </c>
      <c r="D82" s="19" t="s">
        <v>18</v>
      </c>
      <c r="E82" s="20"/>
      <c r="F82" s="13">
        <f t="shared" si="12"/>
        <v>13468.216</v>
      </c>
      <c r="G82" s="13">
        <f>G83</f>
        <v>1755.8679999999999</v>
      </c>
      <c r="H82" s="13">
        <f>H83</f>
        <v>3231.8580000000002</v>
      </c>
      <c r="I82" s="13">
        <f>I83</f>
        <v>2826.83</v>
      </c>
      <c r="J82" s="13">
        <f>J83</f>
        <v>2826.83</v>
      </c>
      <c r="K82" s="13">
        <f>K83</f>
        <v>2826.83</v>
      </c>
      <c r="L82" s="145" t="s">
        <v>54</v>
      </c>
      <c r="M82" s="144" t="s">
        <v>89</v>
      </c>
      <c r="N82" s="4" t="e">
        <f>H82-#REF!</f>
        <v>#REF!</v>
      </c>
      <c r="O82" s="4" t="e">
        <f>I82-#REF!</f>
        <v>#REF!</v>
      </c>
      <c r="P82" s="4" t="e">
        <f>J82-#REF!</f>
        <v>#REF!</v>
      </c>
      <c r="Q82" s="4" t="e">
        <f>K82-#REF!</f>
        <v>#REF!</v>
      </c>
      <c r="S82" s="14">
        <v>0</v>
      </c>
    </row>
    <row r="83" spans="1:19" ht="314.25" customHeight="1" x14ac:dyDescent="0.3">
      <c r="A83" s="128"/>
      <c r="B83" s="145"/>
      <c r="C83" s="128"/>
      <c r="D83" s="19" t="s">
        <v>22</v>
      </c>
      <c r="E83" s="20">
        <v>2400</v>
      </c>
      <c r="F83" s="13">
        <f t="shared" si="12"/>
        <v>13468.216</v>
      </c>
      <c r="G83" s="13">
        <v>1755.8679999999999</v>
      </c>
      <c r="H83" s="13">
        <f>H84+H85+H86+H87+H88</f>
        <v>3231.8580000000002</v>
      </c>
      <c r="I83" s="13">
        <f>I84+I85+I86+I87+I88</f>
        <v>2826.83</v>
      </c>
      <c r="J83" s="13">
        <f>J84+J85+J86+J87+J88</f>
        <v>2826.83</v>
      </c>
      <c r="K83" s="13">
        <f>K84+K85+K86+K87+K88</f>
        <v>2826.83</v>
      </c>
      <c r="L83" s="145"/>
      <c r="M83" s="144"/>
      <c r="N83" s="4" t="e">
        <f>H83-#REF!</f>
        <v>#REF!</v>
      </c>
      <c r="O83" s="4" t="e">
        <f>I83-#REF!</f>
        <v>#REF!</v>
      </c>
      <c r="P83" s="4" t="e">
        <f>J83-#REF!</f>
        <v>#REF!</v>
      </c>
      <c r="Q83" s="4" t="e">
        <f>K83-#REF!</f>
        <v>#REF!</v>
      </c>
      <c r="S83" s="14">
        <v>0</v>
      </c>
    </row>
    <row r="84" spans="1:19" ht="75" hidden="1" x14ac:dyDescent="0.3">
      <c r="A84" s="5"/>
      <c r="B84" s="19" t="s">
        <v>90</v>
      </c>
      <c r="C84" s="5"/>
      <c r="D84" s="19"/>
      <c r="E84" s="20"/>
      <c r="F84" s="13">
        <f t="shared" si="12"/>
        <v>9061.6146800000006</v>
      </c>
      <c r="G84" s="13">
        <f>1495+247.488-1200+409.47468</f>
        <v>951.96268000000009</v>
      </c>
      <c r="H84" s="13">
        <f>2027.413</f>
        <v>2027.413</v>
      </c>
      <c r="I84" s="13">
        <f>2027.413</f>
        <v>2027.413</v>
      </c>
      <c r="J84" s="13">
        <f>2027.413</f>
        <v>2027.413</v>
      </c>
      <c r="K84" s="13">
        <f>2027.413</f>
        <v>2027.413</v>
      </c>
      <c r="L84" s="19"/>
      <c r="M84" s="9"/>
      <c r="N84" s="4" t="e">
        <f>H84-#REF!</f>
        <v>#REF!</v>
      </c>
      <c r="O84" s="4" t="e">
        <f>I84-#REF!</f>
        <v>#REF!</v>
      </c>
      <c r="P84" s="4" t="e">
        <f>J84-#REF!</f>
        <v>#REF!</v>
      </c>
      <c r="Q84" s="4" t="e">
        <f>K84-#REF!</f>
        <v>#REF!</v>
      </c>
      <c r="S84" s="14">
        <v>0</v>
      </c>
    </row>
    <row r="85" spans="1:19" hidden="1" x14ac:dyDescent="0.3">
      <c r="A85" s="5"/>
      <c r="B85" s="19" t="s">
        <v>91</v>
      </c>
      <c r="C85" s="5"/>
      <c r="D85" s="19"/>
      <c r="E85" s="20"/>
      <c r="F85" s="13">
        <f t="shared" si="12"/>
        <v>298.38</v>
      </c>
      <c r="G85" s="13">
        <v>298.38</v>
      </c>
      <c r="H85" s="13"/>
      <c r="I85" s="13"/>
      <c r="J85" s="13"/>
      <c r="K85" s="13"/>
      <c r="L85" s="19"/>
      <c r="M85" s="9"/>
      <c r="N85" s="4" t="e">
        <f>H85-#REF!</f>
        <v>#REF!</v>
      </c>
      <c r="O85" s="4" t="e">
        <f>I85-#REF!</f>
        <v>#REF!</v>
      </c>
      <c r="P85" s="4" t="e">
        <f>J85-#REF!</f>
        <v>#REF!</v>
      </c>
      <c r="Q85" s="4" t="e">
        <f>K85-#REF!</f>
        <v>#REF!</v>
      </c>
      <c r="S85" s="14">
        <v>0</v>
      </c>
    </row>
    <row r="86" spans="1:19" hidden="1" x14ac:dyDescent="0.3">
      <c r="A86" s="5"/>
      <c r="B86" s="19" t="s">
        <v>92</v>
      </c>
      <c r="C86" s="5"/>
      <c r="D86" s="19"/>
      <c r="E86" s="20"/>
      <c r="F86" s="13">
        <f t="shared" si="12"/>
        <v>2698.2509999999997</v>
      </c>
      <c r="G86" s="13">
        <v>505</v>
      </c>
      <c r="H86" s="13">
        <v>500</v>
      </c>
      <c r="I86" s="13">
        <v>564.41700000000003</v>
      </c>
      <c r="J86" s="13">
        <v>564.41700000000003</v>
      </c>
      <c r="K86" s="13">
        <v>564.41700000000003</v>
      </c>
      <c r="L86" s="19"/>
      <c r="M86" s="9"/>
      <c r="N86" s="4" t="e">
        <f>H86-#REF!</f>
        <v>#REF!</v>
      </c>
      <c r="O86" s="4" t="e">
        <f>I86-#REF!</f>
        <v>#REF!</v>
      </c>
      <c r="P86" s="4" t="e">
        <f>J86-#REF!</f>
        <v>#REF!</v>
      </c>
      <c r="Q86" s="4" t="e">
        <f>K86-#REF!</f>
        <v>#REF!</v>
      </c>
      <c r="S86" s="14">
        <v>0</v>
      </c>
    </row>
    <row r="87" spans="1:19" hidden="1" x14ac:dyDescent="0.3">
      <c r="A87" s="5"/>
      <c r="B87" s="19" t="s">
        <v>93</v>
      </c>
      <c r="C87" s="5"/>
      <c r="D87" s="19"/>
      <c r="E87" s="20"/>
      <c r="F87" s="13">
        <f t="shared" si="12"/>
        <v>705</v>
      </c>
      <c r="G87" s="13">
        <v>0</v>
      </c>
      <c r="H87" s="13">
        <v>0</v>
      </c>
      <c r="I87" s="13">
        <v>235</v>
      </c>
      <c r="J87" s="13">
        <v>235</v>
      </c>
      <c r="K87" s="13">
        <v>235</v>
      </c>
      <c r="L87" s="19"/>
      <c r="M87" s="9"/>
      <c r="N87" s="4" t="e">
        <f>H87-#REF!</f>
        <v>#REF!</v>
      </c>
      <c r="O87" s="4" t="e">
        <f>I87-#REF!</f>
        <v>#REF!</v>
      </c>
      <c r="P87" s="4" t="e">
        <f>J87-#REF!</f>
        <v>#REF!</v>
      </c>
      <c r="Q87" s="4" t="e">
        <f>K87-#REF!</f>
        <v>#REF!</v>
      </c>
      <c r="S87" s="14">
        <v>0</v>
      </c>
    </row>
    <row r="88" spans="1:19" hidden="1" x14ac:dyDescent="0.3">
      <c r="A88" s="5"/>
      <c r="B88" s="19" t="s">
        <v>94</v>
      </c>
      <c r="C88" s="5"/>
      <c r="D88" s="19"/>
      <c r="E88" s="20"/>
      <c r="F88" s="13">
        <f t="shared" si="12"/>
        <v>704.44500000000005</v>
      </c>
      <c r="G88" s="13">
        <v>0</v>
      </c>
      <c r="H88" s="13">
        <v>704.44500000000005</v>
      </c>
      <c r="I88" s="13"/>
      <c r="J88" s="13"/>
      <c r="K88" s="13"/>
      <c r="L88" s="19"/>
      <c r="M88" s="9"/>
      <c r="N88" s="4" t="e">
        <f>H88-#REF!</f>
        <v>#REF!</v>
      </c>
      <c r="O88" s="4" t="e">
        <f>I88-#REF!</f>
        <v>#REF!</v>
      </c>
      <c r="P88" s="4" t="e">
        <f>J88-#REF!</f>
        <v>#REF!</v>
      </c>
      <c r="Q88" s="4" t="e">
        <f>K88-#REF!</f>
        <v>#REF!</v>
      </c>
      <c r="S88" s="14">
        <v>0</v>
      </c>
    </row>
    <row r="89" spans="1:19" ht="37.5" hidden="1" x14ac:dyDescent="0.3">
      <c r="A89" s="128">
        <v>3</v>
      </c>
      <c r="B89" s="145" t="s">
        <v>95</v>
      </c>
      <c r="C89" s="128" t="s">
        <v>17</v>
      </c>
      <c r="D89" s="19" t="s">
        <v>18</v>
      </c>
      <c r="E89" s="20"/>
      <c r="F89" s="13">
        <f t="shared" si="12"/>
        <v>119800.23238999999</v>
      </c>
      <c r="G89" s="13">
        <f>G92+G105+G111</f>
        <v>20096.65842</v>
      </c>
      <c r="H89" s="13">
        <f>H92+H105+H111</f>
        <v>26934.109969999998</v>
      </c>
      <c r="I89" s="13">
        <f>I92+I105+I111</f>
        <v>24256.487999999998</v>
      </c>
      <c r="J89" s="13">
        <f>J92+J105+J111</f>
        <v>24256.487999999998</v>
      </c>
      <c r="K89" s="13">
        <f>K92+K105+K111</f>
        <v>24256.487999999998</v>
      </c>
      <c r="L89" s="145" t="s">
        <v>54</v>
      </c>
      <c r="M89" s="144"/>
      <c r="N89" s="4" t="e">
        <f>H89-#REF!</f>
        <v>#REF!</v>
      </c>
      <c r="O89" s="4" t="e">
        <f>I89-#REF!</f>
        <v>#REF!</v>
      </c>
      <c r="P89" s="4" t="e">
        <f>J89-#REF!</f>
        <v>#REF!</v>
      </c>
      <c r="Q89" s="4" t="e">
        <f>K89-#REF!</f>
        <v>#REF!</v>
      </c>
      <c r="S89" s="14">
        <v>413.66962999999669</v>
      </c>
    </row>
    <row r="90" spans="1:19" ht="75" hidden="1" x14ac:dyDescent="0.3">
      <c r="A90" s="128"/>
      <c r="B90" s="145"/>
      <c r="C90" s="128"/>
      <c r="D90" s="19" t="s">
        <v>21</v>
      </c>
      <c r="E90" s="20"/>
      <c r="F90" s="13">
        <f t="shared" si="12"/>
        <v>0</v>
      </c>
      <c r="G90" s="13">
        <v>0</v>
      </c>
      <c r="H90" s="13">
        <v>0</v>
      </c>
      <c r="I90" s="13">
        <v>0</v>
      </c>
      <c r="J90" s="13">
        <v>0</v>
      </c>
      <c r="K90" s="13"/>
      <c r="L90" s="145"/>
      <c r="M90" s="144"/>
      <c r="N90" s="4" t="e">
        <f>H90-#REF!</f>
        <v>#REF!</v>
      </c>
      <c r="O90" s="4" t="e">
        <f>I90-#REF!</f>
        <v>#REF!</v>
      </c>
      <c r="P90" s="4" t="e">
        <f>J90-#REF!</f>
        <v>#REF!</v>
      </c>
      <c r="Q90" s="4" t="e">
        <f>K90-#REF!</f>
        <v>#REF!</v>
      </c>
      <c r="S90" s="14">
        <v>0</v>
      </c>
    </row>
    <row r="91" spans="1:19" ht="108" customHeight="1" x14ac:dyDescent="0.3">
      <c r="A91" s="128"/>
      <c r="B91" s="145"/>
      <c r="C91" s="128"/>
      <c r="D91" s="19" t="s">
        <v>22</v>
      </c>
      <c r="E91" s="20">
        <f>E94+E106+E112</f>
        <v>6321.5209999999997</v>
      </c>
      <c r="F91" s="13">
        <f t="shared" si="12"/>
        <v>119800.23238999999</v>
      </c>
      <c r="G91" s="13">
        <v>20096.65842</v>
      </c>
      <c r="H91" s="13">
        <f>H94+H106+H112</f>
        <v>26934.109969999998</v>
      </c>
      <c r="I91" s="13">
        <f>I94+I106+I112</f>
        <v>24256.487999999998</v>
      </c>
      <c r="J91" s="13">
        <f>J94+J106+J112</f>
        <v>24256.487999999998</v>
      </c>
      <c r="K91" s="13">
        <f>K94+K106+K112</f>
        <v>24256.487999999998</v>
      </c>
      <c r="L91" s="145"/>
      <c r="M91" s="144"/>
      <c r="N91" s="4" t="e">
        <f>H91-#REF!</f>
        <v>#REF!</v>
      </c>
      <c r="O91" s="4" t="e">
        <f>I91-#REF!</f>
        <v>#REF!</v>
      </c>
      <c r="P91" s="4" t="e">
        <f>J91-#REF!</f>
        <v>#REF!</v>
      </c>
      <c r="Q91" s="4" t="e">
        <f>K91-#REF!</f>
        <v>#REF!</v>
      </c>
      <c r="S91" s="14">
        <v>413.66962999999669</v>
      </c>
    </row>
    <row r="92" spans="1:19" ht="42" hidden="1" customHeight="1" x14ac:dyDescent="0.3">
      <c r="A92" s="128" t="s">
        <v>47</v>
      </c>
      <c r="B92" s="145" t="s">
        <v>96</v>
      </c>
      <c r="C92" s="128" t="s">
        <v>17</v>
      </c>
      <c r="D92" s="19" t="s">
        <v>18</v>
      </c>
      <c r="E92" s="20"/>
      <c r="F92" s="13">
        <f t="shared" si="12"/>
        <v>56285.359089999984</v>
      </c>
      <c r="G92" s="13">
        <f>G94</f>
        <v>18876.65842</v>
      </c>
      <c r="H92" s="13">
        <f>H94</f>
        <v>2269.6136699999997</v>
      </c>
      <c r="I92" s="13">
        <f>I94</f>
        <v>11713.028999999999</v>
      </c>
      <c r="J92" s="13">
        <f>J94</f>
        <v>11713.028999999999</v>
      </c>
      <c r="K92" s="13">
        <f>K94</f>
        <v>11713.028999999999</v>
      </c>
      <c r="L92" s="145" t="s">
        <v>54</v>
      </c>
      <c r="M92" s="144" t="s">
        <v>97</v>
      </c>
      <c r="N92" s="4" t="e">
        <f>H92-#REF!</f>
        <v>#REF!</v>
      </c>
      <c r="O92" s="4" t="e">
        <f>I92-#REF!</f>
        <v>#REF!</v>
      </c>
      <c r="P92" s="4" t="e">
        <f>J92-#REF!</f>
        <v>#REF!</v>
      </c>
      <c r="Q92" s="4" t="e">
        <f>K92-#REF!</f>
        <v>#REF!</v>
      </c>
      <c r="S92" s="14">
        <v>0</v>
      </c>
    </row>
    <row r="93" spans="1:19" ht="51" hidden="1" customHeight="1" x14ac:dyDescent="0.3">
      <c r="A93" s="128"/>
      <c r="B93" s="145"/>
      <c r="C93" s="128"/>
      <c r="D93" s="19"/>
      <c r="E93" s="20"/>
      <c r="F93" s="13">
        <f t="shared" si="12"/>
        <v>0</v>
      </c>
      <c r="G93" s="13"/>
      <c r="H93" s="13"/>
      <c r="I93" s="13"/>
      <c r="J93" s="13"/>
      <c r="K93" s="13"/>
      <c r="L93" s="145"/>
      <c r="M93" s="144"/>
      <c r="N93" s="4" t="e">
        <f>H93-#REF!</f>
        <v>#REF!</v>
      </c>
      <c r="O93" s="4" t="e">
        <f>I93-#REF!</f>
        <v>#REF!</v>
      </c>
      <c r="P93" s="4" t="e">
        <f>J93-#REF!</f>
        <v>#REF!</v>
      </c>
      <c r="Q93" s="4" t="e">
        <f>K93-#REF!</f>
        <v>#REF!</v>
      </c>
      <c r="S93" s="14">
        <v>0</v>
      </c>
    </row>
    <row r="94" spans="1:19" ht="116.25" customHeight="1" x14ac:dyDescent="0.3">
      <c r="A94" s="128"/>
      <c r="B94" s="145"/>
      <c r="C94" s="128"/>
      <c r="D94" s="19" t="s">
        <v>22</v>
      </c>
      <c r="E94" s="20">
        <v>2166.1210000000001</v>
      </c>
      <c r="F94" s="13">
        <f t="shared" si="12"/>
        <v>56285.359089999984</v>
      </c>
      <c r="G94" s="13">
        <v>18876.65842</v>
      </c>
      <c r="H94" s="13">
        <f>SUM(H95:H104)</f>
        <v>2269.6136699999997</v>
      </c>
      <c r="I94" s="13">
        <f>SUM(I95:I104)</f>
        <v>11713.028999999999</v>
      </c>
      <c r="J94" s="13">
        <f>SUM(J95:J104)</f>
        <v>11713.028999999999</v>
      </c>
      <c r="K94" s="13">
        <f>SUM(K95:K104)</f>
        <v>11713.028999999999</v>
      </c>
      <c r="L94" s="145"/>
      <c r="M94" s="144"/>
      <c r="N94" s="4" t="e">
        <f>H94-#REF!</f>
        <v>#REF!</v>
      </c>
      <c r="O94" s="4" t="e">
        <f>I94-#REF!</f>
        <v>#REF!</v>
      </c>
      <c r="P94" s="4" t="e">
        <f>J94-#REF!</f>
        <v>#REF!</v>
      </c>
      <c r="Q94" s="4" t="e">
        <f>K94-#REF!</f>
        <v>#REF!</v>
      </c>
      <c r="S94" s="14">
        <v>0</v>
      </c>
    </row>
    <row r="95" spans="1:19" ht="37.5" hidden="1" x14ac:dyDescent="0.3">
      <c r="A95" s="5"/>
      <c r="B95" s="19" t="s">
        <v>98</v>
      </c>
      <c r="C95" s="5"/>
      <c r="D95" s="19"/>
      <c r="E95" s="20"/>
      <c r="F95" s="13">
        <f t="shared" si="12"/>
        <v>641.20399999999995</v>
      </c>
      <c r="G95" s="13">
        <v>448.21600000000001</v>
      </c>
      <c r="H95" s="13">
        <f>39.672+7.6</f>
        <v>47.271999999999998</v>
      </c>
      <c r="I95" s="13">
        <f>39.672+8.9</f>
        <v>48.571999999999996</v>
      </c>
      <c r="J95" s="13">
        <f>39.672+8.9</f>
        <v>48.571999999999996</v>
      </c>
      <c r="K95" s="13">
        <f>39.672+8.9</f>
        <v>48.571999999999996</v>
      </c>
      <c r="L95" s="19"/>
      <c r="M95" s="9"/>
      <c r="N95" s="4" t="e">
        <f>H95-#REF!</f>
        <v>#REF!</v>
      </c>
      <c r="O95" s="4" t="e">
        <f>I95-#REF!</f>
        <v>#REF!</v>
      </c>
      <c r="P95" s="4" t="e">
        <f>J95-#REF!</f>
        <v>#REF!</v>
      </c>
      <c r="Q95" s="4" t="e">
        <f>K95-#REF!</f>
        <v>#REF!</v>
      </c>
      <c r="S95" s="14">
        <v>0</v>
      </c>
    </row>
    <row r="96" spans="1:19" ht="37.5" hidden="1" x14ac:dyDescent="0.3">
      <c r="A96" s="5"/>
      <c r="B96" s="19" t="s">
        <v>99</v>
      </c>
      <c r="C96" s="5"/>
      <c r="D96" s="19"/>
      <c r="E96" s="20"/>
      <c r="F96" s="13">
        <f t="shared" si="12"/>
        <v>13592.226999999999</v>
      </c>
      <c r="G96" s="13">
        <v>1868.8979999999999</v>
      </c>
      <c r="H96" s="13">
        <f>1933.139-1000</f>
        <v>933.1389999999999</v>
      </c>
      <c r="I96" s="13">
        <v>3596.73</v>
      </c>
      <c r="J96" s="13">
        <v>3596.73</v>
      </c>
      <c r="K96" s="13">
        <v>3596.73</v>
      </c>
      <c r="L96" s="19"/>
      <c r="M96" s="9"/>
      <c r="N96" s="4" t="e">
        <f>H96-#REF!</f>
        <v>#REF!</v>
      </c>
      <c r="O96" s="4" t="e">
        <f>I96-#REF!</f>
        <v>#REF!</v>
      </c>
      <c r="P96" s="4" t="e">
        <f>J96-#REF!</f>
        <v>#REF!</v>
      </c>
      <c r="Q96" s="4" t="e">
        <f>K96-#REF!</f>
        <v>#REF!</v>
      </c>
      <c r="S96" s="14">
        <v>0</v>
      </c>
    </row>
    <row r="97" spans="1:19" ht="37.5" hidden="1" x14ac:dyDescent="0.3">
      <c r="A97" s="5"/>
      <c r="B97" s="19" t="s">
        <v>100</v>
      </c>
      <c r="C97" s="5"/>
      <c r="D97" s="19"/>
      <c r="E97" s="20"/>
      <c r="F97" s="13">
        <f t="shared" si="12"/>
        <v>97.828999999999994</v>
      </c>
      <c r="G97" s="13">
        <v>97.828999999999994</v>
      </c>
      <c r="H97" s="13"/>
      <c r="I97" s="13"/>
      <c r="J97" s="13"/>
      <c r="K97" s="13"/>
      <c r="L97" s="19"/>
      <c r="M97" s="9"/>
      <c r="N97" s="4" t="e">
        <f>H97-#REF!</f>
        <v>#REF!</v>
      </c>
      <c r="O97" s="4" t="e">
        <f>I97-#REF!</f>
        <v>#REF!</v>
      </c>
      <c r="P97" s="4" t="e">
        <f>J97-#REF!</f>
        <v>#REF!</v>
      </c>
      <c r="Q97" s="4" t="e">
        <f>K97-#REF!</f>
        <v>#REF!</v>
      </c>
      <c r="S97" s="14">
        <v>0</v>
      </c>
    </row>
    <row r="98" spans="1:19" hidden="1" x14ac:dyDescent="0.3">
      <c r="A98" s="5"/>
      <c r="B98" s="19" t="s">
        <v>101</v>
      </c>
      <c r="C98" s="5"/>
      <c r="D98" s="19"/>
      <c r="E98" s="20"/>
      <c r="F98" s="13">
        <f t="shared" si="12"/>
        <v>2410.8299999999995</v>
      </c>
      <c r="G98" s="13">
        <v>437.54</v>
      </c>
      <c r="H98" s="13">
        <v>400</v>
      </c>
      <c r="I98" s="13">
        <v>524.42999999999995</v>
      </c>
      <c r="J98" s="13">
        <v>524.42999999999995</v>
      </c>
      <c r="K98" s="13">
        <v>524.42999999999995</v>
      </c>
      <c r="L98" s="19"/>
      <c r="M98" s="9"/>
      <c r="N98" s="4" t="e">
        <f>H98-#REF!</f>
        <v>#REF!</v>
      </c>
      <c r="O98" s="4" t="e">
        <f>I98-#REF!</f>
        <v>#REF!</v>
      </c>
      <c r="P98" s="4" t="e">
        <f>J98-#REF!</f>
        <v>#REF!</v>
      </c>
      <c r="Q98" s="4" t="e">
        <f>K98-#REF!</f>
        <v>#REF!</v>
      </c>
      <c r="S98" s="14">
        <v>0</v>
      </c>
    </row>
    <row r="99" spans="1:19" ht="37.5" hidden="1" x14ac:dyDescent="0.3">
      <c r="A99" s="5"/>
      <c r="B99" s="19" t="s">
        <v>102</v>
      </c>
      <c r="C99" s="5"/>
      <c r="D99" s="19"/>
      <c r="E99" s="20"/>
      <c r="F99" s="13">
        <f t="shared" si="12"/>
        <v>849.6655800000002</v>
      </c>
      <c r="G99" s="13">
        <f>2506.84-1831.35742</f>
        <v>675.4825800000001</v>
      </c>
      <c r="H99" s="13">
        <v>0</v>
      </c>
      <c r="I99" s="13">
        <v>58.061</v>
      </c>
      <c r="J99" s="13">
        <v>58.061</v>
      </c>
      <c r="K99" s="13">
        <v>58.061</v>
      </c>
      <c r="L99" s="19"/>
      <c r="M99" s="9"/>
      <c r="N99" s="4" t="e">
        <f>H99-#REF!</f>
        <v>#REF!</v>
      </c>
      <c r="O99" s="4" t="e">
        <f>I99-#REF!</f>
        <v>#REF!</v>
      </c>
      <c r="P99" s="4" t="e">
        <f>J99-#REF!</f>
        <v>#REF!</v>
      </c>
      <c r="Q99" s="4" t="e">
        <f>K99-#REF!</f>
        <v>#REF!</v>
      </c>
      <c r="S99" s="14">
        <v>0</v>
      </c>
    </row>
    <row r="100" spans="1:19" hidden="1" x14ac:dyDescent="0.3">
      <c r="A100" s="5"/>
      <c r="B100" s="19" t="s">
        <v>103</v>
      </c>
      <c r="C100" s="5"/>
      <c r="D100" s="19"/>
      <c r="E100" s="20"/>
      <c r="F100" s="13">
        <f t="shared" si="12"/>
        <v>13309.512000000001</v>
      </c>
      <c r="G100" s="13">
        <f>14820-1510.488</f>
        <v>13309.512000000001</v>
      </c>
      <c r="H100" s="13"/>
      <c r="I100" s="13"/>
      <c r="J100" s="13"/>
      <c r="K100" s="13"/>
      <c r="L100" s="19"/>
      <c r="M100" s="9"/>
      <c r="N100" s="4" t="e">
        <f>H100-#REF!</f>
        <v>#REF!</v>
      </c>
      <c r="O100" s="4" t="e">
        <f>I100-#REF!</f>
        <v>#REF!</v>
      </c>
      <c r="P100" s="4" t="e">
        <f>J100-#REF!</f>
        <v>#REF!</v>
      </c>
      <c r="Q100" s="4" t="e">
        <f>K100-#REF!</f>
        <v>#REF!</v>
      </c>
      <c r="S100" s="14">
        <v>0</v>
      </c>
    </row>
    <row r="101" spans="1:19" ht="56.25" hidden="1" x14ac:dyDescent="0.3">
      <c r="A101" s="5"/>
      <c r="B101" s="19" t="s">
        <v>104</v>
      </c>
      <c r="C101" s="5"/>
      <c r="D101" s="19"/>
      <c r="E101" s="20"/>
      <c r="F101" s="13"/>
      <c r="G101" s="13"/>
      <c r="H101" s="13">
        <v>34.202669999999998</v>
      </c>
      <c r="I101" s="13">
        <v>7415.2359999999999</v>
      </c>
      <c r="J101" s="13">
        <v>7415.2359999999999</v>
      </c>
      <c r="K101" s="13">
        <v>7415.2359999999999</v>
      </c>
      <c r="L101" s="19"/>
      <c r="M101" s="9"/>
      <c r="N101" s="4" t="e">
        <f>H101-#REF!</f>
        <v>#REF!</v>
      </c>
      <c r="O101" s="4" t="e">
        <f>I101-#REF!</f>
        <v>#REF!</v>
      </c>
      <c r="P101" s="4" t="e">
        <f>J101-#REF!</f>
        <v>#REF!</v>
      </c>
      <c r="Q101" s="4" t="e">
        <f>K101-#REF!</f>
        <v>#REF!</v>
      </c>
      <c r="S101" s="14">
        <v>0</v>
      </c>
    </row>
    <row r="102" spans="1:19" ht="19.5" hidden="1" x14ac:dyDescent="0.3">
      <c r="A102" s="5"/>
      <c r="B102" s="26" t="s">
        <v>105</v>
      </c>
      <c r="C102" s="5"/>
      <c r="D102" s="19"/>
      <c r="E102" s="20"/>
      <c r="F102" s="13">
        <f t="shared" si="12"/>
        <v>1736.3008400000001</v>
      </c>
      <c r="G102" s="23">
        <v>1436.3008400000001</v>
      </c>
      <c r="H102" s="13">
        <v>300</v>
      </c>
      <c r="I102" s="13">
        <v>0</v>
      </c>
      <c r="J102" s="13">
        <v>0</v>
      </c>
      <c r="K102" s="13">
        <v>0</v>
      </c>
      <c r="L102" s="19"/>
      <c r="M102" s="9"/>
      <c r="N102" s="4" t="e">
        <f>H102-#REF!</f>
        <v>#REF!</v>
      </c>
      <c r="O102" s="4" t="e">
        <f>I102-#REF!</f>
        <v>#REF!</v>
      </c>
      <c r="P102" s="4" t="e">
        <f>J102-#REF!</f>
        <v>#REF!</v>
      </c>
      <c r="Q102" s="4" t="e">
        <f>K102-#REF!</f>
        <v>#REF!</v>
      </c>
      <c r="S102" s="14">
        <v>0</v>
      </c>
    </row>
    <row r="103" spans="1:19" hidden="1" x14ac:dyDescent="0.3">
      <c r="A103" s="5"/>
      <c r="B103" s="26" t="s">
        <v>106</v>
      </c>
      <c r="C103" s="5"/>
      <c r="D103" s="19"/>
      <c r="E103" s="20"/>
      <c r="F103" s="13">
        <f t="shared" si="12"/>
        <v>265</v>
      </c>
      <c r="G103" s="13"/>
      <c r="H103" s="13">
        <v>55</v>
      </c>
      <c r="I103" s="13">
        <v>70</v>
      </c>
      <c r="J103" s="13">
        <v>70</v>
      </c>
      <c r="K103" s="13">
        <v>70</v>
      </c>
      <c r="L103" s="19"/>
      <c r="M103" s="9"/>
      <c r="N103" s="4" t="e">
        <f>H103-#REF!</f>
        <v>#REF!</v>
      </c>
      <c r="O103" s="4" t="e">
        <f>I103-#REF!</f>
        <v>#REF!</v>
      </c>
      <c r="P103" s="4" t="e">
        <f>J103-#REF!</f>
        <v>#REF!</v>
      </c>
      <c r="Q103" s="4" t="e">
        <f>K103-#REF!</f>
        <v>#REF!</v>
      </c>
      <c r="S103" s="14">
        <v>0</v>
      </c>
    </row>
    <row r="104" spans="1:19" ht="56.25" hidden="1" x14ac:dyDescent="0.3">
      <c r="A104" s="5"/>
      <c r="B104" s="19" t="s">
        <v>107</v>
      </c>
      <c r="C104" s="5"/>
      <c r="D104" s="19"/>
      <c r="E104" s="20"/>
      <c r="F104" s="13">
        <f t="shared" si="12"/>
        <v>631.88</v>
      </c>
      <c r="G104" s="13">
        <v>131.88</v>
      </c>
      <c r="H104" s="13">
        <v>500</v>
      </c>
      <c r="I104" s="13"/>
      <c r="J104" s="13"/>
      <c r="K104" s="13"/>
      <c r="L104" s="19"/>
      <c r="M104" s="9"/>
      <c r="N104" s="4" t="e">
        <f>H104-#REF!</f>
        <v>#REF!</v>
      </c>
      <c r="O104" s="4" t="e">
        <f>I104-#REF!</f>
        <v>#REF!</v>
      </c>
      <c r="P104" s="4" t="e">
        <f>J104-#REF!</f>
        <v>#REF!</v>
      </c>
      <c r="Q104" s="4" t="e">
        <f>K104-#REF!</f>
        <v>#REF!</v>
      </c>
      <c r="S104" s="14">
        <v>0</v>
      </c>
    </row>
    <row r="105" spans="1:19" ht="37.5" hidden="1" x14ac:dyDescent="0.3">
      <c r="A105" s="128" t="s">
        <v>108</v>
      </c>
      <c r="B105" s="145" t="s">
        <v>109</v>
      </c>
      <c r="C105" s="128" t="s">
        <v>17</v>
      </c>
      <c r="D105" s="19" t="s">
        <v>18</v>
      </c>
      <c r="E105" s="20"/>
      <c r="F105" s="13">
        <f t="shared" si="12"/>
        <v>40806.869630000001</v>
      </c>
      <c r="G105" s="13">
        <f>G106</f>
        <v>0</v>
      </c>
      <c r="H105" s="13">
        <f>H106</f>
        <v>13451.66963</v>
      </c>
      <c r="I105" s="13">
        <f>I106</f>
        <v>9118.4</v>
      </c>
      <c r="J105" s="13">
        <f>J106</f>
        <v>9118.4</v>
      </c>
      <c r="K105" s="13">
        <f>K106</f>
        <v>9118.4</v>
      </c>
      <c r="L105" s="145" t="s">
        <v>54</v>
      </c>
      <c r="M105" s="144" t="s">
        <v>110</v>
      </c>
      <c r="N105" s="4" t="e">
        <f>H105-#REF!</f>
        <v>#REF!</v>
      </c>
      <c r="O105" s="4" t="e">
        <f>I105-#REF!</f>
        <v>#REF!</v>
      </c>
      <c r="P105" s="4" t="e">
        <f>J105-#REF!</f>
        <v>#REF!</v>
      </c>
      <c r="Q105" s="4" t="e">
        <f>K105-#REF!</f>
        <v>#REF!</v>
      </c>
      <c r="S105" s="14">
        <v>101.66963000000032</v>
      </c>
    </row>
    <row r="106" spans="1:19" ht="142.5" customHeight="1" x14ac:dyDescent="0.3">
      <c r="A106" s="128"/>
      <c r="B106" s="145"/>
      <c r="C106" s="128"/>
      <c r="D106" s="19" t="s">
        <v>22</v>
      </c>
      <c r="E106" s="20">
        <v>3207</v>
      </c>
      <c r="F106" s="13">
        <f t="shared" si="12"/>
        <v>40806.869630000001</v>
      </c>
      <c r="G106" s="13">
        <v>0</v>
      </c>
      <c r="H106" s="13">
        <f>SUM(H107:H110)</f>
        <v>13451.66963</v>
      </c>
      <c r="I106" s="13">
        <f>SUM(I107:I110)</f>
        <v>9118.4</v>
      </c>
      <c r="J106" s="13">
        <f>SUM(J107:J110)</f>
        <v>9118.4</v>
      </c>
      <c r="K106" s="13">
        <f>SUM(K107:K110)</f>
        <v>9118.4</v>
      </c>
      <c r="L106" s="145"/>
      <c r="M106" s="144"/>
      <c r="N106" s="4" t="e">
        <f>H106-#REF!</f>
        <v>#REF!</v>
      </c>
      <c r="O106" s="4" t="e">
        <f>I106-#REF!</f>
        <v>#REF!</v>
      </c>
      <c r="P106" s="4" t="e">
        <f>J106-#REF!</f>
        <v>#REF!</v>
      </c>
      <c r="Q106" s="4" t="e">
        <f>K106-#REF!</f>
        <v>#REF!</v>
      </c>
      <c r="S106" s="14">
        <v>101.66963000000032</v>
      </c>
    </row>
    <row r="107" spans="1:19" hidden="1" x14ac:dyDescent="0.3">
      <c r="A107" s="5"/>
      <c r="B107" s="19" t="s">
        <v>111</v>
      </c>
      <c r="C107" s="5"/>
      <c r="D107" s="19"/>
      <c r="E107" s="20"/>
      <c r="F107" s="13">
        <f t="shared" si="12"/>
        <v>750</v>
      </c>
      <c r="G107" s="13">
        <v>150</v>
      </c>
      <c r="H107" s="13">
        <v>150</v>
      </c>
      <c r="I107" s="13">
        <v>150</v>
      </c>
      <c r="J107" s="13">
        <v>150</v>
      </c>
      <c r="K107" s="13">
        <v>150</v>
      </c>
      <c r="L107" s="19"/>
      <c r="M107" s="9"/>
      <c r="N107" s="4" t="e">
        <f>H107-#REF!</f>
        <v>#REF!</v>
      </c>
      <c r="O107" s="4" t="e">
        <f>I107-#REF!</f>
        <v>#REF!</v>
      </c>
      <c r="P107" s="4" t="e">
        <f>J107-#REF!</f>
        <v>#REF!</v>
      </c>
      <c r="Q107" s="4" t="e">
        <f>K107-#REF!</f>
        <v>#REF!</v>
      </c>
      <c r="S107" s="14">
        <v>0</v>
      </c>
    </row>
    <row r="108" spans="1:19" hidden="1" x14ac:dyDescent="0.3">
      <c r="A108" s="5"/>
      <c r="B108" s="19" t="s">
        <v>112</v>
      </c>
      <c r="C108" s="5"/>
      <c r="D108" s="19"/>
      <c r="E108" s="20"/>
      <c r="F108" s="13">
        <f t="shared" si="12"/>
        <v>0</v>
      </c>
      <c r="G108" s="13"/>
      <c r="H108" s="13"/>
      <c r="I108" s="13"/>
      <c r="J108" s="13"/>
      <c r="K108" s="13"/>
      <c r="L108" s="19"/>
      <c r="M108" s="9"/>
      <c r="N108" s="4" t="e">
        <f>H108-#REF!</f>
        <v>#REF!</v>
      </c>
      <c r="O108" s="4" t="e">
        <f>I108-#REF!</f>
        <v>#REF!</v>
      </c>
      <c r="P108" s="4" t="e">
        <f>J108-#REF!</f>
        <v>#REF!</v>
      </c>
      <c r="Q108" s="4" t="e">
        <f>K108-#REF!</f>
        <v>#REF!</v>
      </c>
      <c r="S108" s="14">
        <v>0</v>
      </c>
    </row>
    <row r="109" spans="1:19" hidden="1" x14ac:dyDescent="0.3">
      <c r="A109" s="5"/>
      <c r="B109" s="26" t="s">
        <v>103</v>
      </c>
      <c r="C109" s="5"/>
      <c r="D109" s="19"/>
      <c r="E109" s="20"/>
      <c r="F109" s="13">
        <f t="shared" si="12"/>
        <v>39821.669630000004</v>
      </c>
      <c r="G109" s="13"/>
      <c r="H109" s="13">
        <f>13200+101.66963</f>
        <v>13301.66963</v>
      </c>
      <c r="I109" s="13">
        <v>8840</v>
      </c>
      <c r="J109" s="13">
        <v>8840</v>
      </c>
      <c r="K109" s="13">
        <v>8840</v>
      </c>
      <c r="L109" s="19"/>
      <c r="M109" s="9"/>
      <c r="N109" s="4" t="e">
        <f>H109-#REF!</f>
        <v>#REF!</v>
      </c>
      <c r="O109" s="4" t="e">
        <f>I109-#REF!</f>
        <v>#REF!</v>
      </c>
      <c r="P109" s="4" t="e">
        <f>J109-#REF!</f>
        <v>#REF!</v>
      </c>
      <c r="Q109" s="4" t="e">
        <f>K109-#REF!</f>
        <v>#REF!</v>
      </c>
      <c r="S109" s="14">
        <v>101.66963000000032</v>
      </c>
    </row>
    <row r="110" spans="1:19" ht="37.5" hidden="1" x14ac:dyDescent="0.3">
      <c r="A110" s="5"/>
      <c r="B110" s="19" t="s">
        <v>113</v>
      </c>
      <c r="C110" s="5"/>
      <c r="D110" s="19"/>
      <c r="E110" s="20"/>
      <c r="F110" s="13">
        <f t="shared" si="12"/>
        <v>673.19999999999993</v>
      </c>
      <c r="G110" s="13">
        <v>288</v>
      </c>
      <c r="H110" s="13">
        <f>288-288</f>
        <v>0</v>
      </c>
      <c r="I110" s="13">
        <v>128.4</v>
      </c>
      <c r="J110" s="13">
        <v>128.4</v>
      </c>
      <c r="K110" s="13">
        <v>128.4</v>
      </c>
      <c r="L110" s="19"/>
      <c r="M110" s="9"/>
      <c r="N110" s="4" t="e">
        <f>H110-#REF!</f>
        <v>#REF!</v>
      </c>
      <c r="O110" s="4" t="e">
        <f>I110-#REF!</f>
        <v>#REF!</v>
      </c>
      <c r="P110" s="4" t="e">
        <f>J110-#REF!</f>
        <v>#REF!</v>
      </c>
      <c r="Q110" s="4" t="e">
        <f>K110-#REF!</f>
        <v>#REF!</v>
      </c>
      <c r="S110" s="14">
        <v>0</v>
      </c>
    </row>
    <row r="111" spans="1:19" ht="48" hidden="1" customHeight="1" x14ac:dyDescent="0.3">
      <c r="A111" s="128" t="s">
        <v>114</v>
      </c>
      <c r="B111" s="145" t="s">
        <v>115</v>
      </c>
      <c r="C111" s="128" t="s">
        <v>17</v>
      </c>
      <c r="D111" s="19" t="s">
        <v>18</v>
      </c>
      <c r="E111" s="20"/>
      <c r="F111" s="13">
        <f t="shared" si="12"/>
        <v>22708.003670000002</v>
      </c>
      <c r="G111" s="13">
        <f>G112</f>
        <v>1220</v>
      </c>
      <c r="H111" s="13">
        <f>H112</f>
        <v>11212.82667</v>
      </c>
      <c r="I111" s="13">
        <f>I112</f>
        <v>3425.0590000000002</v>
      </c>
      <c r="J111" s="13">
        <f>J112</f>
        <v>3425.0590000000002</v>
      </c>
      <c r="K111" s="13">
        <f>K112</f>
        <v>3425.0590000000002</v>
      </c>
      <c r="L111" s="145" t="s">
        <v>54</v>
      </c>
      <c r="M111" s="144" t="s">
        <v>116</v>
      </c>
      <c r="N111" s="4" t="e">
        <f>H111-#REF!</f>
        <v>#REF!</v>
      </c>
      <c r="O111" s="4" t="e">
        <f>I111-#REF!</f>
        <v>#REF!</v>
      </c>
      <c r="P111" s="4" t="e">
        <f>J111-#REF!</f>
        <v>#REF!</v>
      </c>
      <c r="Q111" s="4" t="e">
        <f>K111-#REF!</f>
        <v>#REF!</v>
      </c>
      <c r="S111" s="14">
        <v>312</v>
      </c>
    </row>
    <row r="112" spans="1:19" ht="109.5" customHeight="1" x14ac:dyDescent="0.3">
      <c r="A112" s="128"/>
      <c r="B112" s="145"/>
      <c r="C112" s="128"/>
      <c r="D112" s="19" t="s">
        <v>22</v>
      </c>
      <c r="E112" s="20">
        <v>948.4</v>
      </c>
      <c r="F112" s="13">
        <f t="shared" si="12"/>
        <v>22708.003670000002</v>
      </c>
      <c r="G112" s="13">
        <f>SUM(G113:G121)</f>
        <v>1220</v>
      </c>
      <c r="H112" s="13">
        <f>SUM(H113:H121)</f>
        <v>11212.82667</v>
      </c>
      <c r="I112" s="13">
        <f>SUM(I113:I121)</f>
        <v>3425.0590000000002</v>
      </c>
      <c r="J112" s="13">
        <f>SUM(J113:J121)</f>
        <v>3425.0590000000002</v>
      </c>
      <c r="K112" s="13">
        <f>SUM(K113:K121)</f>
        <v>3425.0590000000002</v>
      </c>
      <c r="L112" s="145"/>
      <c r="M112" s="144"/>
      <c r="N112" s="4" t="e">
        <f>H112-#REF!</f>
        <v>#REF!</v>
      </c>
      <c r="O112" s="4" t="e">
        <f>I112-#REF!</f>
        <v>#REF!</v>
      </c>
      <c r="P112" s="4" t="e">
        <f>J112-#REF!</f>
        <v>#REF!</v>
      </c>
      <c r="Q112" s="4" t="e">
        <f>K112-#REF!</f>
        <v>#REF!</v>
      </c>
      <c r="S112" s="14">
        <v>312</v>
      </c>
    </row>
    <row r="113" spans="1:19" ht="37.5" hidden="1" customHeight="1" x14ac:dyDescent="0.3">
      <c r="A113" s="5"/>
      <c r="B113" s="19" t="s">
        <v>117</v>
      </c>
      <c r="C113" s="5"/>
      <c r="D113" s="19"/>
      <c r="E113" s="20"/>
      <c r="F113" s="13">
        <f t="shared" si="12"/>
        <v>1440</v>
      </c>
      <c r="G113" s="13">
        <v>720</v>
      </c>
      <c r="H113" s="13">
        <v>180</v>
      </c>
      <c r="I113" s="13">
        <v>180</v>
      </c>
      <c r="J113" s="13">
        <v>180</v>
      </c>
      <c r="K113" s="13">
        <v>180</v>
      </c>
      <c r="L113" s="19"/>
      <c r="M113" s="9"/>
      <c r="N113" s="4" t="e">
        <f>H113-#REF!</f>
        <v>#REF!</v>
      </c>
      <c r="O113" s="4" t="e">
        <f>I113-#REF!</f>
        <v>#REF!</v>
      </c>
      <c r="P113" s="4" t="e">
        <f>J113-#REF!</f>
        <v>#REF!</v>
      </c>
      <c r="Q113" s="4" t="e">
        <f>K113-#REF!</f>
        <v>#REF!</v>
      </c>
      <c r="S113" s="14">
        <v>0</v>
      </c>
    </row>
    <row r="114" spans="1:19" ht="38.25" hidden="1" customHeight="1" x14ac:dyDescent="0.3">
      <c r="A114" s="5"/>
      <c r="B114" s="19" t="s">
        <v>118</v>
      </c>
      <c r="C114" s="5"/>
      <c r="D114" s="19"/>
      <c r="E114" s="20"/>
      <c r="F114" s="13">
        <f t="shared" si="12"/>
        <v>379.61499999999995</v>
      </c>
      <c r="G114" s="13"/>
      <c r="H114" s="13">
        <v>106</v>
      </c>
      <c r="I114" s="13">
        <v>91.204999999999998</v>
      </c>
      <c r="J114" s="13">
        <v>91.204999999999998</v>
      </c>
      <c r="K114" s="13">
        <v>91.204999999999998</v>
      </c>
      <c r="L114" s="19"/>
      <c r="M114" s="9"/>
      <c r="N114" s="4" t="e">
        <f>H114-#REF!</f>
        <v>#REF!</v>
      </c>
      <c r="O114" s="4" t="e">
        <f>I114-#REF!</f>
        <v>#REF!</v>
      </c>
      <c r="P114" s="4" t="e">
        <f>J114-#REF!</f>
        <v>#REF!</v>
      </c>
      <c r="Q114" s="4" t="e">
        <f>K114-#REF!</f>
        <v>#REF!</v>
      </c>
      <c r="S114" s="14">
        <v>0</v>
      </c>
    </row>
    <row r="115" spans="1:19" ht="18.75" hidden="1" customHeight="1" x14ac:dyDescent="0.3">
      <c r="A115" s="5"/>
      <c r="B115" s="27" t="s">
        <v>119</v>
      </c>
      <c r="C115" s="5"/>
      <c r="D115" s="19"/>
      <c r="E115" s="20"/>
      <c r="F115" s="13"/>
      <c r="G115" s="13"/>
      <c r="H115" s="13">
        <v>380.36667</v>
      </c>
      <c r="I115" s="13"/>
      <c r="J115" s="13"/>
      <c r="K115" s="13"/>
      <c r="L115" s="19"/>
      <c r="M115" s="9"/>
      <c r="N115" s="4" t="e">
        <f>H115-#REF!</f>
        <v>#REF!</v>
      </c>
      <c r="O115" s="4" t="e">
        <f>I115-#REF!</f>
        <v>#REF!</v>
      </c>
      <c r="P115" s="4" t="e">
        <f>J115-#REF!</f>
        <v>#REF!</v>
      </c>
      <c r="Q115" s="4" t="e">
        <f>K115-#REF!</f>
        <v>#REF!</v>
      </c>
      <c r="S115" s="14">
        <v>0</v>
      </c>
    </row>
    <row r="116" spans="1:19" ht="18.75" hidden="1" customHeight="1" x14ac:dyDescent="0.3">
      <c r="A116" s="5"/>
      <c r="B116" s="26" t="s">
        <v>120</v>
      </c>
      <c r="C116" s="5"/>
      <c r="D116" s="19"/>
      <c r="E116" s="20"/>
      <c r="F116" s="13">
        <f t="shared" si="12"/>
        <v>2232.8990000000003</v>
      </c>
      <c r="G116" s="13"/>
      <c r="H116" s="13">
        <f>292.9+1000</f>
        <v>1292.9000000000001</v>
      </c>
      <c r="I116" s="13">
        <v>313.33300000000003</v>
      </c>
      <c r="J116" s="13">
        <v>313.33300000000003</v>
      </c>
      <c r="K116" s="13">
        <v>313.33300000000003</v>
      </c>
      <c r="L116" s="19"/>
      <c r="M116" s="9"/>
      <c r="N116" s="4" t="e">
        <f>H116-#REF!</f>
        <v>#REF!</v>
      </c>
      <c r="O116" s="4" t="e">
        <f>I116-#REF!</f>
        <v>#REF!</v>
      </c>
      <c r="P116" s="4" t="e">
        <f>J116-#REF!</f>
        <v>#REF!</v>
      </c>
      <c r="Q116" s="4" t="e">
        <f>K116-#REF!</f>
        <v>#REF!</v>
      </c>
      <c r="S116" s="14">
        <v>0</v>
      </c>
    </row>
    <row r="117" spans="1:19" ht="18.75" hidden="1" customHeight="1" x14ac:dyDescent="0.3">
      <c r="A117" s="5"/>
      <c r="B117" s="26" t="s">
        <v>121</v>
      </c>
      <c r="C117" s="5"/>
      <c r="D117" s="19"/>
      <c r="E117" s="20"/>
      <c r="F117" s="13">
        <f t="shared" si="12"/>
        <v>1220.0020000000002</v>
      </c>
      <c r="G117" s="13"/>
      <c r="H117" s="13">
        <v>280</v>
      </c>
      <c r="I117" s="13">
        <v>313.334</v>
      </c>
      <c r="J117" s="13">
        <v>313.334</v>
      </c>
      <c r="K117" s="13">
        <v>313.334</v>
      </c>
      <c r="L117" s="19"/>
      <c r="M117" s="9"/>
      <c r="N117" s="4" t="e">
        <f>H117-#REF!</f>
        <v>#REF!</v>
      </c>
      <c r="O117" s="4" t="e">
        <f>I117-#REF!</f>
        <v>#REF!</v>
      </c>
      <c r="P117" s="4" t="e">
        <f>J117-#REF!</f>
        <v>#REF!</v>
      </c>
      <c r="Q117" s="4" t="e">
        <f>K117-#REF!</f>
        <v>#REF!</v>
      </c>
      <c r="S117" s="14">
        <v>0</v>
      </c>
    </row>
    <row r="118" spans="1:19" ht="108.75" hidden="1" customHeight="1" x14ac:dyDescent="0.3">
      <c r="A118" s="5"/>
      <c r="B118" s="26" t="s">
        <v>80</v>
      </c>
      <c r="C118" s="5"/>
      <c r="D118" s="19"/>
      <c r="E118" s="20"/>
      <c r="F118" s="13">
        <f t="shared" si="12"/>
        <v>7350</v>
      </c>
      <c r="G118" s="13"/>
      <c r="H118" s="13">
        <v>1800</v>
      </c>
      <c r="I118" s="13">
        <v>1850</v>
      </c>
      <c r="J118" s="13">
        <v>1850</v>
      </c>
      <c r="K118" s="13">
        <v>1850</v>
      </c>
      <c r="L118" s="19"/>
      <c r="M118" s="9"/>
      <c r="N118" s="4" t="e">
        <f>H118-#REF!</f>
        <v>#REF!</v>
      </c>
      <c r="O118" s="4" t="e">
        <f>I118-#REF!</f>
        <v>#REF!</v>
      </c>
      <c r="P118" s="4" t="e">
        <f>J118-#REF!</f>
        <v>#REF!</v>
      </c>
      <c r="Q118" s="4" t="e">
        <f>K118-#REF!</f>
        <v>#REF!</v>
      </c>
      <c r="S118" s="14">
        <v>0</v>
      </c>
    </row>
    <row r="119" spans="1:19" ht="37.5" hidden="1" customHeight="1" x14ac:dyDescent="0.3">
      <c r="A119" s="5"/>
      <c r="B119" s="19" t="s">
        <v>122</v>
      </c>
      <c r="C119" s="5"/>
      <c r="D119" s="19"/>
      <c r="E119" s="20"/>
      <c r="F119" s="13">
        <f t="shared" si="12"/>
        <v>1698</v>
      </c>
      <c r="G119" s="13">
        <v>150</v>
      </c>
      <c r="H119" s="13">
        <f>300+312</f>
        <v>612</v>
      </c>
      <c r="I119" s="13">
        <v>312</v>
      </c>
      <c r="J119" s="13">
        <v>312</v>
      </c>
      <c r="K119" s="13">
        <v>312</v>
      </c>
      <c r="L119" s="19"/>
      <c r="M119" s="9" t="s">
        <v>123</v>
      </c>
      <c r="N119" s="4" t="e">
        <f>H119-#REF!</f>
        <v>#REF!</v>
      </c>
      <c r="O119" s="4" t="e">
        <f>I119-#REF!</f>
        <v>#REF!</v>
      </c>
      <c r="P119" s="4" t="e">
        <f>J119-#REF!</f>
        <v>#REF!</v>
      </c>
      <c r="Q119" s="4" t="e">
        <f>K119-#REF!</f>
        <v>#REF!</v>
      </c>
      <c r="S119" s="14">
        <v>312</v>
      </c>
    </row>
    <row r="120" spans="1:19" ht="18.75" hidden="1" customHeight="1" x14ac:dyDescent="0.3">
      <c r="A120" s="5"/>
      <c r="B120" s="19" t="s">
        <v>124</v>
      </c>
      <c r="C120" s="5"/>
      <c r="D120" s="19"/>
      <c r="E120" s="20"/>
      <c r="F120" s="13"/>
      <c r="G120" s="13"/>
      <c r="H120" s="13">
        <v>6200</v>
      </c>
      <c r="I120" s="13"/>
      <c r="J120" s="13"/>
      <c r="K120" s="13"/>
      <c r="L120" s="19"/>
      <c r="M120" s="9"/>
      <c r="N120" s="4" t="e">
        <f>H120-#REF!</f>
        <v>#REF!</v>
      </c>
      <c r="O120" s="4" t="e">
        <f>I120-#REF!</f>
        <v>#REF!</v>
      </c>
      <c r="P120" s="4" t="e">
        <f>J120-#REF!</f>
        <v>#REF!</v>
      </c>
      <c r="Q120" s="4" t="e">
        <f>K120-#REF!</f>
        <v>#REF!</v>
      </c>
      <c r="S120" s="14">
        <v>0</v>
      </c>
    </row>
    <row r="121" spans="1:19" ht="108.75" hidden="1" customHeight="1" x14ac:dyDescent="0.3">
      <c r="A121" s="5"/>
      <c r="B121" s="19" t="s">
        <v>125</v>
      </c>
      <c r="C121" s="5"/>
      <c r="D121" s="19"/>
      <c r="E121" s="20"/>
      <c r="F121" s="13">
        <f t="shared" si="12"/>
        <v>1807.1209999999996</v>
      </c>
      <c r="G121" s="13">
        <v>350</v>
      </c>
      <c r="H121" s="13">
        <v>361.56</v>
      </c>
      <c r="I121" s="13">
        <v>365.18700000000001</v>
      </c>
      <c r="J121" s="13">
        <v>365.18700000000001</v>
      </c>
      <c r="K121" s="13">
        <v>365.18700000000001</v>
      </c>
      <c r="L121" s="19"/>
      <c r="M121" s="9"/>
      <c r="N121" s="4" t="e">
        <f>H121-#REF!</f>
        <v>#REF!</v>
      </c>
      <c r="O121" s="4" t="e">
        <f>I121-#REF!</f>
        <v>#REF!</v>
      </c>
      <c r="P121" s="4" t="e">
        <f>J121-#REF!</f>
        <v>#REF!</v>
      </c>
      <c r="Q121" s="4" t="e">
        <f>K121-#REF!</f>
        <v>#REF!</v>
      </c>
      <c r="S121" s="14">
        <v>0</v>
      </c>
    </row>
    <row r="122" spans="1:19" ht="74.25" customHeight="1" x14ac:dyDescent="0.3">
      <c r="A122" s="128">
        <v>4</v>
      </c>
      <c r="B122" s="145" t="s">
        <v>126</v>
      </c>
      <c r="C122" s="128" t="s">
        <v>17</v>
      </c>
      <c r="D122" s="144" t="s">
        <v>22</v>
      </c>
      <c r="E122" s="20">
        <v>0</v>
      </c>
      <c r="F122" s="13">
        <f>SUM(G122:K122)</f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45" t="s">
        <v>127</v>
      </c>
      <c r="M122" s="144"/>
      <c r="N122" s="4" t="e">
        <f>H122-#REF!</f>
        <v>#REF!</v>
      </c>
      <c r="O122" s="4" t="e">
        <f>I122-#REF!</f>
        <v>#REF!</v>
      </c>
      <c r="P122" s="4" t="e">
        <f>J122-#REF!</f>
        <v>#REF!</v>
      </c>
      <c r="Q122" s="4" t="e">
        <f>K122-#REF!</f>
        <v>#REF!</v>
      </c>
      <c r="S122" s="14">
        <v>0</v>
      </c>
    </row>
    <row r="123" spans="1:19" ht="38.25" hidden="1" customHeight="1" x14ac:dyDescent="0.3">
      <c r="A123" s="128"/>
      <c r="B123" s="145"/>
      <c r="C123" s="128"/>
      <c r="D123" s="144"/>
      <c r="E123" s="20">
        <v>0</v>
      </c>
      <c r="F123" s="13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145"/>
      <c r="M123" s="144"/>
      <c r="N123" s="4" t="e">
        <f>H123-#REF!</f>
        <v>#REF!</v>
      </c>
      <c r="O123" s="4" t="e">
        <f>I123-#REF!</f>
        <v>#REF!</v>
      </c>
      <c r="P123" s="4" t="e">
        <f>J123-#REF!</f>
        <v>#REF!</v>
      </c>
      <c r="Q123" s="4" t="e">
        <f>K123-#REF!</f>
        <v>#REF!</v>
      </c>
      <c r="S123" s="14">
        <v>0</v>
      </c>
    </row>
    <row r="124" spans="1:19" ht="18.75" hidden="1" customHeight="1" x14ac:dyDescent="0.3">
      <c r="A124" s="128"/>
      <c r="B124" s="145"/>
      <c r="C124" s="128"/>
      <c r="D124" s="144"/>
      <c r="E124" s="20">
        <v>0</v>
      </c>
      <c r="F124" s="13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145"/>
      <c r="M124" s="144"/>
      <c r="N124" s="4" t="e">
        <f>H124-#REF!</f>
        <v>#REF!</v>
      </c>
      <c r="O124" s="4" t="e">
        <f>I124-#REF!</f>
        <v>#REF!</v>
      </c>
      <c r="P124" s="4" t="e">
        <f>J124-#REF!</f>
        <v>#REF!</v>
      </c>
      <c r="Q124" s="4" t="e">
        <f>K124-#REF!</f>
        <v>#REF!</v>
      </c>
      <c r="S124" s="14">
        <v>0</v>
      </c>
    </row>
    <row r="125" spans="1:19" ht="37.5" hidden="1" customHeight="1" x14ac:dyDescent="0.3">
      <c r="A125" s="19" t="s">
        <v>128</v>
      </c>
      <c r="B125" s="19" t="s">
        <v>129</v>
      </c>
      <c r="C125" s="19" t="s">
        <v>17</v>
      </c>
      <c r="D125" s="19" t="s">
        <v>18</v>
      </c>
      <c r="E125" s="20">
        <f>E126+E127</f>
        <v>0</v>
      </c>
      <c r="F125" s="13">
        <f t="shared" ref="F125:K125" si="17">F126+F127</f>
        <v>0</v>
      </c>
      <c r="G125" s="20">
        <f t="shared" si="17"/>
        <v>0</v>
      </c>
      <c r="H125" s="20">
        <f t="shared" si="17"/>
        <v>0</v>
      </c>
      <c r="I125" s="20">
        <f t="shared" si="17"/>
        <v>0</v>
      </c>
      <c r="J125" s="20">
        <f t="shared" si="17"/>
        <v>0</v>
      </c>
      <c r="K125" s="20">
        <f t="shared" si="17"/>
        <v>0</v>
      </c>
      <c r="L125" s="145" t="s">
        <v>127</v>
      </c>
      <c r="M125" s="144" t="s">
        <v>130</v>
      </c>
      <c r="N125" s="4" t="e">
        <f>H125-#REF!</f>
        <v>#REF!</v>
      </c>
      <c r="O125" s="4" t="e">
        <f>I125-#REF!</f>
        <v>#REF!</v>
      </c>
      <c r="P125" s="4" t="e">
        <f>J125-#REF!</f>
        <v>#REF!</v>
      </c>
      <c r="Q125" s="4" t="e">
        <f>K125-#REF!</f>
        <v>#REF!</v>
      </c>
      <c r="S125" s="14">
        <v>0</v>
      </c>
    </row>
    <row r="126" spans="1:19" ht="75" hidden="1" x14ac:dyDescent="0.3">
      <c r="A126" s="19"/>
      <c r="B126" s="19"/>
      <c r="C126" s="19"/>
      <c r="D126" s="19" t="s">
        <v>21</v>
      </c>
      <c r="E126" s="20">
        <v>0</v>
      </c>
      <c r="F126" s="13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145"/>
      <c r="M126" s="144"/>
      <c r="N126" s="4" t="e">
        <f>H126-#REF!</f>
        <v>#REF!</v>
      </c>
      <c r="O126" s="4" t="e">
        <f>I126-#REF!</f>
        <v>#REF!</v>
      </c>
      <c r="P126" s="4" t="e">
        <f>J126-#REF!</f>
        <v>#REF!</v>
      </c>
      <c r="Q126" s="4" t="e">
        <f>K126-#REF!</f>
        <v>#REF!</v>
      </c>
      <c r="S126" s="14">
        <v>0</v>
      </c>
    </row>
    <row r="127" spans="1:19" ht="75" customHeight="1" x14ac:dyDescent="0.3">
      <c r="A127" s="5" t="s">
        <v>128</v>
      </c>
      <c r="B127" s="19" t="s">
        <v>129</v>
      </c>
      <c r="C127" s="19"/>
      <c r="D127" s="19" t="s">
        <v>22</v>
      </c>
      <c r="E127" s="20">
        <v>0</v>
      </c>
      <c r="F127" s="13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145"/>
      <c r="M127" s="144"/>
      <c r="N127" s="4" t="e">
        <f>H127-#REF!</f>
        <v>#REF!</v>
      </c>
      <c r="O127" s="4" t="e">
        <f>I127-#REF!</f>
        <v>#REF!</v>
      </c>
      <c r="P127" s="4" t="e">
        <f>J127-#REF!</f>
        <v>#REF!</v>
      </c>
      <c r="Q127" s="4" t="e">
        <f>K127-#REF!</f>
        <v>#REF!</v>
      </c>
      <c r="S127" s="14">
        <v>0</v>
      </c>
    </row>
    <row r="128" spans="1:19" ht="37.5" x14ac:dyDescent="0.3">
      <c r="A128" s="128">
        <v>5</v>
      </c>
      <c r="B128" s="145" t="s">
        <v>131</v>
      </c>
      <c r="C128" s="128" t="s">
        <v>17</v>
      </c>
      <c r="D128" s="19" t="s">
        <v>18</v>
      </c>
      <c r="E128" s="20">
        <f>E129</f>
        <v>2241</v>
      </c>
      <c r="F128" s="13">
        <f t="shared" ref="F128:F183" si="18">SUM(G128:K128)</f>
        <v>23493.902000000002</v>
      </c>
      <c r="G128" s="13">
        <f>G129+G130</f>
        <v>14295.902</v>
      </c>
      <c r="H128" s="13">
        <f>H129+H130</f>
        <v>9198</v>
      </c>
      <c r="I128" s="13">
        <f>I129+I130</f>
        <v>0</v>
      </c>
      <c r="J128" s="13">
        <f>J129+J130</f>
        <v>0</v>
      </c>
      <c r="K128" s="13">
        <f>K129+K130</f>
        <v>0</v>
      </c>
      <c r="L128" s="145" t="s">
        <v>84</v>
      </c>
      <c r="M128" s="144"/>
      <c r="N128" s="4" t="e">
        <f>H128-#REF!</f>
        <v>#REF!</v>
      </c>
      <c r="O128" s="4" t="e">
        <f>I128-#REF!</f>
        <v>#REF!</v>
      </c>
      <c r="P128" s="4" t="e">
        <f>J128-#REF!</f>
        <v>#REF!</v>
      </c>
      <c r="Q128" s="4" t="e">
        <f>K128-#REF!</f>
        <v>#REF!</v>
      </c>
      <c r="S128" s="14">
        <v>0</v>
      </c>
    </row>
    <row r="129" spans="1:19" ht="75" x14ac:dyDescent="0.3">
      <c r="A129" s="128"/>
      <c r="B129" s="145"/>
      <c r="C129" s="128"/>
      <c r="D129" s="19" t="s">
        <v>21</v>
      </c>
      <c r="E129" s="20">
        <f>E132</f>
        <v>2241</v>
      </c>
      <c r="F129" s="13">
        <f t="shared" si="18"/>
        <v>4963</v>
      </c>
      <c r="G129" s="13">
        <v>2187</v>
      </c>
      <c r="H129" s="13">
        <f>H132</f>
        <v>2776</v>
      </c>
      <c r="I129" s="13">
        <v>0</v>
      </c>
      <c r="J129" s="13">
        <v>0</v>
      </c>
      <c r="K129" s="13">
        <v>0</v>
      </c>
      <c r="L129" s="145"/>
      <c r="M129" s="144"/>
      <c r="N129" s="4" t="e">
        <f>H129-#REF!</f>
        <v>#REF!</v>
      </c>
      <c r="O129" s="4" t="e">
        <f>I129-#REF!</f>
        <v>#REF!</v>
      </c>
      <c r="P129" s="4" t="e">
        <f>J129-#REF!</f>
        <v>#REF!</v>
      </c>
      <c r="Q129" s="4" t="e">
        <f>K129-#REF!</f>
        <v>#REF!</v>
      </c>
      <c r="S129" s="14">
        <v>0</v>
      </c>
    </row>
    <row r="130" spans="1:19" ht="93.75" x14ac:dyDescent="0.3">
      <c r="A130" s="128"/>
      <c r="B130" s="159"/>
      <c r="C130" s="128"/>
      <c r="D130" s="19" t="s">
        <v>22</v>
      </c>
      <c r="E130" s="20">
        <v>0</v>
      </c>
      <c r="F130" s="13">
        <f t="shared" si="18"/>
        <v>18530.902000000002</v>
      </c>
      <c r="G130" s="13">
        <v>12108.902</v>
      </c>
      <c r="H130" s="13">
        <f>H135</f>
        <v>6422</v>
      </c>
      <c r="I130" s="13">
        <v>0</v>
      </c>
      <c r="J130" s="13">
        <v>0</v>
      </c>
      <c r="K130" s="13">
        <v>0</v>
      </c>
      <c r="L130" s="145"/>
      <c r="M130" s="144"/>
      <c r="N130" s="4" t="e">
        <f>H130-#REF!</f>
        <v>#REF!</v>
      </c>
      <c r="O130" s="4" t="e">
        <f>I130-#REF!</f>
        <v>#REF!</v>
      </c>
      <c r="P130" s="4" t="e">
        <f>J130-#REF!</f>
        <v>#REF!</v>
      </c>
      <c r="Q130" s="4" t="e">
        <f>K130-#REF!</f>
        <v>#REF!</v>
      </c>
      <c r="S130" s="14">
        <v>0</v>
      </c>
    </row>
    <row r="131" spans="1:19" ht="78.75" customHeight="1" x14ac:dyDescent="0.3">
      <c r="A131" s="158" t="s">
        <v>132</v>
      </c>
      <c r="B131" s="137" t="s">
        <v>133</v>
      </c>
      <c r="C131" s="140" t="s">
        <v>17</v>
      </c>
      <c r="D131" s="19" t="s">
        <v>18</v>
      </c>
      <c r="E131" s="20">
        <f>E132</f>
        <v>2241</v>
      </c>
      <c r="F131" s="13">
        <f>SUM(G131:K131)</f>
        <v>23493.902000000002</v>
      </c>
      <c r="G131" s="13">
        <f>G132+G135</f>
        <v>14295.902</v>
      </c>
      <c r="H131" s="13">
        <f>H132+H135</f>
        <v>9198</v>
      </c>
      <c r="I131" s="13">
        <f>I132+I135</f>
        <v>0</v>
      </c>
      <c r="J131" s="13">
        <f>J132+J135</f>
        <v>0</v>
      </c>
      <c r="K131" s="13">
        <f>K132+K135</f>
        <v>0</v>
      </c>
      <c r="L131" s="145" t="s">
        <v>84</v>
      </c>
      <c r="M131" s="144" t="s">
        <v>85</v>
      </c>
      <c r="N131" s="4" t="e">
        <f>H131-#REF!</f>
        <v>#REF!</v>
      </c>
      <c r="O131" s="4" t="e">
        <f>I131-#REF!</f>
        <v>#REF!</v>
      </c>
      <c r="P131" s="4" t="e">
        <f>J131-#REF!</f>
        <v>#REF!</v>
      </c>
      <c r="Q131" s="4" t="e">
        <f>K131-#REF!</f>
        <v>#REF!</v>
      </c>
      <c r="S131" s="14">
        <v>0</v>
      </c>
    </row>
    <row r="132" spans="1:19" ht="78.75" customHeight="1" x14ac:dyDescent="0.3">
      <c r="A132" s="158"/>
      <c r="B132" s="138"/>
      <c r="C132" s="141"/>
      <c r="D132" s="144" t="s">
        <v>21</v>
      </c>
      <c r="E132" s="20">
        <v>2241</v>
      </c>
      <c r="F132" s="13">
        <f>SUM(G132:K132)</f>
        <v>4963</v>
      </c>
      <c r="G132" s="13">
        <v>2187</v>
      </c>
      <c r="H132" s="13">
        <v>2776</v>
      </c>
      <c r="I132" s="13">
        <v>0</v>
      </c>
      <c r="J132" s="13">
        <v>0</v>
      </c>
      <c r="K132" s="13">
        <v>0</v>
      </c>
      <c r="L132" s="145"/>
      <c r="M132" s="144"/>
      <c r="N132" s="4" t="e">
        <f>H132-#REF!</f>
        <v>#REF!</v>
      </c>
      <c r="O132" s="4" t="e">
        <f>I132-#REF!</f>
        <v>#REF!</v>
      </c>
      <c r="P132" s="4" t="e">
        <f>J132-#REF!</f>
        <v>#REF!</v>
      </c>
      <c r="Q132" s="4" t="e">
        <f>K132-#REF!</f>
        <v>#REF!</v>
      </c>
      <c r="S132" s="14">
        <v>0</v>
      </c>
    </row>
    <row r="133" spans="1:19" ht="18.75" hidden="1" customHeight="1" x14ac:dyDescent="0.3">
      <c r="A133" s="158"/>
      <c r="B133" s="28" t="s">
        <v>134</v>
      </c>
      <c r="C133" s="141"/>
      <c r="D133" s="144"/>
      <c r="E133" s="20"/>
      <c r="F133" s="13"/>
      <c r="G133" s="29">
        <v>831.06000000000006</v>
      </c>
      <c r="H133" s="29">
        <v>0</v>
      </c>
      <c r="I133" s="29"/>
      <c r="J133" s="29"/>
      <c r="K133" s="29"/>
      <c r="L133" s="145"/>
      <c r="M133" s="144"/>
      <c r="N133" s="4" t="e">
        <f>H133-#REF!</f>
        <v>#REF!</v>
      </c>
      <c r="O133" s="4" t="e">
        <f>I133-#REF!</f>
        <v>#REF!</v>
      </c>
      <c r="P133" s="4" t="e">
        <f>J133-#REF!</f>
        <v>#REF!</v>
      </c>
      <c r="Q133" s="4" t="e">
        <f>K133-#REF!</f>
        <v>#REF!</v>
      </c>
      <c r="S133" s="14">
        <v>0</v>
      </c>
    </row>
    <row r="134" spans="1:19" ht="37.5" hidden="1" customHeight="1" x14ac:dyDescent="0.3">
      <c r="A134" s="158"/>
      <c r="B134" s="28" t="s">
        <v>135</v>
      </c>
      <c r="C134" s="141"/>
      <c r="D134" s="144"/>
      <c r="E134" s="20"/>
      <c r="F134" s="13"/>
      <c r="G134" s="29">
        <f>1355.94+744.902</f>
        <v>2100.8420000000001</v>
      </c>
      <c r="H134" s="29">
        <v>3110</v>
      </c>
      <c r="I134" s="29"/>
      <c r="J134" s="29"/>
      <c r="K134" s="29"/>
      <c r="L134" s="145"/>
      <c r="M134" s="144"/>
      <c r="N134" s="4" t="e">
        <f>H134-#REF!</f>
        <v>#REF!</v>
      </c>
      <c r="O134" s="4" t="e">
        <f>I134-#REF!</f>
        <v>#REF!</v>
      </c>
      <c r="P134" s="4" t="e">
        <f>J134-#REF!</f>
        <v>#REF!</v>
      </c>
      <c r="Q134" s="4" t="e">
        <f>K134-#REF!</f>
        <v>#REF!</v>
      </c>
      <c r="S134" s="14">
        <v>0</v>
      </c>
    </row>
    <row r="135" spans="1:19" ht="73.5" customHeight="1" x14ac:dyDescent="0.3">
      <c r="A135" s="158"/>
      <c r="B135" s="30"/>
      <c r="C135" s="141"/>
      <c r="D135" s="19" t="s">
        <v>22</v>
      </c>
      <c r="E135" s="20">
        <v>0</v>
      </c>
      <c r="F135" s="13">
        <f t="shared" si="18"/>
        <v>18530.902000000002</v>
      </c>
      <c r="G135" s="13">
        <v>12108.902</v>
      </c>
      <c r="H135" s="13">
        <v>6422</v>
      </c>
      <c r="I135" s="13">
        <v>0</v>
      </c>
      <c r="J135" s="13">
        <v>0</v>
      </c>
      <c r="K135" s="13">
        <v>0</v>
      </c>
      <c r="L135" s="145"/>
      <c r="M135" s="144"/>
      <c r="N135" s="4" t="e">
        <f>H135-#REF!</f>
        <v>#REF!</v>
      </c>
      <c r="O135" s="4" t="e">
        <f>I135-#REF!</f>
        <v>#REF!</v>
      </c>
      <c r="P135" s="4" t="e">
        <f>J135-#REF!</f>
        <v>#REF!</v>
      </c>
      <c r="Q135" s="4" t="e">
        <f>K135-#REF!</f>
        <v>#REF!</v>
      </c>
      <c r="S135" s="14">
        <v>0</v>
      </c>
    </row>
    <row r="136" spans="1:19" ht="18.75" hidden="1" customHeight="1" x14ac:dyDescent="0.3">
      <c r="A136" s="5"/>
      <c r="B136" s="31" t="s">
        <v>134</v>
      </c>
      <c r="C136" s="32"/>
      <c r="D136" s="19"/>
      <c r="E136" s="20"/>
      <c r="F136" s="21"/>
      <c r="G136" s="29"/>
      <c r="H136" s="29">
        <v>0</v>
      </c>
      <c r="I136" s="29">
        <v>0</v>
      </c>
      <c r="J136" s="29">
        <v>0</v>
      </c>
      <c r="K136" s="29">
        <v>0</v>
      </c>
      <c r="L136" s="19"/>
      <c r="M136" s="9"/>
      <c r="N136" s="4" t="e">
        <f>H136-#REF!</f>
        <v>#REF!</v>
      </c>
      <c r="O136" s="4" t="e">
        <f>I136-#REF!</f>
        <v>#REF!</v>
      </c>
      <c r="P136" s="4" t="e">
        <f>J136-#REF!</f>
        <v>#REF!</v>
      </c>
      <c r="Q136" s="4" t="e">
        <f>K136-#REF!</f>
        <v>#REF!</v>
      </c>
      <c r="S136" s="14">
        <v>0</v>
      </c>
    </row>
    <row r="137" spans="1:19" ht="18.75" hidden="1" customHeight="1" x14ac:dyDescent="0.3">
      <c r="A137" s="5"/>
      <c r="B137" s="33" t="s">
        <v>135</v>
      </c>
      <c r="C137" s="32"/>
      <c r="D137" s="19"/>
      <c r="E137" s="20"/>
      <c r="F137" s="21"/>
      <c r="G137" s="29"/>
      <c r="H137" s="29">
        <v>7166</v>
      </c>
      <c r="I137" s="29">
        <v>7145</v>
      </c>
      <c r="J137" s="29">
        <v>7091</v>
      </c>
      <c r="K137" s="29">
        <v>7091</v>
      </c>
      <c r="L137" s="19"/>
      <c r="M137" s="9"/>
      <c r="N137" s="4" t="e">
        <f>H137-#REF!</f>
        <v>#REF!</v>
      </c>
      <c r="O137" s="4" t="e">
        <f>I137-#REF!</f>
        <v>#REF!</v>
      </c>
      <c r="P137" s="4" t="e">
        <f>J137-#REF!</f>
        <v>#REF!</v>
      </c>
      <c r="Q137" s="4" t="e">
        <f>K137-#REF!</f>
        <v>#REF!</v>
      </c>
      <c r="S137" s="14">
        <v>0</v>
      </c>
    </row>
    <row r="138" spans="1:19" ht="18.75" hidden="1" customHeight="1" x14ac:dyDescent="0.3">
      <c r="A138" s="5"/>
      <c r="B138" s="33" t="s">
        <v>134</v>
      </c>
      <c r="C138" s="32"/>
      <c r="D138" s="19"/>
      <c r="E138" s="20"/>
      <c r="F138" s="21"/>
      <c r="G138" s="29"/>
      <c r="H138" s="29">
        <v>4833.6679999999997</v>
      </c>
      <c r="I138" s="29">
        <v>4833.6679999999997</v>
      </c>
      <c r="J138" s="29">
        <v>4833.6679999999997</v>
      </c>
      <c r="K138" s="29">
        <v>4833.6679999999997</v>
      </c>
      <c r="L138" s="19"/>
      <c r="M138" s="9"/>
      <c r="N138" s="4" t="e">
        <f>H138-#REF!</f>
        <v>#REF!</v>
      </c>
      <c r="O138" s="4" t="e">
        <f>I138-#REF!</f>
        <v>#REF!</v>
      </c>
      <c r="P138" s="4" t="e">
        <f>J138-#REF!</f>
        <v>#REF!</v>
      </c>
      <c r="Q138" s="4" t="e">
        <f>K138-#REF!</f>
        <v>#REF!</v>
      </c>
      <c r="S138" s="14">
        <v>0</v>
      </c>
    </row>
    <row r="139" spans="1:19" ht="18.75" hidden="1" customHeight="1" x14ac:dyDescent="0.3">
      <c r="A139" s="5"/>
      <c r="B139" s="33" t="s">
        <v>135</v>
      </c>
      <c r="C139" s="32"/>
      <c r="D139" s="19"/>
      <c r="E139" s="20"/>
      <c r="F139" s="21"/>
      <c r="G139" s="29"/>
      <c r="H139" s="29">
        <v>0</v>
      </c>
      <c r="I139" s="29">
        <v>0</v>
      </c>
      <c r="J139" s="29">
        <v>0</v>
      </c>
      <c r="K139" s="29">
        <v>0</v>
      </c>
      <c r="L139" s="19"/>
      <c r="M139" s="9"/>
      <c r="N139" s="4" t="e">
        <f>H139-#REF!</f>
        <v>#REF!</v>
      </c>
      <c r="O139" s="4" t="e">
        <f>I139-#REF!</f>
        <v>#REF!</v>
      </c>
      <c r="P139" s="4" t="e">
        <f>J139-#REF!</f>
        <v>#REF!</v>
      </c>
      <c r="Q139" s="4" t="e">
        <f>K139-#REF!</f>
        <v>#REF!</v>
      </c>
      <c r="S139" s="14">
        <v>0</v>
      </c>
    </row>
    <row r="140" spans="1:19" ht="37.5" customHeight="1" x14ac:dyDescent="0.3">
      <c r="A140" s="134" t="s">
        <v>136</v>
      </c>
      <c r="B140" s="146" t="s">
        <v>137</v>
      </c>
      <c r="C140" s="140" t="s">
        <v>83</v>
      </c>
      <c r="D140" s="19" t="s">
        <v>18</v>
      </c>
      <c r="E140" s="20"/>
      <c r="F140" s="34" t="s">
        <v>138</v>
      </c>
      <c r="G140" s="34" t="s">
        <v>138</v>
      </c>
      <c r="H140" s="149" t="s">
        <v>139</v>
      </c>
      <c r="I140" s="150"/>
      <c r="J140" s="150"/>
      <c r="K140" s="151"/>
      <c r="L140" s="137" t="s">
        <v>84</v>
      </c>
      <c r="M140" s="137" t="s">
        <v>140</v>
      </c>
      <c r="N140" s="4" t="e">
        <f>H140-#REF!</f>
        <v>#VALUE!</v>
      </c>
      <c r="O140" s="4" t="e">
        <f>I140-#REF!</f>
        <v>#REF!</v>
      </c>
      <c r="P140" s="4" t="e">
        <f>J140-#REF!</f>
        <v>#REF!</v>
      </c>
      <c r="Q140" s="4" t="e">
        <f>K140-#REF!</f>
        <v>#REF!</v>
      </c>
      <c r="S140" s="14" t="e">
        <v>#VALUE!</v>
      </c>
    </row>
    <row r="141" spans="1:19" ht="75" customHeight="1" x14ac:dyDescent="0.3">
      <c r="A141" s="135"/>
      <c r="B141" s="147"/>
      <c r="C141" s="141"/>
      <c r="D141" s="19" t="s">
        <v>21</v>
      </c>
      <c r="E141" s="20"/>
      <c r="F141" s="34" t="s">
        <v>138</v>
      </c>
      <c r="G141" s="34" t="s">
        <v>138</v>
      </c>
      <c r="H141" s="152"/>
      <c r="I141" s="153"/>
      <c r="J141" s="153"/>
      <c r="K141" s="154"/>
      <c r="L141" s="138"/>
      <c r="M141" s="138"/>
      <c r="N141" s="4" t="e">
        <f>H141-#REF!</f>
        <v>#REF!</v>
      </c>
      <c r="O141" s="4" t="e">
        <f>I141-#REF!</f>
        <v>#REF!</v>
      </c>
      <c r="P141" s="4" t="e">
        <f>J141-#REF!</f>
        <v>#REF!</v>
      </c>
      <c r="Q141" s="4" t="e">
        <f>K141-#REF!</f>
        <v>#REF!</v>
      </c>
      <c r="S141" s="14">
        <v>0</v>
      </c>
    </row>
    <row r="142" spans="1:19" ht="240" customHeight="1" x14ac:dyDescent="0.3">
      <c r="A142" s="136"/>
      <c r="B142" s="148"/>
      <c r="C142" s="142"/>
      <c r="D142" s="19" t="s">
        <v>22</v>
      </c>
      <c r="E142" s="20"/>
      <c r="F142" s="34" t="s">
        <v>138</v>
      </c>
      <c r="G142" s="34" t="s">
        <v>138</v>
      </c>
      <c r="H142" s="155"/>
      <c r="I142" s="156"/>
      <c r="J142" s="156"/>
      <c r="K142" s="157"/>
      <c r="L142" s="139"/>
      <c r="M142" s="139"/>
      <c r="N142" s="4" t="e">
        <f>H142-#REF!</f>
        <v>#REF!</v>
      </c>
      <c r="O142" s="4" t="e">
        <f>I142-#REF!</f>
        <v>#REF!</v>
      </c>
      <c r="P142" s="4" t="e">
        <f>J142-#REF!</f>
        <v>#REF!</v>
      </c>
      <c r="Q142" s="4" t="e">
        <f>K142-#REF!</f>
        <v>#REF!</v>
      </c>
      <c r="S142" s="14">
        <v>0</v>
      </c>
    </row>
    <row r="143" spans="1:19" ht="37.5" x14ac:dyDescent="0.3">
      <c r="A143" s="128">
        <v>6</v>
      </c>
      <c r="B143" s="145" t="s">
        <v>141</v>
      </c>
      <c r="C143" s="128">
        <v>2020</v>
      </c>
      <c r="D143" s="19" t="s">
        <v>18</v>
      </c>
      <c r="E143" s="20">
        <f>SUM(E144:E148)</f>
        <v>272</v>
      </c>
      <c r="F143" s="13">
        <f t="shared" ref="F143" si="19">SUM(F144:F145)</f>
        <v>7705</v>
      </c>
      <c r="G143" s="13">
        <f>SUM(G144:G145)</f>
        <v>7705</v>
      </c>
      <c r="H143" s="34" t="s">
        <v>138</v>
      </c>
      <c r="I143" s="34" t="s">
        <v>138</v>
      </c>
      <c r="J143" s="34" t="s">
        <v>138</v>
      </c>
      <c r="K143" s="34" t="s">
        <v>138</v>
      </c>
      <c r="L143" s="145" t="s">
        <v>142</v>
      </c>
      <c r="M143" s="144"/>
      <c r="N143" s="4" t="e">
        <f>H143-#REF!</f>
        <v>#VALUE!</v>
      </c>
      <c r="O143" s="4" t="e">
        <f>I143-#REF!</f>
        <v>#VALUE!</v>
      </c>
      <c r="P143" s="4" t="e">
        <f>J143-#REF!</f>
        <v>#VALUE!</v>
      </c>
      <c r="Q143" s="4" t="e">
        <f>K143-#REF!</f>
        <v>#VALUE!</v>
      </c>
      <c r="S143" s="14" t="e">
        <v>#VALUE!</v>
      </c>
    </row>
    <row r="144" spans="1:19" ht="62.25" customHeight="1" x14ac:dyDescent="0.3">
      <c r="A144" s="128"/>
      <c r="B144" s="145"/>
      <c r="C144" s="128"/>
      <c r="D144" s="19" t="s">
        <v>21</v>
      </c>
      <c r="E144" s="20">
        <v>0</v>
      </c>
      <c r="F144" s="13">
        <f>SUM(G144:K144)</f>
        <v>4815</v>
      </c>
      <c r="G144" s="20">
        <f>G147</f>
        <v>4815</v>
      </c>
      <c r="H144" s="34" t="s">
        <v>138</v>
      </c>
      <c r="I144" s="34" t="s">
        <v>138</v>
      </c>
      <c r="J144" s="34" t="s">
        <v>138</v>
      </c>
      <c r="K144" s="34" t="s">
        <v>138</v>
      </c>
      <c r="L144" s="145"/>
      <c r="M144" s="144"/>
      <c r="N144" s="4" t="e">
        <f>H144-#REF!</f>
        <v>#VALUE!</v>
      </c>
      <c r="O144" s="4" t="e">
        <f>I144-#REF!</f>
        <v>#VALUE!</v>
      </c>
      <c r="P144" s="4" t="e">
        <f>J144-#REF!</f>
        <v>#VALUE!</v>
      </c>
      <c r="Q144" s="4" t="e">
        <f>K144-#REF!</f>
        <v>#VALUE!</v>
      </c>
      <c r="S144" s="14" t="e">
        <v>#VALUE!</v>
      </c>
    </row>
    <row r="145" spans="1:22" ht="64.5" customHeight="1" x14ac:dyDescent="0.3">
      <c r="A145" s="128"/>
      <c r="B145" s="145"/>
      <c r="C145" s="128"/>
      <c r="D145" s="19" t="s">
        <v>22</v>
      </c>
      <c r="E145" s="20">
        <v>0</v>
      </c>
      <c r="F145" s="13">
        <f>SUM(G145:K145)</f>
        <v>2890</v>
      </c>
      <c r="G145" s="20">
        <f>G148</f>
        <v>2890</v>
      </c>
      <c r="H145" s="34" t="s">
        <v>138</v>
      </c>
      <c r="I145" s="34" t="s">
        <v>138</v>
      </c>
      <c r="J145" s="34" t="s">
        <v>138</v>
      </c>
      <c r="K145" s="34" t="s">
        <v>138</v>
      </c>
      <c r="L145" s="145"/>
      <c r="M145" s="144"/>
      <c r="N145" s="4" t="e">
        <f>H145-#REF!</f>
        <v>#VALUE!</v>
      </c>
      <c r="O145" s="4" t="e">
        <f>I145-#REF!</f>
        <v>#VALUE!</v>
      </c>
      <c r="P145" s="4" t="e">
        <f>J145-#REF!</f>
        <v>#VALUE!</v>
      </c>
      <c r="Q145" s="4" t="e">
        <f>K145-#REF!</f>
        <v>#VALUE!</v>
      </c>
      <c r="S145" s="14" t="e">
        <v>#VALUE!</v>
      </c>
    </row>
    <row r="146" spans="1:22" ht="48" customHeight="1" x14ac:dyDescent="0.3">
      <c r="A146" s="128" t="s">
        <v>143</v>
      </c>
      <c r="B146" s="145" t="s">
        <v>144</v>
      </c>
      <c r="C146" s="128">
        <v>2020</v>
      </c>
      <c r="D146" s="19" t="s">
        <v>18</v>
      </c>
      <c r="E146" s="20">
        <v>0</v>
      </c>
      <c r="F146" s="13">
        <f t="shared" ref="F146:F148" si="20">SUM(G146:K146)</f>
        <v>7705</v>
      </c>
      <c r="G146" s="20">
        <f>G147+G148</f>
        <v>7705</v>
      </c>
      <c r="H146" s="34" t="s">
        <v>138</v>
      </c>
      <c r="I146" s="34" t="s">
        <v>138</v>
      </c>
      <c r="J146" s="34" t="s">
        <v>138</v>
      </c>
      <c r="K146" s="34" t="s">
        <v>138</v>
      </c>
      <c r="L146" s="145" t="s">
        <v>142</v>
      </c>
      <c r="M146" s="144" t="s">
        <v>145</v>
      </c>
      <c r="N146" s="4" t="e">
        <f>H146-#REF!</f>
        <v>#VALUE!</v>
      </c>
      <c r="O146" s="4" t="e">
        <f>I146-#REF!</f>
        <v>#VALUE!</v>
      </c>
      <c r="P146" s="4" t="e">
        <f>J146-#REF!</f>
        <v>#VALUE!</v>
      </c>
      <c r="Q146" s="4" t="e">
        <f>K146-#REF!</f>
        <v>#VALUE!</v>
      </c>
      <c r="S146" s="14" t="e">
        <v>#VALUE!</v>
      </c>
    </row>
    <row r="147" spans="1:22" ht="58.5" customHeight="1" x14ac:dyDescent="0.3">
      <c r="A147" s="128"/>
      <c r="B147" s="145"/>
      <c r="C147" s="128"/>
      <c r="D147" s="19" t="s">
        <v>21</v>
      </c>
      <c r="E147" s="20">
        <v>0</v>
      </c>
      <c r="F147" s="13">
        <f t="shared" si="20"/>
        <v>4815</v>
      </c>
      <c r="G147" s="20">
        <f>4815</f>
        <v>4815</v>
      </c>
      <c r="H147" s="34" t="s">
        <v>138</v>
      </c>
      <c r="I147" s="34" t="s">
        <v>138</v>
      </c>
      <c r="J147" s="34" t="s">
        <v>138</v>
      </c>
      <c r="K147" s="34" t="s">
        <v>138</v>
      </c>
      <c r="L147" s="145"/>
      <c r="M147" s="144"/>
      <c r="N147" s="4" t="e">
        <f>H147-#REF!</f>
        <v>#VALUE!</v>
      </c>
      <c r="O147" s="4" t="e">
        <f>I147-#REF!</f>
        <v>#VALUE!</v>
      </c>
      <c r="P147" s="4" t="e">
        <f>J147-#REF!</f>
        <v>#VALUE!</v>
      </c>
      <c r="Q147" s="4" t="e">
        <f>K147-#REF!</f>
        <v>#VALUE!</v>
      </c>
      <c r="S147" s="14" t="e">
        <v>#VALUE!</v>
      </c>
    </row>
    <row r="148" spans="1:22" ht="68.25" customHeight="1" x14ac:dyDescent="0.3">
      <c r="A148" s="128"/>
      <c r="B148" s="145"/>
      <c r="C148" s="128"/>
      <c r="D148" s="19" t="s">
        <v>22</v>
      </c>
      <c r="E148" s="20">
        <v>272</v>
      </c>
      <c r="F148" s="13">
        <f t="shared" si="20"/>
        <v>2890</v>
      </c>
      <c r="G148" s="20">
        <f>2890</f>
        <v>2890</v>
      </c>
      <c r="H148" s="34" t="s">
        <v>138</v>
      </c>
      <c r="I148" s="34" t="s">
        <v>138</v>
      </c>
      <c r="J148" s="34" t="s">
        <v>138</v>
      </c>
      <c r="K148" s="34" t="s">
        <v>138</v>
      </c>
      <c r="L148" s="145"/>
      <c r="M148" s="144"/>
      <c r="N148" s="4" t="e">
        <f>H148-#REF!</f>
        <v>#VALUE!</v>
      </c>
      <c r="O148" s="4" t="e">
        <f>I148-#REF!</f>
        <v>#VALUE!</v>
      </c>
      <c r="P148" s="4" t="e">
        <f>J148-#REF!</f>
        <v>#VALUE!</v>
      </c>
      <c r="Q148" s="4" t="e">
        <f>K148-#REF!</f>
        <v>#VALUE!</v>
      </c>
      <c r="S148" s="14" t="e">
        <v>#VALUE!</v>
      </c>
    </row>
    <row r="149" spans="1:22" ht="37.5" x14ac:dyDescent="0.3">
      <c r="A149" s="128">
        <v>7</v>
      </c>
      <c r="B149" s="145" t="s">
        <v>146</v>
      </c>
      <c r="C149" s="128" t="s">
        <v>17</v>
      </c>
      <c r="D149" s="19" t="s">
        <v>18</v>
      </c>
      <c r="E149" s="20">
        <v>0</v>
      </c>
      <c r="F149" s="13">
        <f t="shared" si="18"/>
        <v>184739.03149999998</v>
      </c>
      <c r="G149" s="13">
        <f>SUM(G150:G152)</f>
        <v>9005</v>
      </c>
      <c r="H149" s="13">
        <f>SUM(H150:H152)</f>
        <v>41712.867000000006</v>
      </c>
      <c r="I149" s="13">
        <f>SUM(I150:I152)</f>
        <v>17798.485250000002</v>
      </c>
      <c r="J149" s="13">
        <f>SUM(J150:J152)</f>
        <v>7081</v>
      </c>
      <c r="K149" s="13">
        <f>SUM(K150:K152)</f>
        <v>109141.67924999999</v>
      </c>
      <c r="L149" s="145" t="s">
        <v>84</v>
      </c>
      <c r="M149" s="144"/>
      <c r="N149" s="4" t="e">
        <f>H149-#REF!</f>
        <v>#REF!</v>
      </c>
      <c r="O149" s="4" t="e">
        <f>I149-#REF!</f>
        <v>#REF!</v>
      </c>
      <c r="P149" s="4" t="e">
        <f>J149-#REF!</f>
        <v>#REF!</v>
      </c>
      <c r="Q149" s="4" t="e">
        <f>K149-#REF!</f>
        <v>#REF!</v>
      </c>
      <c r="S149" s="14">
        <v>-15040.202499999992</v>
      </c>
      <c r="T149" s="14">
        <v>-13442.3</v>
      </c>
      <c r="U149" s="14">
        <v>0</v>
      </c>
      <c r="V149" s="14">
        <v>0</v>
      </c>
    </row>
    <row r="150" spans="1:22" ht="56.25" x14ac:dyDescent="0.3">
      <c r="A150" s="128"/>
      <c r="B150" s="145"/>
      <c r="C150" s="128"/>
      <c r="D150" s="19" t="s">
        <v>147</v>
      </c>
      <c r="E150" s="20">
        <v>0</v>
      </c>
      <c r="F150" s="13">
        <f t="shared" si="18"/>
        <v>60140.145000000004</v>
      </c>
      <c r="G150" s="20">
        <v>0</v>
      </c>
      <c r="H150" s="13">
        <f>H166+H176</f>
        <v>30521.61</v>
      </c>
      <c r="I150" s="13">
        <f t="shared" ref="I150:K150" si="21">I166+I176</f>
        <v>6929.2574999999997</v>
      </c>
      <c r="J150" s="13">
        <f t="shared" si="21"/>
        <v>0</v>
      </c>
      <c r="K150" s="13">
        <f t="shared" si="21"/>
        <v>22689.2775</v>
      </c>
      <c r="L150" s="145"/>
      <c r="M150" s="144"/>
      <c r="N150" s="4" t="e">
        <f>H150-#REF!</f>
        <v>#REF!</v>
      </c>
      <c r="O150" s="4" t="e">
        <f>I150-#REF!</f>
        <v>#REF!</v>
      </c>
      <c r="P150" s="4" t="e">
        <f>J150-#REF!</f>
        <v>#REF!</v>
      </c>
      <c r="Q150" s="4" t="e">
        <f>K150-#REF!</f>
        <v>#REF!</v>
      </c>
      <c r="S150" s="14">
        <v>-9903.0749999999971</v>
      </c>
      <c r="T150" s="14">
        <v>0</v>
      </c>
      <c r="U150" s="14">
        <v>0</v>
      </c>
      <c r="V150" s="14">
        <v>0</v>
      </c>
    </row>
    <row r="151" spans="1:22" ht="57" customHeight="1" x14ac:dyDescent="0.3">
      <c r="A151" s="128"/>
      <c r="B151" s="145"/>
      <c r="C151" s="128"/>
      <c r="D151" s="19" t="s">
        <v>21</v>
      </c>
      <c r="E151" s="20">
        <v>0</v>
      </c>
      <c r="F151" s="13">
        <f t="shared" si="18"/>
        <v>86596.315000000002</v>
      </c>
      <c r="G151" s="20">
        <f>G154+G157+G160+G163</f>
        <v>5627</v>
      </c>
      <c r="H151" s="13">
        <f>H154+H157+H160+H163+H167+H170+H173+H177+H181</f>
        <v>10173.870000000001</v>
      </c>
      <c r="I151" s="13">
        <f t="shared" ref="I151:K152" si="22">I154+I157+I160+I163+I167+I170+I173+I177+I181</f>
        <v>9805.3524999999991</v>
      </c>
      <c r="J151" s="13">
        <f t="shared" si="22"/>
        <v>4439</v>
      </c>
      <c r="K151" s="13">
        <f t="shared" si="22"/>
        <v>56551.092499999999</v>
      </c>
      <c r="L151" s="145"/>
      <c r="M151" s="144"/>
      <c r="N151" s="4" t="e">
        <f>H151-#REF!</f>
        <v>#REF!</v>
      </c>
      <c r="O151" s="4" t="e">
        <f>I151-#REF!</f>
        <v>#REF!</v>
      </c>
      <c r="P151" s="4" t="e">
        <f>J151-#REF!</f>
        <v>#REF!</v>
      </c>
      <c r="Q151" s="4" t="e">
        <f>K151-#REF!</f>
        <v>#REF!</v>
      </c>
      <c r="S151" s="14">
        <v>-4656.4249999999993</v>
      </c>
      <c r="T151" s="14">
        <v>-8443.4000000000033</v>
      </c>
      <c r="U151" s="14">
        <v>0</v>
      </c>
      <c r="V151" s="14">
        <v>0</v>
      </c>
    </row>
    <row r="152" spans="1:22" ht="66.75" customHeight="1" x14ac:dyDescent="0.3">
      <c r="A152" s="128"/>
      <c r="B152" s="145"/>
      <c r="C152" s="128"/>
      <c r="D152" s="19" t="s">
        <v>22</v>
      </c>
      <c r="E152" s="20">
        <v>0</v>
      </c>
      <c r="F152" s="13">
        <f t="shared" si="18"/>
        <v>38002.571499999998</v>
      </c>
      <c r="G152" s="20">
        <f>G155+G158+G161+G164</f>
        <v>3378</v>
      </c>
      <c r="H152" s="13">
        <f>H155+H158+H161+H164+H168+H171+H174+H178+H182</f>
        <v>1017.3869999999999</v>
      </c>
      <c r="I152" s="13">
        <f t="shared" si="22"/>
        <v>1063.8752499999998</v>
      </c>
      <c r="J152" s="13">
        <f t="shared" si="22"/>
        <v>2642</v>
      </c>
      <c r="K152" s="13">
        <f t="shared" si="22"/>
        <v>29901.309249999998</v>
      </c>
      <c r="L152" s="145"/>
      <c r="M152" s="144"/>
      <c r="N152" s="4" t="e">
        <f>H152-#REF!</f>
        <v>#REF!</v>
      </c>
      <c r="O152" s="4" t="e">
        <f>I152-#REF!</f>
        <v>#REF!</v>
      </c>
      <c r="P152" s="4" t="e">
        <f>J152-#REF!</f>
        <v>#REF!</v>
      </c>
      <c r="Q152" s="4" t="e">
        <f>K152-#REF!</f>
        <v>#REF!</v>
      </c>
      <c r="S152" s="14">
        <v>-480.70249999999987</v>
      </c>
      <c r="T152" s="14">
        <v>-4998.9000000000005</v>
      </c>
      <c r="U152" s="14">
        <v>0</v>
      </c>
      <c r="V152" s="14">
        <v>0</v>
      </c>
    </row>
    <row r="153" spans="1:22" hidden="1" x14ac:dyDescent="0.3">
      <c r="A153" s="128"/>
      <c r="B153" s="145"/>
      <c r="C153" s="128"/>
      <c r="D153" s="19"/>
      <c r="E153" s="20"/>
      <c r="F153" s="13"/>
      <c r="G153" s="20"/>
      <c r="H153" s="13"/>
      <c r="I153" s="13"/>
      <c r="J153" s="13"/>
      <c r="K153" s="13"/>
      <c r="L153" s="145"/>
      <c r="M153" s="144"/>
      <c r="N153" s="4" t="e">
        <f>H153-#REF!</f>
        <v>#REF!</v>
      </c>
      <c r="O153" s="4" t="e">
        <f>I153-#REF!</f>
        <v>#REF!</v>
      </c>
      <c r="P153" s="4" t="e">
        <f>J153-#REF!</f>
        <v>#REF!</v>
      </c>
      <c r="Q153" s="4" t="e">
        <f>K153-#REF!</f>
        <v>#REF!</v>
      </c>
      <c r="S153" s="14">
        <v>0</v>
      </c>
      <c r="T153" s="14">
        <v>0</v>
      </c>
      <c r="U153" s="14">
        <v>0</v>
      </c>
      <c r="V153" s="14">
        <v>0</v>
      </c>
    </row>
    <row r="154" spans="1:22" hidden="1" x14ac:dyDescent="0.3">
      <c r="A154" s="128"/>
      <c r="B154" s="145"/>
      <c r="C154" s="128"/>
      <c r="D154" s="19"/>
      <c r="E154" s="20"/>
      <c r="F154" s="13"/>
      <c r="G154" s="20"/>
      <c r="H154" s="13"/>
      <c r="I154" s="13"/>
      <c r="J154" s="13"/>
      <c r="K154" s="13"/>
      <c r="L154" s="145"/>
      <c r="M154" s="144"/>
      <c r="N154" s="4" t="e">
        <f>H154-#REF!</f>
        <v>#REF!</v>
      </c>
      <c r="O154" s="4" t="e">
        <f>I154-#REF!</f>
        <v>#REF!</v>
      </c>
      <c r="P154" s="4" t="e">
        <f>J154-#REF!</f>
        <v>#REF!</v>
      </c>
      <c r="Q154" s="4" t="e">
        <f>K154-#REF!</f>
        <v>#REF!</v>
      </c>
      <c r="S154" s="14">
        <v>0</v>
      </c>
      <c r="T154" s="14">
        <v>0</v>
      </c>
      <c r="U154" s="14">
        <v>0</v>
      </c>
      <c r="V154" s="14">
        <v>0</v>
      </c>
    </row>
    <row r="155" spans="1:22" ht="110.25" hidden="1" customHeight="1" x14ac:dyDescent="0.3">
      <c r="A155" s="128"/>
      <c r="B155" s="145"/>
      <c r="C155" s="128"/>
      <c r="D155" s="19"/>
      <c r="E155" s="20"/>
      <c r="F155" s="13"/>
      <c r="G155" s="20"/>
      <c r="H155" s="13"/>
      <c r="I155" s="13"/>
      <c r="J155" s="13"/>
      <c r="K155" s="13"/>
      <c r="L155" s="145"/>
      <c r="M155" s="144"/>
      <c r="N155" s="4" t="e">
        <f>H155-#REF!</f>
        <v>#REF!</v>
      </c>
      <c r="O155" s="4" t="e">
        <f>I155-#REF!</f>
        <v>#REF!</v>
      </c>
      <c r="P155" s="4" t="e">
        <f>J155-#REF!</f>
        <v>#REF!</v>
      </c>
      <c r="Q155" s="4" t="e">
        <f>K155-#REF!</f>
        <v>#REF!</v>
      </c>
      <c r="S155" s="14">
        <v>0</v>
      </c>
      <c r="T155" s="14">
        <v>0</v>
      </c>
      <c r="U155" s="14">
        <v>0</v>
      </c>
      <c r="V155" s="14">
        <v>0</v>
      </c>
    </row>
    <row r="156" spans="1:22" hidden="1" x14ac:dyDescent="0.3">
      <c r="A156" s="128"/>
      <c r="B156" s="145"/>
      <c r="C156" s="128"/>
      <c r="D156" s="19"/>
      <c r="E156" s="20"/>
      <c r="F156" s="13"/>
      <c r="G156" s="20"/>
      <c r="H156" s="13"/>
      <c r="I156" s="13"/>
      <c r="J156" s="13"/>
      <c r="K156" s="13"/>
      <c r="L156" s="145"/>
      <c r="M156" s="144"/>
      <c r="N156" s="4" t="e">
        <f>H156-#REF!</f>
        <v>#REF!</v>
      </c>
      <c r="O156" s="4" t="e">
        <f>I156-#REF!</f>
        <v>#REF!</v>
      </c>
      <c r="P156" s="4" t="e">
        <f>J156-#REF!</f>
        <v>#REF!</v>
      </c>
      <c r="Q156" s="4" t="e">
        <f>K156-#REF!</f>
        <v>#REF!</v>
      </c>
      <c r="S156" s="14">
        <v>0</v>
      </c>
      <c r="T156" s="14">
        <v>0</v>
      </c>
      <c r="U156" s="14">
        <v>0</v>
      </c>
      <c r="V156" s="14">
        <v>0</v>
      </c>
    </row>
    <row r="157" spans="1:22" hidden="1" x14ac:dyDescent="0.3">
      <c r="A157" s="128"/>
      <c r="B157" s="145"/>
      <c r="C157" s="128"/>
      <c r="D157" s="19"/>
      <c r="E157" s="20"/>
      <c r="F157" s="13"/>
      <c r="G157" s="20"/>
      <c r="H157" s="13"/>
      <c r="I157" s="13"/>
      <c r="J157" s="13"/>
      <c r="K157" s="13"/>
      <c r="L157" s="145"/>
      <c r="M157" s="144"/>
      <c r="N157" s="4" t="e">
        <f>H157-#REF!</f>
        <v>#REF!</v>
      </c>
      <c r="O157" s="4" t="e">
        <f>I157-#REF!</f>
        <v>#REF!</v>
      </c>
      <c r="P157" s="4" t="e">
        <f>J157-#REF!</f>
        <v>#REF!</v>
      </c>
      <c r="Q157" s="4" t="e">
        <f>K157-#REF!</f>
        <v>#REF!</v>
      </c>
      <c r="S157" s="14">
        <v>0</v>
      </c>
      <c r="T157" s="14">
        <v>0</v>
      </c>
      <c r="U157" s="14">
        <v>0</v>
      </c>
      <c r="V157" s="14">
        <v>0</v>
      </c>
    </row>
    <row r="158" spans="1:22" ht="138.75" hidden="1" customHeight="1" x14ac:dyDescent="0.3">
      <c r="A158" s="128"/>
      <c r="B158" s="145"/>
      <c r="C158" s="128"/>
      <c r="D158" s="19"/>
      <c r="E158" s="20"/>
      <c r="F158" s="13"/>
      <c r="G158" s="20"/>
      <c r="H158" s="13"/>
      <c r="I158" s="13"/>
      <c r="J158" s="13"/>
      <c r="K158" s="13"/>
      <c r="L158" s="145"/>
      <c r="M158" s="144"/>
      <c r="N158" s="4" t="e">
        <f>H158-#REF!</f>
        <v>#REF!</v>
      </c>
      <c r="O158" s="4" t="e">
        <f>I158-#REF!</f>
        <v>#REF!</v>
      </c>
      <c r="P158" s="4" t="e">
        <f>J158-#REF!</f>
        <v>#REF!</v>
      </c>
      <c r="Q158" s="4" t="e">
        <f>K158-#REF!</f>
        <v>#REF!</v>
      </c>
      <c r="S158" s="14">
        <v>0</v>
      </c>
      <c r="T158" s="14">
        <v>0</v>
      </c>
      <c r="U158" s="14">
        <v>0</v>
      </c>
      <c r="V158" s="14">
        <v>0</v>
      </c>
    </row>
    <row r="159" spans="1:22" ht="37.5" x14ac:dyDescent="0.3">
      <c r="A159" s="143" t="s">
        <v>148</v>
      </c>
      <c r="B159" s="145" t="s">
        <v>149</v>
      </c>
      <c r="C159" s="128" t="s">
        <v>17</v>
      </c>
      <c r="D159" s="19" t="s">
        <v>18</v>
      </c>
      <c r="E159" s="20">
        <v>0</v>
      </c>
      <c r="F159" s="13">
        <f t="shared" si="18"/>
        <v>16086</v>
      </c>
      <c r="G159" s="20">
        <f>G160+G161</f>
        <v>9005</v>
      </c>
      <c r="H159" s="13">
        <f>SUM(H160:H161)</f>
        <v>0</v>
      </c>
      <c r="I159" s="13">
        <f>SUM(I160:I161)</f>
        <v>0</v>
      </c>
      <c r="J159" s="13">
        <f>SUM(J160:J161)</f>
        <v>7081</v>
      </c>
      <c r="K159" s="13">
        <f>SUM(K160:K161)</f>
        <v>0</v>
      </c>
      <c r="L159" s="145" t="s">
        <v>84</v>
      </c>
      <c r="M159" s="144" t="s">
        <v>150</v>
      </c>
      <c r="N159" s="4" t="e">
        <f>H159-#REF!</f>
        <v>#REF!</v>
      </c>
      <c r="O159" s="4" t="e">
        <f>I159-#REF!</f>
        <v>#REF!</v>
      </c>
      <c r="P159" s="4" t="e">
        <f>J159-#REF!</f>
        <v>#REF!</v>
      </c>
      <c r="Q159" s="4" t="e">
        <f>K159-#REF!</f>
        <v>#REF!</v>
      </c>
      <c r="S159" s="14">
        <v>0</v>
      </c>
      <c r="T159" s="14">
        <v>-13384</v>
      </c>
      <c r="U159" s="14">
        <v>0</v>
      </c>
      <c r="V159" s="14">
        <v>0</v>
      </c>
    </row>
    <row r="160" spans="1:22" ht="75" x14ac:dyDescent="0.3">
      <c r="A160" s="143"/>
      <c r="B160" s="145"/>
      <c r="C160" s="128"/>
      <c r="D160" s="19" t="s">
        <v>21</v>
      </c>
      <c r="E160" s="20">
        <v>0</v>
      </c>
      <c r="F160" s="13">
        <f t="shared" si="18"/>
        <v>10066</v>
      </c>
      <c r="G160" s="20">
        <v>5627</v>
      </c>
      <c r="H160" s="29">
        <v>0</v>
      </c>
      <c r="I160" s="29">
        <v>0</v>
      </c>
      <c r="J160" s="29">
        <v>4439</v>
      </c>
      <c r="K160" s="29">
        <v>0</v>
      </c>
      <c r="L160" s="145"/>
      <c r="M160" s="144"/>
      <c r="N160" s="4" t="e">
        <f>H160-#REF!</f>
        <v>#REF!</v>
      </c>
      <c r="O160" s="4" t="e">
        <f>I160-#REF!</f>
        <v>#REF!</v>
      </c>
      <c r="P160" s="4" t="e">
        <f>J160-#REF!</f>
        <v>#REF!</v>
      </c>
      <c r="Q160" s="4" t="e">
        <f>K160-#REF!</f>
        <v>#REF!</v>
      </c>
      <c r="S160" s="14">
        <v>0</v>
      </c>
      <c r="T160" s="14">
        <v>-8391</v>
      </c>
      <c r="U160" s="14">
        <v>0</v>
      </c>
      <c r="V160" s="14">
        <v>0</v>
      </c>
    </row>
    <row r="161" spans="1:22" ht="67.5" customHeight="1" x14ac:dyDescent="0.3">
      <c r="A161" s="143"/>
      <c r="B161" s="145"/>
      <c r="C161" s="128"/>
      <c r="D161" s="19" t="s">
        <v>22</v>
      </c>
      <c r="E161" s="20">
        <v>0</v>
      </c>
      <c r="F161" s="13">
        <f t="shared" si="18"/>
        <v>6020</v>
      </c>
      <c r="G161" s="20">
        <v>3378</v>
      </c>
      <c r="H161" s="29">
        <v>0</v>
      </c>
      <c r="I161" s="29">
        <v>0</v>
      </c>
      <c r="J161" s="29">
        <v>2642</v>
      </c>
      <c r="K161" s="29">
        <v>0</v>
      </c>
      <c r="L161" s="145"/>
      <c r="M161" s="144"/>
      <c r="N161" s="4" t="e">
        <f>H161-#REF!</f>
        <v>#REF!</v>
      </c>
      <c r="O161" s="4" t="e">
        <f>I161-#REF!</f>
        <v>#REF!</v>
      </c>
      <c r="P161" s="4" t="e">
        <f>J161-#REF!</f>
        <v>#REF!</v>
      </c>
      <c r="Q161" s="4" t="e">
        <f>K161-#REF!</f>
        <v>#REF!</v>
      </c>
      <c r="S161" s="14">
        <v>0</v>
      </c>
      <c r="T161" s="14">
        <v>-4993</v>
      </c>
      <c r="U161" s="14">
        <v>0</v>
      </c>
      <c r="V161" s="14">
        <v>0</v>
      </c>
    </row>
    <row r="162" spans="1:22" ht="37.5" x14ac:dyDescent="0.3">
      <c r="A162" s="143" t="s">
        <v>151</v>
      </c>
      <c r="B162" s="145" t="s">
        <v>152</v>
      </c>
      <c r="C162" s="128" t="s">
        <v>17</v>
      </c>
      <c r="D162" s="19" t="s">
        <v>18</v>
      </c>
      <c r="E162" s="20">
        <v>0</v>
      </c>
      <c r="F162" s="13">
        <f t="shared" si="18"/>
        <v>73481</v>
      </c>
      <c r="G162" s="20">
        <f>G164</f>
        <v>0</v>
      </c>
      <c r="H162" s="13">
        <f>SUM(H163:H164)</f>
        <v>0</v>
      </c>
      <c r="I162" s="13">
        <v>0</v>
      </c>
      <c r="J162" s="13">
        <f>SUM(J163:J164)</f>
        <v>0</v>
      </c>
      <c r="K162" s="13">
        <f>SUM(K163:K164)</f>
        <v>73481</v>
      </c>
      <c r="L162" s="145" t="s">
        <v>84</v>
      </c>
      <c r="M162" s="144" t="s">
        <v>153</v>
      </c>
      <c r="N162" s="4" t="e">
        <f>H162-#REF!</f>
        <v>#REF!</v>
      </c>
      <c r="O162" s="4" t="e">
        <f>I162-#REF!</f>
        <v>#REF!</v>
      </c>
      <c r="P162" s="4" t="e">
        <f>J162-#REF!</f>
        <v>#REF!</v>
      </c>
      <c r="Q162" s="4" t="e">
        <f>K162-#REF!</f>
        <v>#REF!</v>
      </c>
      <c r="S162" s="14">
        <v>0</v>
      </c>
      <c r="T162" s="14">
        <v>0</v>
      </c>
      <c r="U162" s="14">
        <v>0</v>
      </c>
      <c r="V162" s="14">
        <v>0</v>
      </c>
    </row>
    <row r="163" spans="1:22" ht="75" x14ac:dyDescent="0.3">
      <c r="A163" s="143"/>
      <c r="B163" s="145"/>
      <c r="C163" s="128"/>
      <c r="D163" s="19" t="s">
        <v>21</v>
      </c>
      <c r="E163" s="20">
        <v>0</v>
      </c>
      <c r="F163" s="13">
        <f t="shared" si="18"/>
        <v>46072</v>
      </c>
      <c r="G163" s="20">
        <v>0</v>
      </c>
      <c r="H163" s="29">
        <v>0</v>
      </c>
      <c r="I163" s="29">
        <v>0</v>
      </c>
      <c r="J163" s="29">
        <v>0</v>
      </c>
      <c r="K163" s="29">
        <v>46072</v>
      </c>
      <c r="L163" s="145"/>
      <c r="M163" s="144"/>
      <c r="N163" s="4" t="e">
        <f>H163-#REF!</f>
        <v>#REF!</v>
      </c>
      <c r="O163" s="4" t="e">
        <f>I163-#REF!</f>
        <v>#REF!</v>
      </c>
      <c r="P163" s="4" t="e">
        <f>J163-#REF!</f>
        <v>#REF!</v>
      </c>
      <c r="Q163" s="4" t="e">
        <f>K163-#REF!</f>
        <v>#REF!</v>
      </c>
      <c r="S163" s="14">
        <v>0</v>
      </c>
      <c r="T163" s="14">
        <v>0</v>
      </c>
      <c r="U163" s="14">
        <v>0</v>
      </c>
      <c r="V163" s="14">
        <v>0</v>
      </c>
    </row>
    <row r="164" spans="1:22" ht="76.5" customHeight="1" x14ac:dyDescent="0.3">
      <c r="A164" s="143"/>
      <c r="B164" s="145"/>
      <c r="C164" s="128"/>
      <c r="D164" s="19" t="s">
        <v>22</v>
      </c>
      <c r="E164" s="20">
        <v>0</v>
      </c>
      <c r="F164" s="13">
        <f t="shared" si="18"/>
        <v>27409</v>
      </c>
      <c r="G164" s="20">
        <v>0</v>
      </c>
      <c r="H164" s="29">
        <v>0</v>
      </c>
      <c r="I164" s="29">
        <v>0</v>
      </c>
      <c r="J164" s="29">
        <v>0</v>
      </c>
      <c r="K164" s="29">
        <v>27409</v>
      </c>
      <c r="L164" s="145"/>
      <c r="M164" s="144"/>
      <c r="N164" s="4" t="e">
        <f>H164-#REF!</f>
        <v>#REF!</v>
      </c>
      <c r="O164" s="4" t="e">
        <f>I164-#REF!</f>
        <v>#REF!</v>
      </c>
      <c r="P164" s="4" t="e">
        <f>J164-#REF!</f>
        <v>#REF!</v>
      </c>
      <c r="Q164" s="4" t="e">
        <f>K164-#REF!</f>
        <v>#REF!</v>
      </c>
      <c r="S164" s="14">
        <v>0</v>
      </c>
      <c r="T164" s="14">
        <v>0</v>
      </c>
      <c r="U164" s="14">
        <v>0</v>
      </c>
      <c r="V164" s="14">
        <v>0</v>
      </c>
    </row>
    <row r="165" spans="1:22" ht="18.75" customHeight="1" x14ac:dyDescent="0.3">
      <c r="A165" s="143" t="s">
        <v>154</v>
      </c>
      <c r="B165" s="145" t="s">
        <v>155</v>
      </c>
      <c r="C165" s="128" t="s">
        <v>83</v>
      </c>
      <c r="D165" s="19" t="s">
        <v>18</v>
      </c>
      <c r="E165" s="20">
        <v>0</v>
      </c>
      <c r="F165" s="13">
        <f>SUM(G165:K165)</f>
        <v>51182.852250000004</v>
      </c>
      <c r="G165" s="6" t="s">
        <v>138</v>
      </c>
      <c r="H165" s="13">
        <f>SUM(H166:H168)</f>
        <v>41712.867000000006</v>
      </c>
      <c r="I165" s="13">
        <f>SUM(I166:I168)</f>
        <v>9469.9852499999997</v>
      </c>
      <c r="J165" s="13">
        <f>SUM(J166:J168)</f>
        <v>0</v>
      </c>
      <c r="K165" s="13">
        <f>SUM(K166:K168)</f>
        <v>0</v>
      </c>
      <c r="L165" s="145" t="s">
        <v>84</v>
      </c>
      <c r="M165" s="144" t="s">
        <v>156</v>
      </c>
      <c r="N165" s="4" t="e">
        <f>H165-#REF!</f>
        <v>#REF!</v>
      </c>
      <c r="O165" s="4" t="e">
        <f>I165-#REF!</f>
        <v>#REF!</v>
      </c>
      <c r="P165" s="4" t="e">
        <f>J165-#REF!</f>
        <v>#REF!</v>
      </c>
      <c r="Q165" s="4" t="e">
        <f>K165-#REF!</f>
        <v>#REF!</v>
      </c>
      <c r="S165" s="14">
        <v>-13534.202499999999</v>
      </c>
      <c r="T165" s="14">
        <v>0</v>
      </c>
      <c r="U165" s="14">
        <v>0</v>
      </c>
      <c r="V165" s="14">
        <v>0</v>
      </c>
    </row>
    <row r="166" spans="1:22" ht="38.25" customHeight="1" x14ac:dyDescent="0.3">
      <c r="A166" s="143"/>
      <c r="B166" s="145"/>
      <c r="C166" s="128"/>
      <c r="D166" s="19" t="s">
        <v>147</v>
      </c>
      <c r="E166" s="20">
        <v>0</v>
      </c>
      <c r="F166" s="13">
        <f>SUM(G166:K166)</f>
        <v>37450.8675</v>
      </c>
      <c r="G166" s="6" t="s">
        <v>138</v>
      </c>
      <c r="H166" s="29">
        <v>30521.61</v>
      </c>
      <c r="I166" s="29">
        <v>6929.2574999999997</v>
      </c>
      <c r="J166" s="29">
        <v>0</v>
      </c>
      <c r="K166" s="29">
        <v>0</v>
      </c>
      <c r="L166" s="145"/>
      <c r="M166" s="144"/>
      <c r="N166" s="4" t="e">
        <f>H166-#REF!</f>
        <v>#REF!</v>
      </c>
      <c r="O166" s="4" t="e">
        <f>I166-#REF!</f>
        <v>#REF!</v>
      </c>
      <c r="P166" s="4" t="e">
        <f>J166-#REF!</f>
        <v>#REF!</v>
      </c>
      <c r="Q166" s="4" t="e">
        <f>K166-#REF!</f>
        <v>#REF!</v>
      </c>
      <c r="S166" s="14">
        <v>-9903.0749999999971</v>
      </c>
      <c r="T166" s="14">
        <v>0</v>
      </c>
      <c r="U166" s="14">
        <v>0</v>
      </c>
      <c r="V166" s="14">
        <v>0</v>
      </c>
    </row>
    <row r="167" spans="1:22" ht="71.25" customHeight="1" x14ac:dyDescent="0.3">
      <c r="A167" s="143"/>
      <c r="B167" s="145"/>
      <c r="C167" s="128"/>
      <c r="D167" s="19" t="s">
        <v>21</v>
      </c>
      <c r="E167" s="20">
        <v>0</v>
      </c>
      <c r="F167" s="13">
        <f t="shared" si="18"/>
        <v>12483.622500000001</v>
      </c>
      <c r="G167" s="6" t="s">
        <v>138</v>
      </c>
      <c r="H167" s="29">
        <v>10173.870000000001</v>
      </c>
      <c r="I167" s="29">
        <v>2309.7525000000001</v>
      </c>
      <c r="J167" s="29">
        <v>0</v>
      </c>
      <c r="K167" s="29">
        <v>0</v>
      </c>
      <c r="L167" s="145"/>
      <c r="M167" s="144"/>
      <c r="N167" s="4" t="e">
        <f>H167-#REF!</f>
        <v>#REF!</v>
      </c>
      <c r="O167" s="4" t="e">
        <f>I167-#REF!</f>
        <v>#REF!</v>
      </c>
      <c r="P167" s="4" t="e">
        <f>J167-#REF!</f>
        <v>#REF!</v>
      </c>
      <c r="Q167" s="4" t="e">
        <f>K167-#REF!</f>
        <v>#REF!</v>
      </c>
      <c r="S167" s="14">
        <v>-3301.0249999999996</v>
      </c>
      <c r="T167" s="14">
        <v>0</v>
      </c>
      <c r="U167" s="14">
        <v>0</v>
      </c>
      <c r="V167" s="14">
        <v>0</v>
      </c>
    </row>
    <row r="168" spans="1:22" ht="123.75" customHeight="1" x14ac:dyDescent="0.3">
      <c r="A168" s="143"/>
      <c r="B168" s="145"/>
      <c r="C168" s="128"/>
      <c r="D168" s="19" t="s">
        <v>22</v>
      </c>
      <c r="E168" s="20">
        <v>0</v>
      </c>
      <c r="F168" s="13">
        <f t="shared" si="18"/>
        <v>1248.3622499999999</v>
      </c>
      <c r="G168" s="6" t="s">
        <v>138</v>
      </c>
      <c r="H168" s="29">
        <v>1017.3869999999999</v>
      </c>
      <c r="I168" s="29">
        <v>230.97524999999999</v>
      </c>
      <c r="J168" s="29">
        <v>0</v>
      </c>
      <c r="K168" s="29">
        <v>0</v>
      </c>
      <c r="L168" s="145"/>
      <c r="M168" s="144"/>
      <c r="N168" s="4" t="e">
        <f>H168-#REF!</f>
        <v>#REF!</v>
      </c>
      <c r="O168" s="4" t="e">
        <f>I168-#REF!</f>
        <v>#REF!</v>
      </c>
      <c r="P168" s="4" t="e">
        <f>J168-#REF!</f>
        <v>#REF!</v>
      </c>
      <c r="Q168" s="4" t="e">
        <f>K168-#REF!</f>
        <v>#REF!</v>
      </c>
      <c r="S168" s="14">
        <v>-330.10249999999996</v>
      </c>
      <c r="T168" s="14">
        <v>0</v>
      </c>
      <c r="U168" s="14">
        <v>0</v>
      </c>
      <c r="V168" s="14">
        <v>0</v>
      </c>
    </row>
    <row r="169" spans="1:22" ht="39" customHeight="1" x14ac:dyDescent="0.3">
      <c r="A169" s="143" t="s">
        <v>157</v>
      </c>
      <c r="B169" s="144" t="s">
        <v>158</v>
      </c>
      <c r="C169" s="128" t="s">
        <v>83</v>
      </c>
      <c r="D169" s="19" t="s">
        <v>18</v>
      </c>
      <c r="E169" s="20">
        <v>0</v>
      </c>
      <c r="F169" s="13">
        <f t="shared" si="18"/>
        <v>6552.5</v>
      </c>
      <c r="G169" s="6" t="s">
        <v>138</v>
      </c>
      <c r="H169" s="13">
        <f t="shared" ref="H169:K169" si="23">H170+H171</f>
        <v>0</v>
      </c>
      <c r="I169" s="13">
        <f t="shared" si="23"/>
        <v>6552.5</v>
      </c>
      <c r="J169" s="13">
        <f t="shared" si="23"/>
        <v>0</v>
      </c>
      <c r="K169" s="13">
        <f t="shared" si="23"/>
        <v>0</v>
      </c>
      <c r="L169" s="144" t="s">
        <v>84</v>
      </c>
      <c r="M169" s="144" t="s">
        <v>156</v>
      </c>
      <c r="N169" s="4" t="e">
        <f>H169-#REF!</f>
        <v>#REF!</v>
      </c>
      <c r="O169" s="4" t="e">
        <f>I169-#REF!</f>
        <v>#REF!</v>
      </c>
      <c r="P169" s="4" t="e">
        <f>J169-#REF!</f>
        <v>#REF!</v>
      </c>
      <c r="Q169" s="4" t="e">
        <f>K169-#REF!</f>
        <v>#REF!</v>
      </c>
      <c r="S169" s="14">
        <v>0</v>
      </c>
      <c r="T169" s="14">
        <v>-1564.3000000000002</v>
      </c>
      <c r="U169" s="14">
        <v>0</v>
      </c>
      <c r="V169" s="14">
        <v>0</v>
      </c>
    </row>
    <row r="170" spans="1:22" ht="77.25" customHeight="1" x14ac:dyDescent="0.3">
      <c r="A170" s="143"/>
      <c r="B170" s="144"/>
      <c r="C170" s="128"/>
      <c r="D170" s="19" t="s">
        <v>21</v>
      </c>
      <c r="E170" s="20">
        <v>0</v>
      </c>
      <c r="F170" s="13">
        <f t="shared" si="18"/>
        <v>5897.2</v>
      </c>
      <c r="G170" s="6" t="s">
        <v>138</v>
      </c>
      <c r="H170" s="29">
        <v>0</v>
      </c>
      <c r="I170" s="29">
        <v>5897.2</v>
      </c>
      <c r="J170" s="29">
        <v>0</v>
      </c>
      <c r="K170" s="29">
        <v>0</v>
      </c>
      <c r="L170" s="144"/>
      <c r="M170" s="144"/>
      <c r="N170" s="4" t="e">
        <f>H170-#REF!</f>
        <v>#REF!</v>
      </c>
      <c r="O170" s="4" t="e">
        <f>I170-#REF!</f>
        <v>#REF!</v>
      </c>
      <c r="P170" s="4" t="e">
        <f>J170-#REF!</f>
        <v>#REF!</v>
      </c>
      <c r="Q170" s="4" t="e">
        <f>K170-#REF!</f>
        <v>#REF!</v>
      </c>
      <c r="S170" s="14">
        <v>0</v>
      </c>
      <c r="T170" s="14">
        <v>-1407.8000000000002</v>
      </c>
      <c r="U170" s="14">
        <v>0</v>
      </c>
      <c r="V170" s="14">
        <v>0</v>
      </c>
    </row>
    <row r="171" spans="1:22" ht="147.75" customHeight="1" x14ac:dyDescent="0.3">
      <c r="A171" s="143"/>
      <c r="B171" s="144"/>
      <c r="C171" s="128"/>
      <c r="D171" s="19" t="s">
        <v>22</v>
      </c>
      <c r="E171" s="20">
        <v>0</v>
      </c>
      <c r="F171" s="13">
        <f t="shared" si="18"/>
        <v>655.29999999999995</v>
      </c>
      <c r="G171" s="6" t="s">
        <v>138</v>
      </c>
      <c r="H171" s="29">
        <v>0</v>
      </c>
      <c r="I171" s="29">
        <v>655.29999999999995</v>
      </c>
      <c r="J171" s="29">
        <v>0</v>
      </c>
      <c r="K171" s="29">
        <v>0</v>
      </c>
      <c r="L171" s="144"/>
      <c r="M171" s="144"/>
      <c r="N171" s="4" t="e">
        <f>H171-#REF!</f>
        <v>#REF!</v>
      </c>
      <c r="O171" s="4" t="e">
        <f>I171-#REF!</f>
        <v>#REF!</v>
      </c>
      <c r="P171" s="4" t="e">
        <f>J171-#REF!</f>
        <v>#REF!</v>
      </c>
      <c r="Q171" s="4" t="e">
        <f>K171-#REF!</f>
        <v>#REF!</v>
      </c>
      <c r="S171" s="14">
        <v>0</v>
      </c>
      <c r="T171" s="14">
        <v>-156.5</v>
      </c>
      <c r="U171" s="14">
        <v>0</v>
      </c>
      <c r="V171" s="14">
        <v>0</v>
      </c>
    </row>
    <row r="172" spans="1:22" ht="39" customHeight="1" x14ac:dyDescent="0.3">
      <c r="A172" s="143" t="s">
        <v>159</v>
      </c>
      <c r="B172" s="144" t="s">
        <v>160</v>
      </c>
      <c r="C172" s="128" t="s">
        <v>83</v>
      </c>
      <c r="D172" s="19" t="s">
        <v>18</v>
      </c>
      <c r="E172" s="20">
        <v>0</v>
      </c>
      <c r="F172" s="13">
        <f t="shared" ref="F172:F174" si="24">SUM(G172:K172)</f>
        <v>1776</v>
      </c>
      <c r="G172" s="6" t="s">
        <v>138</v>
      </c>
      <c r="H172" s="13">
        <f>H173+H174</f>
        <v>0</v>
      </c>
      <c r="I172" s="13">
        <f t="shared" ref="I172:K172" si="25">I173+I174</f>
        <v>1776</v>
      </c>
      <c r="J172" s="13">
        <f t="shared" si="25"/>
        <v>0</v>
      </c>
      <c r="K172" s="13">
        <f t="shared" si="25"/>
        <v>0</v>
      </c>
      <c r="L172" s="144" t="s">
        <v>84</v>
      </c>
      <c r="M172" s="144" t="s">
        <v>161</v>
      </c>
      <c r="N172" s="4" t="e">
        <f>H172-#REF!</f>
        <v>#REF!</v>
      </c>
      <c r="O172" s="4" t="e">
        <f>I172-#REF!</f>
        <v>#REF!</v>
      </c>
      <c r="P172" s="4" t="e">
        <f>J172-#REF!</f>
        <v>#REF!</v>
      </c>
      <c r="Q172" s="4" t="e">
        <f>K172-#REF!</f>
        <v>#REF!</v>
      </c>
      <c r="S172" s="14">
        <v>-1506</v>
      </c>
      <c r="T172" s="14">
        <v>1506</v>
      </c>
      <c r="U172" s="14">
        <v>0</v>
      </c>
      <c r="V172" s="14">
        <v>0</v>
      </c>
    </row>
    <row r="173" spans="1:22" ht="67.5" customHeight="1" x14ac:dyDescent="0.3">
      <c r="A173" s="143"/>
      <c r="B173" s="144"/>
      <c r="C173" s="128"/>
      <c r="D173" s="19" t="s">
        <v>21</v>
      </c>
      <c r="E173" s="20">
        <v>0</v>
      </c>
      <c r="F173" s="13">
        <f t="shared" si="24"/>
        <v>1598.4</v>
      </c>
      <c r="G173" s="6" t="s">
        <v>138</v>
      </c>
      <c r="H173" s="29">
        <v>0</v>
      </c>
      <c r="I173" s="29">
        <v>1598.4</v>
      </c>
      <c r="J173" s="29">
        <v>0</v>
      </c>
      <c r="K173" s="29">
        <v>0</v>
      </c>
      <c r="L173" s="144"/>
      <c r="M173" s="144"/>
      <c r="N173" s="4" t="e">
        <f>H173-#REF!</f>
        <v>#REF!</v>
      </c>
      <c r="O173" s="4" t="e">
        <f>I173-#REF!</f>
        <v>#REF!</v>
      </c>
      <c r="P173" s="4" t="e">
        <f>J173-#REF!</f>
        <v>#REF!</v>
      </c>
      <c r="Q173" s="4" t="e">
        <f>K173-#REF!</f>
        <v>#REF!</v>
      </c>
      <c r="S173" s="14">
        <v>-1355.4</v>
      </c>
      <c r="T173" s="14">
        <v>1355.4</v>
      </c>
      <c r="U173" s="14">
        <v>0</v>
      </c>
      <c r="V173" s="14">
        <v>0</v>
      </c>
    </row>
    <row r="174" spans="1:22" ht="342.75" customHeight="1" x14ac:dyDescent="0.3">
      <c r="A174" s="143"/>
      <c r="B174" s="144"/>
      <c r="C174" s="128"/>
      <c r="D174" s="19" t="s">
        <v>22</v>
      </c>
      <c r="E174" s="20">
        <v>0</v>
      </c>
      <c r="F174" s="13">
        <f t="shared" si="24"/>
        <v>177.6</v>
      </c>
      <c r="G174" s="6" t="s">
        <v>138</v>
      </c>
      <c r="H174" s="29">
        <v>0</v>
      </c>
      <c r="I174" s="29">
        <v>177.6</v>
      </c>
      <c r="J174" s="29">
        <v>0</v>
      </c>
      <c r="K174" s="29">
        <v>0</v>
      </c>
      <c r="L174" s="144"/>
      <c r="M174" s="144"/>
      <c r="N174" s="4" t="e">
        <f>H174-#REF!</f>
        <v>#REF!</v>
      </c>
      <c r="O174" s="4" t="e">
        <f>I174-#REF!</f>
        <v>#REF!</v>
      </c>
      <c r="P174" s="4" t="e">
        <f>J174-#REF!</f>
        <v>#REF!</v>
      </c>
      <c r="Q174" s="4" t="e">
        <f>K174-#REF!</f>
        <v>#REF!</v>
      </c>
      <c r="S174" s="14">
        <v>-150.6</v>
      </c>
      <c r="T174" s="14">
        <v>150.6</v>
      </c>
      <c r="U174" s="14">
        <v>0</v>
      </c>
      <c r="V174" s="14">
        <v>0</v>
      </c>
    </row>
    <row r="175" spans="1:22" ht="37.5" customHeight="1" x14ac:dyDescent="0.3">
      <c r="A175" s="134" t="s">
        <v>162</v>
      </c>
      <c r="B175" s="137" t="s">
        <v>163</v>
      </c>
      <c r="C175" s="140" t="s">
        <v>83</v>
      </c>
      <c r="D175" s="19" t="s">
        <v>18</v>
      </c>
      <c r="E175" s="20"/>
      <c r="F175" s="13">
        <f>SUM(H175:K175)</f>
        <v>31008.679249999997</v>
      </c>
      <c r="G175" s="6" t="s">
        <v>138</v>
      </c>
      <c r="H175" s="29">
        <f>SUM(H176:H178)</f>
        <v>0</v>
      </c>
      <c r="I175" s="29">
        <f t="shared" ref="I175:K175" si="26">SUM(I176:I178)</f>
        <v>0</v>
      </c>
      <c r="J175" s="29">
        <f t="shared" si="26"/>
        <v>0</v>
      </c>
      <c r="K175" s="29">
        <f t="shared" si="26"/>
        <v>31008.679249999997</v>
      </c>
      <c r="L175" s="137" t="s">
        <v>84</v>
      </c>
      <c r="M175" s="137" t="s">
        <v>164</v>
      </c>
      <c r="N175" s="4"/>
      <c r="O175" s="4"/>
      <c r="P175" s="4"/>
      <c r="Q175" s="4"/>
      <c r="S175" s="14">
        <v>0</v>
      </c>
      <c r="T175" s="14">
        <v>0</v>
      </c>
      <c r="U175" s="14">
        <v>0</v>
      </c>
      <c r="V175" s="14">
        <v>0</v>
      </c>
    </row>
    <row r="176" spans="1:22" ht="37.5" customHeight="1" x14ac:dyDescent="0.3">
      <c r="A176" s="135"/>
      <c r="B176" s="138"/>
      <c r="C176" s="141"/>
      <c r="D176" s="19" t="s">
        <v>147</v>
      </c>
      <c r="E176" s="20"/>
      <c r="F176" s="13">
        <f t="shared" ref="F176:F178" si="27">SUM(H176:K176)</f>
        <v>22689.2775</v>
      </c>
      <c r="G176" s="6" t="s">
        <v>138</v>
      </c>
      <c r="H176" s="29">
        <v>0</v>
      </c>
      <c r="I176" s="29">
        <v>0</v>
      </c>
      <c r="J176" s="29">
        <v>0</v>
      </c>
      <c r="K176" s="29">
        <v>22689.2775</v>
      </c>
      <c r="L176" s="138"/>
      <c r="M176" s="138"/>
      <c r="N176" s="4"/>
      <c r="O176" s="4"/>
      <c r="P176" s="4"/>
      <c r="Q176" s="4"/>
      <c r="S176" s="14">
        <v>0</v>
      </c>
      <c r="T176" s="14">
        <v>0</v>
      </c>
      <c r="U176" s="14">
        <v>0</v>
      </c>
      <c r="V176" s="14">
        <v>0</v>
      </c>
    </row>
    <row r="177" spans="1:23" ht="37.5" customHeight="1" x14ac:dyDescent="0.3">
      <c r="A177" s="135"/>
      <c r="B177" s="138"/>
      <c r="C177" s="141"/>
      <c r="D177" s="19" t="s">
        <v>21</v>
      </c>
      <c r="E177" s="20"/>
      <c r="F177" s="13">
        <f t="shared" si="27"/>
        <v>7563.0924999999997</v>
      </c>
      <c r="G177" s="6" t="s">
        <v>138</v>
      </c>
      <c r="H177" s="29">
        <v>0</v>
      </c>
      <c r="I177" s="29">
        <v>0</v>
      </c>
      <c r="J177" s="29">
        <v>0</v>
      </c>
      <c r="K177" s="29">
        <v>7563.0924999999997</v>
      </c>
      <c r="L177" s="138"/>
      <c r="M177" s="138"/>
      <c r="N177" s="4"/>
      <c r="O177" s="4"/>
      <c r="P177" s="4"/>
      <c r="Q177" s="4"/>
      <c r="S177" s="14">
        <v>0</v>
      </c>
      <c r="T177" s="14">
        <v>0</v>
      </c>
      <c r="U177" s="14">
        <v>0</v>
      </c>
      <c r="V177" s="14">
        <v>0</v>
      </c>
    </row>
    <row r="178" spans="1:23" ht="37.5" customHeight="1" x14ac:dyDescent="0.3">
      <c r="A178" s="136"/>
      <c r="B178" s="139"/>
      <c r="C178" s="142"/>
      <c r="D178" s="19" t="s">
        <v>22</v>
      </c>
      <c r="E178" s="20"/>
      <c r="F178" s="13">
        <f t="shared" si="27"/>
        <v>756.30925000000002</v>
      </c>
      <c r="G178" s="6" t="s">
        <v>138</v>
      </c>
      <c r="H178" s="29">
        <v>0</v>
      </c>
      <c r="I178" s="29">
        <v>0</v>
      </c>
      <c r="J178" s="29">
        <v>0</v>
      </c>
      <c r="K178" s="29">
        <v>756.30925000000002</v>
      </c>
      <c r="L178" s="139"/>
      <c r="M178" s="139"/>
      <c r="N178" s="4"/>
      <c r="O178" s="4"/>
      <c r="P178" s="4"/>
      <c r="Q178" s="4"/>
      <c r="S178" s="14">
        <v>0</v>
      </c>
      <c r="T178" s="14">
        <v>0</v>
      </c>
      <c r="U178" s="14">
        <v>0</v>
      </c>
      <c r="V178" s="14">
        <v>0</v>
      </c>
    </row>
    <row r="179" spans="1:23" ht="37.5" customHeight="1" x14ac:dyDescent="0.3">
      <c r="A179" s="134" t="s">
        <v>165</v>
      </c>
      <c r="B179" s="137" t="s">
        <v>166</v>
      </c>
      <c r="C179" s="140" t="s">
        <v>83</v>
      </c>
      <c r="D179" s="19" t="s">
        <v>18</v>
      </c>
      <c r="E179" s="20"/>
      <c r="F179" s="13">
        <f>SUM(H179:K179)</f>
        <v>4652</v>
      </c>
      <c r="G179" s="6" t="s">
        <v>138</v>
      </c>
      <c r="H179" s="29">
        <f>SUM(H180:H182)</f>
        <v>0</v>
      </c>
      <c r="I179" s="29">
        <f t="shared" ref="I179:K179" si="28">SUM(I180:I182)</f>
        <v>0</v>
      </c>
      <c r="J179" s="29">
        <f t="shared" si="28"/>
        <v>0</v>
      </c>
      <c r="K179" s="29">
        <f t="shared" si="28"/>
        <v>4652</v>
      </c>
      <c r="L179" s="137" t="s">
        <v>84</v>
      </c>
      <c r="M179" s="137" t="s">
        <v>167</v>
      </c>
      <c r="N179" s="4"/>
      <c r="O179" s="4"/>
      <c r="P179" s="4"/>
      <c r="Q179" s="4"/>
      <c r="S179" s="14">
        <v>0</v>
      </c>
      <c r="T179" s="14">
        <v>0</v>
      </c>
      <c r="U179" s="14">
        <v>0</v>
      </c>
      <c r="V179" s="14">
        <v>0</v>
      </c>
    </row>
    <row r="180" spans="1:23" ht="37.5" hidden="1" customHeight="1" x14ac:dyDescent="0.3">
      <c r="A180" s="135"/>
      <c r="B180" s="138"/>
      <c r="C180" s="141"/>
      <c r="D180" s="19" t="s">
        <v>147</v>
      </c>
      <c r="E180" s="20"/>
      <c r="F180" s="13">
        <f t="shared" ref="F180:F182" si="29">SUM(H180:K180)</f>
        <v>0</v>
      </c>
      <c r="G180" s="6" t="s">
        <v>138</v>
      </c>
      <c r="H180" s="29">
        <v>0</v>
      </c>
      <c r="I180" s="29">
        <v>0</v>
      </c>
      <c r="J180" s="29">
        <v>0</v>
      </c>
      <c r="K180" s="29"/>
      <c r="L180" s="138"/>
      <c r="M180" s="138"/>
      <c r="N180" s="4"/>
      <c r="O180" s="4"/>
      <c r="P180" s="4"/>
      <c r="Q180" s="4"/>
      <c r="S180" s="14">
        <v>0</v>
      </c>
      <c r="T180" s="14">
        <v>0</v>
      </c>
      <c r="U180" s="14">
        <v>0</v>
      </c>
      <c r="V180" s="14">
        <v>0</v>
      </c>
    </row>
    <row r="181" spans="1:23" ht="37.5" customHeight="1" x14ac:dyDescent="0.3">
      <c r="A181" s="135"/>
      <c r="B181" s="138"/>
      <c r="C181" s="141"/>
      <c r="D181" s="19" t="s">
        <v>21</v>
      </c>
      <c r="E181" s="20"/>
      <c r="F181" s="13">
        <f t="shared" si="29"/>
        <v>2916</v>
      </c>
      <c r="G181" s="6" t="s">
        <v>138</v>
      </c>
      <c r="H181" s="29">
        <v>0</v>
      </c>
      <c r="I181" s="29">
        <v>0</v>
      </c>
      <c r="J181" s="29">
        <v>0</v>
      </c>
      <c r="K181" s="29">
        <v>2916</v>
      </c>
      <c r="L181" s="138"/>
      <c r="M181" s="138"/>
      <c r="N181" s="4"/>
      <c r="O181" s="4"/>
      <c r="P181" s="4"/>
      <c r="Q181" s="4"/>
      <c r="S181" s="14">
        <v>0</v>
      </c>
      <c r="T181" s="14">
        <v>0</v>
      </c>
      <c r="U181" s="14">
        <v>0</v>
      </c>
      <c r="V181" s="14">
        <v>0</v>
      </c>
    </row>
    <row r="182" spans="1:23" ht="311.25" customHeight="1" x14ac:dyDescent="0.3">
      <c r="A182" s="136"/>
      <c r="B182" s="139"/>
      <c r="C182" s="142"/>
      <c r="D182" s="19" t="s">
        <v>22</v>
      </c>
      <c r="E182" s="20"/>
      <c r="F182" s="13">
        <f t="shared" si="29"/>
        <v>1736</v>
      </c>
      <c r="G182" s="6" t="s">
        <v>138</v>
      </c>
      <c r="H182" s="29">
        <v>0</v>
      </c>
      <c r="I182" s="29">
        <v>0</v>
      </c>
      <c r="J182" s="29">
        <v>0</v>
      </c>
      <c r="K182" s="29">
        <v>1736</v>
      </c>
      <c r="L182" s="139"/>
      <c r="M182" s="139"/>
      <c r="N182" s="4"/>
      <c r="O182" s="4"/>
      <c r="P182" s="4"/>
      <c r="Q182" s="4"/>
      <c r="S182" s="14">
        <v>0</v>
      </c>
      <c r="T182" s="14">
        <v>0</v>
      </c>
      <c r="U182" s="14">
        <v>0</v>
      </c>
      <c r="V182" s="14">
        <v>0</v>
      </c>
    </row>
    <row r="183" spans="1:23" x14ac:dyDescent="0.3">
      <c r="A183" s="131" t="s">
        <v>49</v>
      </c>
      <c r="B183" s="131"/>
      <c r="C183" s="131"/>
      <c r="D183" s="15" t="s">
        <v>50</v>
      </c>
      <c r="E183" s="13">
        <f>E185+E186+E184</f>
        <v>14957.89</v>
      </c>
      <c r="F183" s="13">
        <f t="shared" si="18"/>
        <v>547145.86982999998</v>
      </c>
      <c r="G183" s="13">
        <f>G185+G186+G184</f>
        <v>98326.066770000005</v>
      </c>
      <c r="H183" s="13">
        <f>H185+H186+H184</f>
        <v>151847.39255999998</v>
      </c>
      <c r="I183" s="13">
        <f>I185+I186+I184</f>
        <v>72115.567249999993</v>
      </c>
      <c r="J183" s="13">
        <f>J185+J186+J184</f>
        <v>61398.082000000002</v>
      </c>
      <c r="K183" s="13">
        <f>K185+K186+K184</f>
        <v>163458.76125000001</v>
      </c>
      <c r="L183" s="132"/>
      <c r="M183" s="133"/>
      <c r="N183" s="4" t="e">
        <f>H183-#REF!</f>
        <v>#REF!</v>
      </c>
      <c r="O183" s="4" t="e">
        <f>I183-#REF!</f>
        <v>#REF!</v>
      </c>
      <c r="P183" s="4" t="e">
        <f>J183-#REF!</f>
        <v>#REF!</v>
      </c>
      <c r="Q183" s="4" t="e">
        <f>K183-#REF!</f>
        <v>#REF!</v>
      </c>
      <c r="S183" s="14">
        <v>-15040.203450000001</v>
      </c>
      <c r="T183" s="14">
        <v>-13442.300000000017</v>
      </c>
      <c r="U183" s="14">
        <v>0</v>
      </c>
      <c r="V183" s="14">
        <v>0</v>
      </c>
    </row>
    <row r="184" spans="1:23" ht="56.25" x14ac:dyDescent="0.3">
      <c r="A184" s="131"/>
      <c r="B184" s="131"/>
      <c r="C184" s="131"/>
      <c r="D184" s="15" t="s">
        <v>147</v>
      </c>
      <c r="E184" s="13">
        <v>0</v>
      </c>
      <c r="F184" s="13">
        <f t="shared" ref="F184:K184" si="30">F150</f>
        <v>60140.145000000004</v>
      </c>
      <c r="G184" s="13">
        <f>G150</f>
        <v>0</v>
      </c>
      <c r="H184" s="13">
        <f t="shared" si="30"/>
        <v>30521.61</v>
      </c>
      <c r="I184" s="13">
        <f t="shared" si="30"/>
        <v>6929.2574999999997</v>
      </c>
      <c r="J184" s="13">
        <f t="shared" si="30"/>
        <v>0</v>
      </c>
      <c r="K184" s="13">
        <f t="shared" si="30"/>
        <v>22689.2775</v>
      </c>
      <c r="L184" s="132"/>
      <c r="M184" s="133"/>
      <c r="N184" s="4" t="e">
        <f>H184-#REF!</f>
        <v>#REF!</v>
      </c>
      <c r="O184" s="4" t="e">
        <f>I184-#REF!</f>
        <v>#REF!</v>
      </c>
      <c r="P184" s="4" t="e">
        <f>J184-#REF!</f>
        <v>#REF!</v>
      </c>
      <c r="Q184" s="4" t="e">
        <f>K184-#REF!</f>
        <v>#REF!</v>
      </c>
      <c r="S184" s="14">
        <v>-9903.0749999999971</v>
      </c>
      <c r="T184" s="14">
        <v>0</v>
      </c>
      <c r="U184" s="14">
        <v>0</v>
      </c>
      <c r="V184" s="14">
        <v>0</v>
      </c>
    </row>
    <row r="185" spans="1:23" ht="75" x14ac:dyDescent="0.3">
      <c r="A185" s="131"/>
      <c r="B185" s="131"/>
      <c r="C185" s="131"/>
      <c r="D185" s="19" t="s">
        <v>21</v>
      </c>
      <c r="E185" s="13">
        <v>0</v>
      </c>
      <c r="F185" s="13">
        <f t="shared" ref="F185" si="31">F129+F144+F151</f>
        <v>96374.315000000002</v>
      </c>
      <c r="G185" s="13">
        <f>G129+G144+G151</f>
        <v>12629</v>
      </c>
      <c r="H185" s="13">
        <f>H129+H151</f>
        <v>12949.87</v>
      </c>
      <c r="I185" s="13">
        <f t="shared" ref="I185:K185" si="32">I129+I151</f>
        <v>9805.3524999999991</v>
      </c>
      <c r="J185" s="13">
        <f t="shared" si="32"/>
        <v>4439</v>
      </c>
      <c r="K185" s="13">
        <f t="shared" si="32"/>
        <v>56551.092499999999</v>
      </c>
      <c r="L185" s="132"/>
      <c r="M185" s="133"/>
      <c r="N185" s="4" t="e">
        <f>H185-#REF!</f>
        <v>#REF!</v>
      </c>
      <c r="O185" s="4" t="e">
        <f>I185-#REF!</f>
        <v>#REF!</v>
      </c>
      <c r="P185" s="4" t="e">
        <f>J185-#REF!</f>
        <v>#REF!</v>
      </c>
      <c r="Q185" s="4" t="e">
        <f>K185-#REF!</f>
        <v>#REF!</v>
      </c>
      <c r="S185" s="14">
        <v>-4656.4249999999975</v>
      </c>
      <c r="T185" s="14">
        <v>-8443.4000000000033</v>
      </c>
      <c r="U185" s="14">
        <v>0</v>
      </c>
      <c r="V185" s="14">
        <v>0</v>
      </c>
    </row>
    <row r="186" spans="1:23" ht="93.75" x14ac:dyDescent="0.3">
      <c r="A186" s="131"/>
      <c r="B186" s="131"/>
      <c r="C186" s="131"/>
      <c r="D186" s="19" t="s">
        <v>22</v>
      </c>
      <c r="E186" s="13">
        <v>14957.89</v>
      </c>
      <c r="F186" s="13">
        <f>F53+F81+F91+F124+F130+F145+F152</f>
        <v>390631.40982999996</v>
      </c>
      <c r="G186" s="13">
        <f>G53+G81+G91+G124+G130+G145+G152</f>
        <v>85697.066770000005</v>
      </c>
      <c r="H186" s="13">
        <f>H53+H81+H91+H124+H130+H152</f>
        <v>108375.91255999998</v>
      </c>
      <c r="I186" s="13">
        <f t="shared" ref="I186:K186" si="33">I53+I81+I91+I124+I130+I152</f>
        <v>55380.957249999999</v>
      </c>
      <c r="J186" s="13">
        <f t="shared" si="33"/>
        <v>56959.082000000002</v>
      </c>
      <c r="K186" s="13">
        <f t="shared" si="33"/>
        <v>84218.391250000001</v>
      </c>
      <c r="L186" s="132"/>
      <c r="M186" s="133"/>
      <c r="N186" s="4" t="e">
        <f>H186-#REF!</f>
        <v>#REF!</v>
      </c>
      <c r="O186" s="4" t="e">
        <f>I186-#REF!</f>
        <v>#REF!</v>
      </c>
      <c r="P186" s="4" t="e">
        <f>J186-#REF!</f>
        <v>#REF!</v>
      </c>
      <c r="Q186" s="4" t="e">
        <f>K186-#REF!</f>
        <v>#REF!</v>
      </c>
      <c r="S186" s="14">
        <v>-480.70345000001544</v>
      </c>
      <c r="T186" s="14">
        <v>-4998.9000000000015</v>
      </c>
      <c r="U186" s="14">
        <v>0</v>
      </c>
      <c r="V186" s="14">
        <v>0</v>
      </c>
    </row>
    <row r="187" spans="1:23" ht="30.75" customHeight="1" x14ac:dyDescent="0.3">
      <c r="A187" s="131" t="s">
        <v>168</v>
      </c>
      <c r="B187" s="131"/>
      <c r="C187" s="131"/>
      <c r="D187" s="15" t="s">
        <v>50</v>
      </c>
      <c r="E187" s="13">
        <f>E189+E190</f>
        <v>394987.10701000004</v>
      </c>
      <c r="F187" s="13">
        <f t="shared" ref="F187:K187" si="34">F189+F190+F188</f>
        <v>2665239.1381099997</v>
      </c>
      <c r="G187" s="13">
        <f t="shared" si="34"/>
        <v>462731.08177000005</v>
      </c>
      <c r="H187" s="13">
        <f t="shared" si="34"/>
        <v>574718.71383999998</v>
      </c>
      <c r="I187" s="13">
        <f t="shared" si="34"/>
        <v>515721.21124999993</v>
      </c>
      <c r="J187" s="13">
        <f>J189+J190+J188</f>
        <v>505003.72599999997</v>
      </c>
      <c r="K187" s="13">
        <f t="shared" si="34"/>
        <v>607064.40524999995</v>
      </c>
      <c r="L187" s="132"/>
      <c r="M187" s="133"/>
      <c r="N187" s="4" t="e">
        <f>H187-#REF!</f>
        <v>#REF!</v>
      </c>
      <c r="O187" s="4" t="e">
        <f>I187-#REF!</f>
        <v>#REF!</v>
      </c>
      <c r="P187" s="4" t="e">
        <f>J187-#REF!</f>
        <v>#REF!</v>
      </c>
      <c r="Q187" s="4" t="e">
        <f>K187-#REF!</f>
        <v>#REF!</v>
      </c>
      <c r="R187" s="4" t="e">
        <f>F187-#REF!</f>
        <v>#REF!</v>
      </c>
      <c r="S187" s="14">
        <v>-11461.271490000072</v>
      </c>
      <c r="T187" s="14">
        <v>-13442.300000000047</v>
      </c>
      <c r="U187" s="14">
        <v>0</v>
      </c>
      <c r="V187" s="14">
        <v>0</v>
      </c>
      <c r="W187" s="4">
        <v>-24903.571490000468</v>
      </c>
    </row>
    <row r="188" spans="1:23" ht="56.25" x14ac:dyDescent="0.3">
      <c r="A188" s="131"/>
      <c r="B188" s="131"/>
      <c r="C188" s="131"/>
      <c r="D188" s="15" t="s">
        <v>147</v>
      </c>
      <c r="E188" s="13">
        <f t="shared" ref="E188:K188" si="35">E184</f>
        <v>0</v>
      </c>
      <c r="F188" s="13">
        <f t="shared" si="35"/>
        <v>60140.145000000004</v>
      </c>
      <c r="G188" s="13">
        <f t="shared" si="35"/>
        <v>0</v>
      </c>
      <c r="H188" s="13">
        <f t="shared" si="35"/>
        <v>30521.61</v>
      </c>
      <c r="I188" s="13">
        <f t="shared" si="35"/>
        <v>6929.2574999999997</v>
      </c>
      <c r="J188" s="13">
        <f t="shared" si="35"/>
        <v>0</v>
      </c>
      <c r="K188" s="13">
        <f t="shared" si="35"/>
        <v>22689.2775</v>
      </c>
      <c r="L188" s="132"/>
      <c r="M188" s="133"/>
      <c r="N188" s="4" t="e">
        <f>H188-#REF!</f>
        <v>#REF!</v>
      </c>
      <c r="O188" s="4" t="e">
        <f>I188-#REF!</f>
        <v>#REF!</v>
      </c>
      <c r="P188" s="4" t="e">
        <f>J188-#REF!</f>
        <v>#REF!</v>
      </c>
      <c r="Q188" s="4" t="e">
        <f>K188-#REF!</f>
        <v>#REF!</v>
      </c>
      <c r="S188" s="14">
        <v>-9903.0749999999971</v>
      </c>
      <c r="T188" s="14">
        <v>0</v>
      </c>
      <c r="U188" s="14">
        <v>0</v>
      </c>
      <c r="V188" s="14">
        <v>0</v>
      </c>
    </row>
    <row r="189" spans="1:23" ht="75" x14ac:dyDescent="0.3">
      <c r="A189" s="131"/>
      <c r="B189" s="131"/>
      <c r="C189" s="131"/>
      <c r="D189" s="19" t="s">
        <v>21</v>
      </c>
      <c r="E189" s="13">
        <f t="shared" ref="E189:K190" si="36">E47+E185</f>
        <v>8430</v>
      </c>
      <c r="F189" s="13">
        <f t="shared" si="36"/>
        <v>182113.315</v>
      </c>
      <c r="G189" s="13">
        <f t="shared" si="36"/>
        <v>23917</v>
      </c>
      <c r="H189" s="13">
        <f t="shared" si="36"/>
        <v>33028.870000000003</v>
      </c>
      <c r="I189" s="13">
        <f t="shared" si="36"/>
        <v>27929.352500000001</v>
      </c>
      <c r="J189" s="13">
        <f t="shared" si="36"/>
        <v>22563</v>
      </c>
      <c r="K189" s="13">
        <f t="shared" si="36"/>
        <v>74675.092499999999</v>
      </c>
      <c r="L189" s="132"/>
      <c r="M189" s="133"/>
      <c r="N189" s="4" t="e">
        <f>H189-#REF!</f>
        <v>#REF!</v>
      </c>
      <c r="O189" s="4" t="e">
        <f>I189-#REF!</f>
        <v>#REF!</v>
      </c>
      <c r="P189" s="4" t="e">
        <f>J189-#REF!</f>
        <v>#REF!</v>
      </c>
      <c r="Q189" s="4" t="e">
        <f>K189-#REF!</f>
        <v>#REF!</v>
      </c>
      <c r="S189" s="14">
        <v>4698.5750000000044</v>
      </c>
      <c r="T189" s="14">
        <v>-8443.4000000000015</v>
      </c>
      <c r="U189" s="14">
        <v>0</v>
      </c>
      <c r="V189" s="14">
        <v>0</v>
      </c>
    </row>
    <row r="190" spans="1:23" ht="93.75" x14ac:dyDescent="0.3">
      <c r="A190" s="128"/>
      <c r="B190" s="128"/>
      <c r="C190" s="128"/>
      <c r="D190" s="19" t="s">
        <v>22</v>
      </c>
      <c r="E190" s="13">
        <f t="shared" si="36"/>
        <v>386557.10701000004</v>
      </c>
      <c r="F190" s="13">
        <f t="shared" si="36"/>
        <v>2422985.6781099997</v>
      </c>
      <c r="G190" s="13">
        <f t="shared" si="36"/>
        <v>438814.08177000005</v>
      </c>
      <c r="H190" s="13">
        <f t="shared" si="36"/>
        <v>511168.23383999994</v>
      </c>
      <c r="I190" s="13">
        <f t="shared" si="36"/>
        <v>480862.60124999995</v>
      </c>
      <c r="J190" s="13">
        <f t="shared" si="36"/>
        <v>482440.72599999997</v>
      </c>
      <c r="K190" s="13">
        <f t="shared" si="36"/>
        <v>509700.03524999996</v>
      </c>
      <c r="L190" s="18"/>
      <c r="M190" s="15"/>
      <c r="N190" s="4" t="e">
        <f>H190-#REF!</f>
        <v>#REF!</v>
      </c>
      <c r="O190" s="4" t="e">
        <f>I190-#REF!</f>
        <v>#REF!</v>
      </c>
      <c r="P190" s="4" t="e">
        <f>J190-#REF!</f>
        <v>#REF!</v>
      </c>
      <c r="Q190" s="4" t="e">
        <f>K190-#REF!</f>
        <v>#REF!</v>
      </c>
      <c r="S190" s="14">
        <v>-6256.7714900000719</v>
      </c>
      <c r="T190" s="14">
        <v>-4998.9000000000233</v>
      </c>
      <c r="U190" s="14">
        <v>0</v>
      </c>
      <c r="V190" s="14">
        <v>0</v>
      </c>
    </row>
    <row r="191" spans="1:23" x14ac:dyDescent="0.3">
      <c r="A191" s="35"/>
      <c r="B191" s="35"/>
      <c r="C191" s="35"/>
      <c r="D191" s="36"/>
      <c r="E191" s="37"/>
      <c r="F191" s="37"/>
      <c r="G191" s="37"/>
      <c r="H191" s="37"/>
      <c r="I191" s="37"/>
      <c r="J191" s="37"/>
      <c r="K191" s="37"/>
      <c r="L191" s="38"/>
      <c r="M191" s="39" t="s">
        <v>169</v>
      </c>
    </row>
    <row r="192" spans="1:23" ht="28.5" customHeight="1" x14ac:dyDescent="0.3"/>
    <row r="193" spans="2:12" ht="46.5" customHeight="1" x14ac:dyDescent="0.35">
      <c r="B193" s="129" t="s">
        <v>170</v>
      </c>
      <c r="C193" s="129"/>
      <c r="D193" s="129"/>
      <c r="E193" s="129"/>
      <c r="F193" s="41"/>
      <c r="G193" s="42"/>
      <c r="H193" s="130"/>
      <c r="I193" s="130"/>
      <c r="J193" s="129" t="s">
        <v>171</v>
      </c>
      <c r="K193" s="129"/>
      <c r="L193" s="129"/>
    </row>
    <row r="194" spans="2:12" ht="23.25" x14ac:dyDescent="0.35">
      <c r="B194" s="129"/>
      <c r="C194" s="129"/>
      <c r="D194" s="129"/>
      <c r="E194" s="129"/>
      <c r="F194" s="41"/>
      <c r="J194" s="43"/>
      <c r="K194" s="43"/>
      <c r="L194" s="44"/>
    </row>
    <row r="195" spans="2:12" ht="41.25" customHeight="1" x14ac:dyDescent="0.35">
      <c r="B195" s="129" t="s">
        <v>172</v>
      </c>
      <c r="C195" s="129"/>
      <c r="D195" s="129"/>
      <c r="E195" s="129"/>
      <c r="F195" s="41"/>
      <c r="G195" s="42"/>
      <c r="J195" s="129" t="s">
        <v>173</v>
      </c>
      <c r="K195" s="129"/>
      <c r="L195" s="129"/>
    </row>
  </sheetData>
  <mergeCells count="219">
    <mergeCell ref="A9:M9"/>
    <mergeCell ref="A10:A12"/>
    <mergeCell ref="B10:B12"/>
    <mergeCell ref="C10:C12"/>
    <mergeCell ref="E10:K12"/>
    <mergeCell ref="L10:L12"/>
    <mergeCell ref="M10:M12"/>
    <mergeCell ref="L1:M1"/>
    <mergeCell ref="L2:M3"/>
    <mergeCell ref="A4:M4"/>
    <mergeCell ref="A6:A7"/>
    <mergeCell ref="B6:B7"/>
    <mergeCell ref="D6:D7"/>
    <mergeCell ref="E6:E7"/>
    <mergeCell ref="G6:K6"/>
    <mergeCell ref="L6:L7"/>
    <mergeCell ref="M6:M7"/>
    <mergeCell ref="A16:A18"/>
    <mergeCell ref="B16:B18"/>
    <mergeCell ref="C16:C18"/>
    <mergeCell ref="E16:K18"/>
    <mergeCell ref="L16:L18"/>
    <mergeCell ref="M16:M18"/>
    <mergeCell ref="A13:A15"/>
    <mergeCell ref="B13:B15"/>
    <mergeCell ref="C13:C15"/>
    <mergeCell ref="E13:K15"/>
    <mergeCell ref="L13:L15"/>
    <mergeCell ref="M13:M15"/>
    <mergeCell ref="A19:A21"/>
    <mergeCell ref="B19:B21"/>
    <mergeCell ref="C19:C21"/>
    <mergeCell ref="L19:L21"/>
    <mergeCell ref="M19:M21"/>
    <mergeCell ref="A22:A24"/>
    <mergeCell ref="B22:B24"/>
    <mergeCell ref="C22:C24"/>
    <mergeCell ref="L22:L24"/>
    <mergeCell ref="M22:M36"/>
    <mergeCell ref="A31:A33"/>
    <mergeCell ref="B31:B33"/>
    <mergeCell ref="C31:C33"/>
    <mergeCell ref="L31:L33"/>
    <mergeCell ref="A34:A36"/>
    <mergeCell ref="B34:B36"/>
    <mergeCell ref="C34:C36"/>
    <mergeCell ref="L34:L36"/>
    <mergeCell ref="A25:A27"/>
    <mergeCell ref="B25:B27"/>
    <mergeCell ref="C25:C27"/>
    <mergeCell ref="L25:L27"/>
    <mergeCell ref="A28:A30"/>
    <mergeCell ref="B28:B30"/>
    <mergeCell ref="C28:C30"/>
    <mergeCell ref="L28:L30"/>
    <mergeCell ref="A43:A45"/>
    <mergeCell ref="B43:B45"/>
    <mergeCell ref="C43:C45"/>
    <mergeCell ref="L43:L45"/>
    <mergeCell ref="A46:C49"/>
    <mergeCell ref="A50:M50"/>
    <mergeCell ref="A37:A39"/>
    <mergeCell ref="B37:B39"/>
    <mergeCell ref="C37:C39"/>
    <mergeCell ref="L37:L39"/>
    <mergeCell ref="M37:M39"/>
    <mergeCell ref="A40:A42"/>
    <mergeCell ref="B40:B42"/>
    <mergeCell ref="C40:C42"/>
    <mergeCell ref="L40:L42"/>
    <mergeCell ref="M40:M45"/>
    <mergeCell ref="A51:A53"/>
    <mergeCell ref="B51:B54"/>
    <mergeCell ref="C51:C54"/>
    <mergeCell ref="L51:L52"/>
    <mergeCell ref="M51:M54"/>
    <mergeCell ref="A56:A58"/>
    <mergeCell ref="B56:B58"/>
    <mergeCell ref="C56:C58"/>
    <mergeCell ref="L56:L58"/>
    <mergeCell ref="M56:M58"/>
    <mergeCell ref="A65:A66"/>
    <mergeCell ref="B65:B66"/>
    <mergeCell ref="C65:C66"/>
    <mergeCell ref="L65:L66"/>
    <mergeCell ref="M65:M66"/>
    <mergeCell ref="A68:A69"/>
    <mergeCell ref="B68:B69"/>
    <mergeCell ref="C68:C69"/>
    <mergeCell ref="L68:L69"/>
    <mergeCell ref="M68:M69"/>
    <mergeCell ref="A80:A81"/>
    <mergeCell ref="B80:B81"/>
    <mergeCell ref="C80:C81"/>
    <mergeCell ref="L80:L81"/>
    <mergeCell ref="M80:M81"/>
    <mergeCell ref="A82:A83"/>
    <mergeCell ref="B82:B83"/>
    <mergeCell ref="C82:C83"/>
    <mergeCell ref="L82:L83"/>
    <mergeCell ref="M82:M83"/>
    <mergeCell ref="A89:A91"/>
    <mergeCell ref="B89:B91"/>
    <mergeCell ref="C89:C91"/>
    <mergeCell ref="L89:L91"/>
    <mergeCell ref="M89:M91"/>
    <mergeCell ref="A92:A94"/>
    <mergeCell ref="B92:B94"/>
    <mergeCell ref="C92:C94"/>
    <mergeCell ref="L92:L94"/>
    <mergeCell ref="M92:M94"/>
    <mergeCell ref="A105:A106"/>
    <mergeCell ref="B105:B106"/>
    <mergeCell ref="C105:C106"/>
    <mergeCell ref="L105:L106"/>
    <mergeCell ref="M105:M106"/>
    <mergeCell ref="A111:A112"/>
    <mergeCell ref="B111:B112"/>
    <mergeCell ref="C111:C112"/>
    <mergeCell ref="L111:L112"/>
    <mergeCell ref="M111:M112"/>
    <mergeCell ref="L125:L127"/>
    <mergeCell ref="M125:M127"/>
    <mergeCell ref="A128:A130"/>
    <mergeCell ref="B128:B130"/>
    <mergeCell ref="C128:C130"/>
    <mergeCell ref="L128:L130"/>
    <mergeCell ref="M128:M130"/>
    <mergeCell ref="A122:A124"/>
    <mergeCell ref="B122:B124"/>
    <mergeCell ref="C122:C124"/>
    <mergeCell ref="D122:D124"/>
    <mergeCell ref="L122:L124"/>
    <mergeCell ref="M122:M124"/>
    <mergeCell ref="A140:A142"/>
    <mergeCell ref="B140:B142"/>
    <mergeCell ref="C140:C142"/>
    <mergeCell ref="H140:K142"/>
    <mergeCell ref="L140:L142"/>
    <mergeCell ref="M140:M142"/>
    <mergeCell ref="A131:A135"/>
    <mergeCell ref="B131:B132"/>
    <mergeCell ref="C131:C135"/>
    <mergeCell ref="L131:L135"/>
    <mergeCell ref="M131:M135"/>
    <mergeCell ref="D132:D134"/>
    <mergeCell ref="A143:A145"/>
    <mergeCell ref="B143:B145"/>
    <mergeCell ref="C143:C145"/>
    <mergeCell ref="L143:L145"/>
    <mergeCell ref="M143:M145"/>
    <mergeCell ref="A146:A148"/>
    <mergeCell ref="B146:B148"/>
    <mergeCell ref="C146:C148"/>
    <mergeCell ref="L146:L148"/>
    <mergeCell ref="M146:M148"/>
    <mergeCell ref="A149:A152"/>
    <mergeCell ref="B149:B152"/>
    <mergeCell ref="C149:C152"/>
    <mergeCell ref="L149:L152"/>
    <mergeCell ref="M149:M152"/>
    <mergeCell ref="A153:A155"/>
    <mergeCell ref="B153:B155"/>
    <mergeCell ref="C153:C155"/>
    <mergeCell ref="L153:L155"/>
    <mergeCell ref="M153:M155"/>
    <mergeCell ref="A156:A158"/>
    <mergeCell ref="B156:B158"/>
    <mergeCell ref="C156:C158"/>
    <mergeCell ref="L156:L158"/>
    <mergeCell ref="M156:M158"/>
    <mergeCell ref="A159:A161"/>
    <mergeCell ref="B159:B161"/>
    <mergeCell ref="C159:C161"/>
    <mergeCell ref="L159:L161"/>
    <mergeCell ref="M159:M161"/>
    <mergeCell ref="A162:A164"/>
    <mergeCell ref="B162:B164"/>
    <mergeCell ref="C162:C164"/>
    <mergeCell ref="L162:L164"/>
    <mergeCell ref="M162:M164"/>
    <mergeCell ref="A165:A168"/>
    <mergeCell ref="B165:B168"/>
    <mergeCell ref="C165:C168"/>
    <mergeCell ref="L165:L168"/>
    <mergeCell ref="M165:M168"/>
    <mergeCell ref="A169:A171"/>
    <mergeCell ref="B169:B171"/>
    <mergeCell ref="C169:C171"/>
    <mergeCell ref="L169:L171"/>
    <mergeCell ref="M169:M171"/>
    <mergeCell ref="A172:A174"/>
    <mergeCell ref="B172:B174"/>
    <mergeCell ref="C172:C174"/>
    <mergeCell ref="L172:L174"/>
    <mergeCell ref="M172:M174"/>
    <mergeCell ref="M183:M186"/>
    <mergeCell ref="A187:C189"/>
    <mergeCell ref="L187:L189"/>
    <mergeCell ref="M187:M189"/>
    <mergeCell ref="A175:A178"/>
    <mergeCell ref="B175:B178"/>
    <mergeCell ref="C175:C178"/>
    <mergeCell ref="L175:L178"/>
    <mergeCell ref="M175:M178"/>
    <mergeCell ref="A179:A182"/>
    <mergeCell ref="B179:B182"/>
    <mergeCell ref="C179:C182"/>
    <mergeCell ref="L179:L182"/>
    <mergeCell ref="M179:M182"/>
    <mergeCell ref="A190:C190"/>
    <mergeCell ref="B193:E193"/>
    <mergeCell ref="H193:I193"/>
    <mergeCell ref="J193:L193"/>
    <mergeCell ref="B194:E194"/>
    <mergeCell ref="B195:E195"/>
    <mergeCell ref="J195:L195"/>
    <mergeCell ref="A183:C186"/>
    <mergeCell ref="L183:L186"/>
  </mergeCells>
  <printOptions horizontalCentered="1"/>
  <pageMargins left="0.19685039370078741" right="0.19685039370078741" top="0.39370078740157483" bottom="0.19685039370078741" header="0" footer="0"/>
  <pageSetup paperSize="9" scale="49" fitToHeight="9" orientation="landscape" r:id="rId1"/>
  <headerFooter>
    <oddHeader>&amp;C&amp;P</oddHeader>
  </headerFooter>
  <rowBreaks count="4" manualBreakCount="4">
    <brk id="18" max="12" man="1"/>
    <brk id="42" max="12" man="1"/>
    <brk id="142" max="12" man="1"/>
    <brk id="16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 (8 ред)</vt:lpstr>
      <vt:lpstr>Приложение 1 (7 ред)</vt:lpstr>
      <vt:lpstr>'Приложение 1 (7 ред)'!Заголовки_для_печати</vt:lpstr>
      <vt:lpstr>'Приложение 1 (8 ред)'!Заголовки_для_печати</vt:lpstr>
      <vt:lpstr>'Приложение 1 (7 ред)'!Область_печати</vt:lpstr>
      <vt:lpstr>'Приложение 1 (8 ред)'!Область_печати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 Сергей Борисович</dc:creator>
  <cp:lastModifiedBy>Голубев Сергей Борисович</cp:lastModifiedBy>
  <cp:lastPrinted>2022-03-23T12:10:44Z</cp:lastPrinted>
  <dcterms:created xsi:type="dcterms:W3CDTF">2022-01-27T10:28:22Z</dcterms:created>
  <dcterms:modified xsi:type="dcterms:W3CDTF">2022-04-14T15:05:51Z</dcterms:modified>
</cp:coreProperties>
</file>