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униципальные программы\Программа\2022\Программа 2022 июль\"/>
    </mc:Choice>
  </mc:AlternateContent>
  <xr:revisionPtr revIDLastSave="0" documentId="13_ncr:1_{41401807-F7AA-4E56-9840-9A65F838CA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8" r:id="rId1"/>
  </sheets>
  <definedNames>
    <definedName name="_xlnm.Print_Titles" localSheetId="0">'Приложение 1'!$4:$6</definedName>
    <definedName name="_xlnm.Print_Area" localSheetId="0">'Приложение 1'!$A$1:$L$87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8" l="1"/>
  <c r="H26" i="18"/>
  <c r="H37" i="18"/>
  <c r="H13" i="18"/>
  <c r="H10" i="18" s="1"/>
  <c r="H12" i="18"/>
  <c r="E26" i="18" l="1"/>
  <c r="G20" i="18"/>
  <c r="J25" i="18"/>
  <c r="I25" i="18"/>
  <c r="H25" i="18"/>
  <c r="G25" i="18"/>
  <c r="G76" i="18"/>
  <c r="G24" i="18"/>
  <c r="F25" i="18" l="1"/>
  <c r="E25" i="18" s="1"/>
  <c r="H16" i="18"/>
  <c r="E22" i="18"/>
  <c r="E21" i="18"/>
  <c r="J55" i="18" l="1"/>
  <c r="I55" i="18"/>
  <c r="H55" i="18"/>
  <c r="J76" i="18"/>
  <c r="I76" i="18"/>
  <c r="H76" i="18"/>
  <c r="J12" i="18"/>
  <c r="I12" i="18"/>
  <c r="G12" i="18" l="1"/>
  <c r="H15" i="18" l="1"/>
  <c r="H9" i="18" s="1"/>
  <c r="H8" i="18" s="1"/>
  <c r="E20" i="18" l="1"/>
  <c r="H35" i="18"/>
  <c r="G18" i="18" l="1"/>
  <c r="G15" i="18" s="1"/>
  <c r="I13" i="18" l="1"/>
  <c r="J13" i="18"/>
  <c r="G13" i="18"/>
  <c r="G10" i="18" l="1"/>
  <c r="E13" i="18"/>
  <c r="J35" i="18"/>
  <c r="E19" i="18" l="1"/>
  <c r="G55" i="18" l="1"/>
  <c r="F16" i="18" l="1"/>
  <c r="E18" i="18"/>
  <c r="E17" i="18"/>
  <c r="E15" i="18" l="1"/>
  <c r="E16" i="18"/>
  <c r="G9" i="18"/>
  <c r="G14" i="18"/>
  <c r="J9" i="18" l="1"/>
  <c r="I9" i="18"/>
  <c r="J14" i="18"/>
  <c r="I14" i="18"/>
  <c r="H14" i="18"/>
  <c r="F55" i="18" l="1"/>
  <c r="F34" i="18" l="1"/>
  <c r="F76" i="18"/>
  <c r="F24" i="18"/>
  <c r="F12" i="18" l="1"/>
  <c r="I35" i="18" l="1"/>
  <c r="F9" i="18" l="1"/>
  <c r="E9" i="18" s="1"/>
  <c r="F54" i="18" l="1"/>
  <c r="G54" i="18"/>
  <c r="H54" i="18"/>
  <c r="I54" i="18"/>
  <c r="J54" i="18"/>
  <c r="F52" i="18"/>
  <c r="G11" i="18"/>
  <c r="H11" i="18"/>
  <c r="I11" i="18"/>
  <c r="J11" i="18"/>
  <c r="F11" i="18"/>
  <c r="E11" i="18" l="1"/>
  <c r="G30" i="18"/>
  <c r="G41" i="18" s="1"/>
  <c r="H30" i="18"/>
  <c r="I30" i="18"/>
  <c r="J30" i="18"/>
  <c r="F30" i="18"/>
  <c r="H41" i="18" l="1"/>
  <c r="I10" i="18"/>
  <c r="J10" i="18"/>
  <c r="G42" i="18" l="1"/>
  <c r="H42" i="18"/>
  <c r="I42" i="18"/>
  <c r="J42" i="18"/>
  <c r="G28" i="18"/>
  <c r="G39" i="18" s="1"/>
  <c r="H28" i="18"/>
  <c r="H39" i="18" s="1"/>
  <c r="I28" i="18"/>
  <c r="I39" i="18" s="1"/>
  <c r="J28" i="18"/>
  <c r="J39" i="18" s="1"/>
  <c r="G29" i="18"/>
  <c r="G40" i="18" s="1"/>
  <c r="G81" i="18" s="1"/>
  <c r="H29" i="18"/>
  <c r="H40" i="18" s="1"/>
  <c r="H81" i="18" s="1"/>
  <c r="I29" i="18"/>
  <c r="I40" i="18" s="1"/>
  <c r="I81" i="18" s="1"/>
  <c r="J29" i="18"/>
  <c r="J40" i="18" s="1"/>
  <c r="J81" i="18" s="1"/>
  <c r="F28" i="18"/>
  <c r="F29" i="18"/>
  <c r="F40" i="18" s="1"/>
  <c r="F81" i="18" s="1"/>
  <c r="F39" i="18" l="1"/>
  <c r="E76" i="18" l="1"/>
  <c r="E74" i="18" s="1"/>
  <c r="E78" i="18" s="1"/>
  <c r="J75" i="18"/>
  <c r="I75" i="18"/>
  <c r="H75" i="18"/>
  <c r="G75" i="18"/>
  <c r="F75" i="18"/>
  <c r="J74" i="18"/>
  <c r="J78" i="18" s="1"/>
  <c r="I74" i="18"/>
  <c r="I78" i="18" s="1"/>
  <c r="H74" i="18"/>
  <c r="G74" i="18"/>
  <c r="G78" i="18" s="1"/>
  <c r="F74" i="18"/>
  <c r="F78" i="18" s="1"/>
  <c r="E56" i="18"/>
  <c r="E55" i="18"/>
  <c r="E58" i="18"/>
  <c r="E57" i="18"/>
  <c r="J53" i="18"/>
  <c r="I53" i="18"/>
  <c r="H53" i="18"/>
  <c r="G53" i="18"/>
  <c r="G71" i="18" s="1"/>
  <c r="F53" i="18"/>
  <c r="F71" i="18" s="1"/>
  <c r="J52" i="18"/>
  <c r="I52" i="18"/>
  <c r="H52" i="18"/>
  <c r="G52" i="18"/>
  <c r="E66" i="18"/>
  <c r="E65" i="18"/>
  <c r="E64" i="18"/>
  <c r="E63" i="18"/>
  <c r="J62" i="18"/>
  <c r="I62" i="18"/>
  <c r="H62" i="18"/>
  <c r="G62" i="18"/>
  <c r="F62" i="18"/>
  <c r="J61" i="18"/>
  <c r="J69" i="18" s="1"/>
  <c r="I61" i="18"/>
  <c r="I69" i="18" s="1"/>
  <c r="H61" i="18"/>
  <c r="H69" i="18" s="1"/>
  <c r="G61" i="18"/>
  <c r="G69" i="18" s="1"/>
  <c r="F61" i="18"/>
  <c r="F69" i="18" s="1"/>
  <c r="J60" i="18"/>
  <c r="J68" i="18" s="1"/>
  <c r="J80" i="18" s="1"/>
  <c r="I60" i="18"/>
  <c r="I68" i="18" s="1"/>
  <c r="I80" i="18" s="1"/>
  <c r="H60" i="18"/>
  <c r="H68" i="18" s="1"/>
  <c r="H80" i="18" s="1"/>
  <c r="G60" i="18"/>
  <c r="G68" i="18" s="1"/>
  <c r="G80" i="18" s="1"/>
  <c r="F60" i="18"/>
  <c r="F68" i="18" s="1"/>
  <c r="E49" i="18"/>
  <c r="E48" i="18"/>
  <c r="E47" i="18"/>
  <c r="E45" i="18" s="1"/>
  <c r="J46" i="18"/>
  <c r="I46" i="18"/>
  <c r="H46" i="18"/>
  <c r="G46" i="18"/>
  <c r="F46" i="18"/>
  <c r="J45" i="18"/>
  <c r="I45" i="18"/>
  <c r="H45" i="18"/>
  <c r="G45" i="18"/>
  <c r="F45" i="18"/>
  <c r="E37" i="18"/>
  <c r="E36" i="18"/>
  <c r="G35" i="18"/>
  <c r="E35" i="18" s="1"/>
  <c r="E34" i="18"/>
  <c r="E33" i="18"/>
  <c r="E32" i="18"/>
  <c r="F31" i="18"/>
  <c r="E31" i="18" s="1"/>
  <c r="F27" i="18"/>
  <c r="E24" i="18"/>
  <c r="J23" i="18"/>
  <c r="I23" i="18"/>
  <c r="H23" i="18"/>
  <c r="G23" i="18"/>
  <c r="F14" i="18"/>
  <c r="F10" i="18" s="1"/>
  <c r="E12" i="18"/>
  <c r="J8" i="18"/>
  <c r="I8" i="18"/>
  <c r="G8" i="18"/>
  <c r="F42" i="18" l="1"/>
  <c r="E10" i="18"/>
  <c r="F83" i="18"/>
  <c r="J71" i="18"/>
  <c r="J83" i="18" s="1"/>
  <c r="E54" i="18"/>
  <c r="H71" i="18"/>
  <c r="H83" i="18" s="1"/>
  <c r="I71" i="18"/>
  <c r="I83" i="18" s="1"/>
  <c r="G83" i="18"/>
  <c r="E69" i="18"/>
  <c r="E68" i="18"/>
  <c r="F80" i="18"/>
  <c r="F70" i="18"/>
  <c r="J70" i="18"/>
  <c r="G51" i="18"/>
  <c r="F23" i="18"/>
  <c r="E23" i="18" s="1"/>
  <c r="G44" i="18"/>
  <c r="I70" i="18"/>
  <c r="H51" i="18"/>
  <c r="J41" i="18"/>
  <c r="J51" i="18"/>
  <c r="H70" i="18"/>
  <c r="E52" i="18"/>
  <c r="J27" i="18"/>
  <c r="H27" i="18"/>
  <c r="J59" i="18"/>
  <c r="E61" i="18"/>
  <c r="J44" i="18"/>
  <c r="E53" i="18"/>
  <c r="E14" i="18"/>
  <c r="H44" i="18"/>
  <c r="I44" i="18"/>
  <c r="F59" i="18"/>
  <c r="H73" i="18"/>
  <c r="H77" i="18" s="1"/>
  <c r="F44" i="18"/>
  <c r="I73" i="18"/>
  <c r="I77" i="18" s="1"/>
  <c r="E28" i="18"/>
  <c r="I41" i="18"/>
  <c r="E46" i="18"/>
  <c r="G70" i="18"/>
  <c r="I51" i="18"/>
  <c r="E75" i="18"/>
  <c r="F73" i="18"/>
  <c r="J73" i="18"/>
  <c r="J77" i="18" s="1"/>
  <c r="G73" i="18"/>
  <c r="G77" i="18" s="1"/>
  <c r="H78" i="18"/>
  <c r="H59" i="18"/>
  <c r="E60" i="18"/>
  <c r="F51" i="18"/>
  <c r="I59" i="18"/>
  <c r="E62" i="18"/>
  <c r="G59" i="18"/>
  <c r="E30" i="18"/>
  <c r="G27" i="18"/>
  <c r="E29" i="18"/>
  <c r="I27" i="18"/>
  <c r="E71" i="18" l="1"/>
  <c r="J82" i="18"/>
  <c r="J79" i="18" s="1"/>
  <c r="F41" i="18"/>
  <c r="F82" i="18" s="1"/>
  <c r="F8" i="18"/>
  <c r="F38" i="18" s="1"/>
  <c r="H38" i="18"/>
  <c r="J38" i="18"/>
  <c r="G38" i="18"/>
  <c r="J67" i="18"/>
  <c r="G67" i="18"/>
  <c r="I82" i="18"/>
  <c r="I79" i="18" s="1"/>
  <c r="G82" i="18"/>
  <c r="G79" i="18" s="1"/>
  <c r="E42" i="18"/>
  <c r="H67" i="18"/>
  <c r="E27" i="18"/>
  <c r="I67" i="18"/>
  <c r="E81" i="18"/>
  <c r="E70" i="18"/>
  <c r="E39" i="18"/>
  <c r="H82" i="18"/>
  <c r="E44" i="18"/>
  <c r="I38" i="18"/>
  <c r="E40" i="18"/>
  <c r="F77" i="18"/>
  <c r="E77" i="18" s="1"/>
  <c r="E73" i="18"/>
  <c r="F67" i="18"/>
  <c r="E51" i="18"/>
  <c r="E59" i="18"/>
  <c r="E38" i="18" l="1"/>
  <c r="E41" i="18"/>
  <c r="E80" i="18"/>
  <c r="E8" i="18"/>
  <c r="H79" i="18"/>
  <c r="E67" i="18"/>
  <c r="E82" i="18"/>
  <c r="E83" i="18" l="1"/>
  <c r="F79" i="18"/>
  <c r="E79" i="18" s="1"/>
</calcChain>
</file>

<file path=xl/sharedStrings.xml><?xml version="1.0" encoding="utf-8"?>
<sst xmlns="http://schemas.openxmlformats.org/spreadsheetml/2006/main" count="200" uniqueCount="96">
  <si>
    <t>Источники финансирования</t>
  </si>
  <si>
    <t>Ответственный за выполнение мероприятия</t>
  </si>
  <si>
    <t>ИТОГО</t>
  </si>
  <si>
    <t>ИТОГО:</t>
  </si>
  <si>
    <t>Внебюджетные средства</t>
  </si>
  <si>
    <t>Срок исполнения мероприятий</t>
  </si>
  <si>
    <t>Результаты выполнения мероприятия</t>
  </si>
  <si>
    <t xml:space="preserve">Итого:         </t>
  </si>
  <si>
    <t>КФКиС</t>
  </si>
  <si>
    <t>Средства федерального бюджета</t>
  </si>
  <si>
    <t>2020-2024 гг</t>
  </si>
  <si>
    <t>2020-2024 гг.</t>
  </si>
  <si>
    <t>1.1.</t>
  </si>
  <si>
    <t>Мероприятия подпрограммы</t>
  </si>
  <si>
    <t>Средства бюджета Московской области</t>
  </si>
  <si>
    <t>Итого:</t>
  </si>
  <si>
    <t>Основное мероприятие Р5 Федеральный проект «Спорт - норма жизни»</t>
  </si>
  <si>
    <t>Основное мероприятие 04  Эффективное использование тренировочных площадок после чемпионата мира по футболу</t>
  </si>
  <si>
    <t xml:space="preserve">Средства бюджета Одинцовского городского округа </t>
  </si>
  <si>
    <t>1.1</t>
  </si>
  <si>
    <t>1.2</t>
  </si>
  <si>
    <t>1.3</t>
  </si>
  <si>
    <t>2.</t>
  </si>
  <si>
    <t>2.1</t>
  </si>
  <si>
    <t>2.2</t>
  </si>
  <si>
    <t>Основное мероприятие 01. 
Обеспечение условий для развития на территории городского округа физической культуры, школьного спорта и массового спорта</t>
  </si>
  <si>
    <t>Подпрограмма 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</si>
  <si>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1.2.</t>
  </si>
  <si>
    <t>1.</t>
  </si>
  <si>
    <t>Количество занимающихся - в соответствии с муниципальным заказом.</t>
  </si>
  <si>
    <t>Ежегодно
не менее 118 мероприятий</t>
  </si>
  <si>
    <t>№ п/п</t>
  </si>
  <si>
    <t>Всего
(тыс. руб.)</t>
  </si>
  <si>
    <t xml:space="preserve">Итого по программе </t>
  </si>
  <si>
    <t>2020 год</t>
  </si>
  <si>
    <t>2021 год</t>
  </si>
  <si>
    <t>2022 год</t>
  </si>
  <si>
    <t>2023 год</t>
  </si>
  <si>
    <t>2024 год</t>
  </si>
  <si>
    <t>Организация доступа жителей Одинцовского городского округа к открытым и закрытым объектам спорта, Организация физкультурно-спортивной деятельности (секционная работа) с населением</t>
  </si>
  <si>
    <t>Разработка мер по эффективному использованию спортивных объектов использовавшихся в рамках проведения Чемпионата Мира по футболу FIFA 2018</t>
  </si>
  <si>
    <t>Закупка спортивной экипировки для членов сборных команд</t>
  </si>
  <si>
    <t>Закупка муниципальным учреждениям спорта, оказывающим услуги по спортивной подготовке, спортивного оборудования и инвентаря в соответствии с требованиями законодательства в сфере физической культуры и спорта</t>
  </si>
  <si>
    <t>Организация функционирования (в т.ч. Заработная плата) Комитета физической культуры и спорта Администрации Одинцовского городского округа Московской области</t>
  </si>
  <si>
    <t xml:space="preserve">Закупка спортивно-технологичного оборудования для создания малых спортивных площаток по адресу: Одинцовский г.о. с. Николькое </t>
  </si>
  <si>
    <t>2.1.</t>
  </si>
  <si>
    <t xml:space="preserve">КФКиС </t>
  </si>
  <si>
    <t>Мероприятие 01.01
Расходы на обеспечение деятельности (оказание услуг) муниципальных учреждений в области физической культуры и спорта</t>
  </si>
  <si>
    <t>Мероприятие Р5.01
Оснащение объектов спортивной инфраструктуры спортивно-технологическим оборудованием</t>
  </si>
  <si>
    <t>Мероприятие Р5.02
Подготовка основания, приобретение и установка плоскостных спортивных сооружений  в муниципальных образованиях Московской области</t>
  </si>
  <si>
    <t>Мероприятие 04.01
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</si>
  <si>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Мероприятие 01.01
Расходы на обеспечение деятельности (оказание услуг) муниципальных учреждений по подготовке спортивных команд и спортивного резерва</t>
  </si>
  <si>
    <t>Мероприятие Р5.01
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</si>
  <si>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Основное мероприятие 01 
Создание условий для реализации полномочий органов местного самоуправления </t>
  </si>
  <si>
    <t>Мероприятие 01.01
Обеспечение деятельности органов местного самоуправления</t>
  </si>
  <si>
    <t>Мероприятие 01.02
Обеспечение членов спортивных сборных команд  муниципального образования Московской области спортивной экипировкой</t>
  </si>
  <si>
    <t>«Приложение 1 к муниципальной программе</t>
  </si>
  <si>
    <t>Подпрограмма
 «Развитие физической культуры и спорта»</t>
  </si>
  <si>
    <t>Подпрограмма 
«Подготовка спортивного резерва»</t>
  </si>
  <si>
    <t>Подпрограмма 
 «Обеспечивающая подпрограмма»</t>
  </si>
  <si>
    <t>Основное мероприятие P5 Федеральный проект «Спорт-норма жизни»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</si>
  <si>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ПЕРЕЧЕНЬ МЕРОПРИЯТИЙ МУНИЦИПАЛЬНОЙ ПРОГРАММЫ 
ОДИНЦОВСКОГО ГОРОДСКОГО ОКРУГА МОСКОВСКОЙ ОБЛАСТИ
«Спорт»</t>
    </r>
  </si>
  <si>
    <r>
      <t>Мероприятие 01.02
Капитальный ремонт, текущий ремонт, обустройство и техническое переоснащение, благоустройство территорий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объектов спорта</t>
    </r>
  </si>
  <si>
    <t>Мероприятие 01.03
Организация и проведение официальных физкультурно-оздоровительных и спортивных мероприятий</t>
  </si>
  <si>
    <r>
      <t xml:space="preserve">Подпрограмма </t>
    </r>
    <r>
      <rPr>
        <b/>
        <sz val="12"/>
        <rFont val="Times New Roman"/>
        <family val="1"/>
        <charset val="204"/>
      </rPr>
      <t xml:space="preserve"> «Развитие физической культуры и спорта»</t>
    </r>
  </si>
  <si>
    <r>
      <t xml:space="preserve">Подпрограмма </t>
    </r>
    <r>
      <rPr>
        <b/>
        <sz val="12"/>
        <rFont val="Times New Roman"/>
        <family val="1"/>
        <charset val="204"/>
      </rPr>
      <t>«Подготовка спортивного резерва»</t>
    </r>
  </si>
  <si>
    <r>
      <t xml:space="preserve">Подпрограмма </t>
    </r>
    <r>
      <rPr>
        <b/>
        <sz val="12"/>
        <rFont val="Times New Roman"/>
        <family val="1"/>
        <charset val="204"/>
      </rPr>
      <t xml:space="preserve">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  </r>
  </si>
  <si>
    <t xml:space="preserve">Основное мероприятие 01  «Подготовка спортивного резерва»
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</si>
  <si>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«Обеспечивающая подпрограмма»</t>
    </r>
  </si>
  <si>
    <t>1.2.1</t>
  </si>
  <si>
    <t>1.2.2</t>
  </si>
  <si>
    <t>Техническое переоснащение объектов спорта</t>
  </si>
  <si>
    <t xml:space="preserve">Организация доступа жителей Одинцовского городского округа к объектам спорта и эффективность их использования
</t>
  </si>
  <si>
    <t>МАУС «Одинцовский спортивно-зрелищный комплекс»</t>
  </si>
  <si>
    <t>Председатель Комитета  физической культуры и спорта                                                                                                     А.Ю. Олянич</t>
  </si>
  <si>
    <t>Обустройство лыжного спортивного центра расположенного по адресу: Московская область, Одинцовский городской округ, Звенигородское лесничество, Баковское участковое лесничество</t>
  </si>
  <si>
    <t>1.2.3</t>
  </si>
  <si>
    <t>».</t>
  </si>
  <si>
    <t>Земельный участок 
К№ 50:20:0000000:306552</t>
  </si>
  <si>
    <t>1.2.4</t>
  </si>
  <si>
    <t>Благоустройство территорий объектов спорта</t>
  </si>
  <si>
    <t>1.2.5</t>
  </si>
  <si>
    <t>Заключение контрактов на подготовку основания, приобретение и установку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</t>
  </si>
  <si>
    <t>1.2.6</t>
  </si>
  <si>
    <t>Земельный участок 
К№ 50:20:0010112:1751, К№ 50:20:0010112:1752, К№ 50:20:0010112:1833, К№ 50:20:0010112:1834, К№ 50:20:0010112:1835</t>
  </si>
  <si>
    <t>Обустройство спортивного центра расположенного по адресу: Московская область, Одинцовский городской округ, Истринское лесничество, Серебряноборское участковое лесничество</t>
  </si>
  <si>
    <t xml:space="preserve">Земельные участки 
К№ 50:20:0050330:3478, К№50:20:0010336:27627, 
К№ 50:20:0050330:3480, </t>
  </si>
  <si>
    <t>Обустройство спортивно-оздоровительного комплекса: Московская область, Одинцовский городской округ, Звенигородское лесничество, Подушкинское участковое лесничество</t>
  </si>
  <si>
    <t>1.4</t>
  </si>
  <si>
    <t>Благоустройство территории для установки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</t>
  </si>
  <si>
    <t>Подготовку основания, приобретение и установку многофункциональной хоккейной площадки, площадки для занятий силовой гимнастикой (воркаут), скейт-парка размером от 400 до 800 кв.м, футбольного поля (мини-стадиона) по адресу: Одинцовский г.о., г. Звенигород, ул. Ивана Шнырева</t>
  </si>
  <si>
    <t>Мероприятие 01.05
Подготовка основания, приобретение и установка плоскостных спортивных сооружений  в муниципальных образованиях Московской области за счет средств местного бюджета</t>
  </si>
  <si>
    <t>Планируемое значение по годам реализации (тыс. руб.)</t>
  </si>
  <si>
    <t>Текущий ремонт объектов спорта</t>
  </si>
  <si>
    <t>Ремонт скейтпарка и входных групп  МАУС «Одинцовский спортивно-зрелищный комплекс»</t>
  </si>
  <si>
    <t>Приложение к Постановлению Администрации
Одинцовского городского округа  
Московской области
от ____________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</si>
</sst>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000"/>
  </numFmts>
  <fonts count="18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/>
    <xf numFmtId="0" fontId="1" fillId="0" borderId="0"/>
  </cellStyleXfs>
  <cellXfs count="120">
    <xf numFmtId="0" fontId="0" fillId="0" borderId="0" xfId="0"/>
    <xf numFmtId="0" fontId="4" fillId="2" borderId="0" xfId="0" applyFont="1" applyFill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166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1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Alignment="1" applyProtection="1"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protection locked="0"/>
    </xf>
    <xf numFmtId="166" fontId="6" fillId="2" borderId="1" xfId="1" applyNumberFormat="1" applyFont="1" applyFill="1" applyBorder="1" applyAlignment="1">
      <alignment vertical="top" wrapText="1"/>
    </xf>
    <xf numFmtId="0" fontId="10" fillId="2" borderId="0" xfId="1" applyFont="1" applyFill="1"/>
    <xf numFmtId="166" fontId="6" fillId="2" borderId="1" xfId="1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2" borderId="0" xfId="1" applyFont="1" applyFill="1"/>
    <xf numFmtId="166" fontId="6" fillId="2" borderId="1" xfId="0" applyNumberFormat="1" applyFont="1" applyFill="1" applyBorder="1" applyAlignment="1" applyProtection="1">
      <alignment horizontal="left" vertical="center"/>
      <protection locked="0"/>
    </xf>
    <xf numFmtId="166" fontId="6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 wrapText="1"/>
      <protection locked="0"/>
    </xf>
    <xf numFmtId="165" fontId="8" fillId="2" borderId="1" xfId="0" applyNumberFormat="1" applyFont="1" applyFill="1" applyBorder="1" applyAlignment="1" applyProtection="1">
      <alignment horizontal="left" vertical="top" wrapText="1"/>
      <protection locked="0"/>
    </xf>
    <xf numFmtId="165" fontId="9" fillId="2" borderId="1" xfId="0" applyNumberFormat="1" applyFont="1" applyFill="1" applyBorder="1" applyAlignment="1" applyProtection="1">
      <alignment horizontal="left" vertical="top"/>
      <protection locked="0"/>
    </xf>
    <xf numFmtId="165" fontId="9" fillId="2" borderId="1" xfId="1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 applyProtection="1">
      <alignment horizontal="left" vertical="center"/>
      <protection locked="0"/>
    </xf>
    <xf numFmtId="165" fontId="8" fillId="2" borderId="1" xfId="1" applyNumberFormat="1" applyFont="1" applyFill="1" applyBorder="1" applyAlignment="1">
      <alignment horizontal="left" vertical="center" wrapText="1"/>
    </xf>
    <xf numFmtId="165" fontId="8" fillId="2" borderId="1" xfId="1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 applyProtection="1">
      <alignment horizontal="left" vertical="top"/>
      <protection locked="0"/>
    </xf>
    <xf numFmtId="0" fontId="13" fillId="2" borderId="0" xfId="0" applyFont="1" applyFill="1"/>
    <xf numFmtId="0" fontId="13" fillId="2" borderId="0" xfId="0" applyFont="1" applyFill="1" applyAlignment="1"/>
    <xf numFmtId="165" fontId="13" fillId="2" borderId="0" xfId="0" applyNumberFormat="1" applyFont="1" applyFill="1"/>
    <xf numFmtId="0" fontId="7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166" fontId="9" fillId="2" borderId="1" xfId="0" applyNumberFormat="1" applyFont="1" applyFill="1" applyBorder="1" applyAlignment="1">
      <alignment horizontal="center" vertical="top" wrapText="1"/>
    </xf>
    <xf numFmtId="0" fontId="17" fillId="2" borderId="0" xfId="1" applyFont="1" applyFill="1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vertical="top" wrapText="1"/>
    </xf>
    <xf numFmtId="166" fontId="9" fillId="2" borderId="1" xfId="0" applyNumberFormat="1" applyFont="1" applyFill="1" applyBorder="1" applyAlignment="1" applyProtection="1">
      <alignment horizontal="left" vertical="top" wrapText="1"/>
      <protection locked="0"/>
    </xf>
    <xf numFmtId="166" fontId="9" fillId="2" borderId="1" xfId="0" applyNumberFormat="1" applyFont="1" applyFill="1" applyBorder="1" applyAlignment="1" applyProtection="1">
      <alignment vertical="top" wrapText="1"/>
      <protection locked="0"/>
    </xf>
    <xf numFmtId="166" fontId="9" fillId="2" borderId="1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left" vertical="top" wrapText="1"/>
    </xf>
    <xf numFmtId="166" fontId="8" fillId="2" borderId="9" xfId="0" applyNumberFormat="1" applyFont="1" applyFill="1" applyBorder="1" applyAlignment="1">
      <alignment horizontal="left" vertical="top" wrapText="1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 applyProtection="1">
      <alignment horizontal="left" vertical="top" wrapText="1"/>
      <protection locked="0"/>
    </xf>
    <xf numFmtId="166" fontId="9" fillId="2" borderId="3" xfId="0" applyNumberFormat="1" applyFont="1" applyFill="1" applyBorder="1" applyAlignment="1" applyProtection="1">
      <alignment horizontal="left" vertical="top" wrapText="1"/>
      <protection locked="0"/>
    </xf>
    <xf numFmtId="166" fontId="9" fillId="2" borderId="9" xfId="0" applyNumberFormat="1" applyFont="1" applyFill="1" applyBorder="1" applyAlignment="1" applyProtection="1">
      <alignment horizontal="left" vertical="top" wrapText="1"/>
      <protection locked="0"/>
    </xf>
    <xf numFmtId="166" fontId="9" fillId="2" borderId="2" xfId="0" applyNumberFormat="1" applyFont="1" applyFill="1" applyBorder="1" applyAlignment="1">
      <alignment horizontal="center" vertical="top" wrapText="1"/>
    </xf>
    <xf numFmtId="166" fontId="9" fillId="2" borderId="9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 applyProtection="1">
      <alignment vertical="top" wrapText="1"/>
      <protection locked="0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left" vertical="top"/>
      <protection locked="0"/>
    </xf>
    <xf numFmtId="166" fontId="8" fillId="2" borderId="1" xfId="0" applyNumberFormat="1" applyFont="1" applyFill="1" applyBorder="1" applyAlignment="1">
      <alignment vertical="top" wrapText="1"/>
    </xf>
    <xf numFmtId="166" fontId="9" fillId="2" borderId="1" xfId="0" applyNumberFormat="1" applyFont="1" applyFill="1" applyBorder="1" applyAlignment="1" applyProtection="1">
      <alignment horizontal="left" vertical="top" wrapText="1"/>
      <protection locked="0"/>
    </xf>
    <xf numFmtId="166" fontId="9" fillId="2" borderId="2" xfId="0" applyNumberFormat="1" applyFont="1" applyFill="1" applyBorder="1" applyAlignment="1">
      <alignment horizontal="left" vertical="top" wrapText="1"/>
    </xf>
    <xf numFmtId="166" fontId="9" fillId="2" borderId="3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left" vertical="top"/>
      <protection locked="0"/>
    </xf>
    <xf numFmtId="166" fontId="9" fillId="2" borderId="1" xfId="0" applyNumberFormat="1" applyFont="1" applyFill="1" applyBorder="1" applyAlignment="1" applyProtection="1">
      <alignment vertical="top" wrapText="1"/>
      <protection locked="0"/>
    </xf>
    <xf numFmtId="49" fontId="9" fillId="2" borderId="2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vertical="top" wrapText="1"/>
    </xf>
    <xf numFmtId="166" fontId="9" fillId="2" borderId="3" xfId="0" applyNumberFormat="1" applyFont="1" applyFill="1" applyBorder="1" applyAlignment="1">
      <alignment horizontal="center" vertical="top" wrapText="1"/>
    </xf>
    <xf numFmtId="166" fontId="9" fillId="2" borderId="9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left" vertical="top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top"/>
    </xf>
    <xf numFmtId="0" fontId="8" fillId="2" borderId="16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center" vertical="top"/>
    </xf>
    <xf numFmtId="0" fontId="8" fillId="2" borderId="17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 vertical="top"/>
    </xf>
    <xf numFmtId="164" fontId="9" fillId="2" borderId="2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4" fillId="2" borderId="0" xfId="3" applyFont="1" applyFill="1" applyBorder="1" applyAlignment="1"/>
    <xf numFmtId="0" fontId="4" fillId="2" borderId="0" xfId="3" applyFont="1" applyFill="1" applyBorder="1" applyAlignment="1"/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49" fontId="9" fillId="2" borderId="3" xfId="0" applyNumberFormat="1" applyFont="1" applyFill="1" applyBorder="1" applyAlignment="1" applyProtection="1">
      <alignment horizontal="left" vertical="top"/>
      <protection locked="0"/>
    </xf>
    <xf numFmtId="49" fontId="9" fillId="2" borderId="9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 applyProtection="1">
      <alignment horizontal="right" wrapText="1"/>
      <protection locked="0"/>
    </xf>
    <xf numFmtId="166" fontId="8" fillId="2" borderId="2" xfId="0" applyNumberFormat="1" applyFont="1" applyFill="1" applyBorder="1" applyAlignment="1" applyProtection="1">
      <alignment horizontal="left" vertical="top" wrapText="1"/>
      <protection locked="0"/>
    </xf>
    <xf numFmtId="166" fontId="8" fillId="2" borderId="3" xfId="0" applyNumberFormat="1" applyFont="1" applyFill="1" applyBorder="1" applyAlignment="1" applyProtection="1">
      <alignment horizontal="left" vertical="top" wrapText="1"/>
      <protection locked="0"/>
    </xf>
    <xf numFmtId="166" fontId="8" fillId="2" borderId="9" xfId="0" applyNumberFormat="1" applyFont="1" applyFill="1" applyBorder="1" applyAlignment="1" applyProtection="1">
      <alignment horizontal="left" vertical="top" wrapText="1"/>
      <protection locked="0"/>
    </xf>
    <xf numFmtId="166" fontId="8" fillId="2" borderId="2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vertical="top" wrapText="1"/>
    </xf>
    <xf numFmtId="166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left" vertical="top" wrapText="1"/>
    </xf>
    <xf numFmtId="165" fontId="9" fillId="3" borderId="1" xfId="0" applyNumberFormat="1" applyFont="1" applyFill="1" applyBorder="1" applyAlignment="1" applyProtection="1">
      <alignment horizontal="left" vertical="top"/>
      <protection locked="0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3" xr:uid="{00000000-0005-0000-0000-000003000000}"/>
    <cellStyle name="Обычный 5 2" xfId="2" xr:uid="{00000000-0005-0000-0000-000004000000}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abSelected="1" zoomScaleNormal="100" workbookViewId="0">
      <selection activeCell="G102" sqref="G102"/>
    </sheetView>
  </sheetViews>
  <sheetFormatPr defaultColWidth="9" defaultRowHeight="14.25" x14ac:dyDescent="0.2"/>
  <cols>
    <col min="1" max="1" width="5.75" style="36" customWidth="1"/>
    <col min="2" max="2" width="31.25" style="36" customWidth="1"/>
    <col min="3" max="3" width="12.375" style="37" customWidth="1"/>
    <col min="4" max="4" width="17.875" style="36" customWidth="1"/>
    <col min="5" max="5" width="14.625" style="36" customWidth="1"/>
    <col min="6" max="10" width="13.5" style="36" bestFit="1" customWidth="1"/>
    <col min="11" max="11" width="9" style="36"/>
    <col min="12" max="12" width="20" style="36" customWidth="1"/>
    <col min="13" max="16384" width="9" style="36"/>
  </cols>
  <sheetData>
    <row r="1" spans="1:16" s="1" customFormat="1" ht="72" customHeight="1" x14ac:dyDescent="0.25">
      <c r="I1" s="107" t="s">
        <v>95</v>
      </c>
      <c r="J1" s="107"/>
      <c r="K1" s="107"/>
      <c r="L1" s="107"/>
      <c r="M1" s="49"/>
      <c r="N1" s="49"/>
      <c r="O1" s="49"/>
      <c r="P1" s="49"/>
    </row>
    <row r="2" spans="1:16" s="1" customFormat="1" ht="19.5" customHeight="1" x14ac:dyDescent="0.25">
      <c r="A2" s="25"/>
      <c r="B2" s="25"/>
      <c r="C2" s="25"/>
      <c r="D2" s="25"/>
      <c r="E2" s="25"/>
      <c r="F2" s="25"/>
      <c r="G2" s="26"/>
      <c r="H2" s="26"/>
      <c r="I2" s="108" t="s">
        <v>56</v>
      </c>
      <c r="J2" s="108"/>
      <c r="K2" s="108"/>
      <c r="L2" s="108"/>
    </row>
    <row r="3" spans="1:16" ht="50.25" customHeight="1" x14ac:dyDescent="0.2">
      <c r="A3" s="60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6" s="9" customFormat="1" ht="15" customHeight="1" x14ac:dyDescent="0.25">
      <c r="A4" s="61" t="s">
        <v>31</v>
      </c>
      <c r="B4" s="63" t="s">
        <v>13</v>
      </c>
      <c r="C4" s="63" t="s">
        <v>5</v>
      </c>
      <c r="D4" s="63" t="s">
        <v>0</v>
      </c>
      <c r="E4" s="63" t="s">
        <v>32</v>
      </c>
      <c r="F4" s="63" t="s">
        <v>92</v>
      </c>
      <c r="G4" s="63"/>
      <c r="H4" s="63"/>
      <c r="I4" s="63"/>
      <c r="J4" s="43"/>
      <c r="K4" s="63" t="s">
        <v>1</v>
      </c>
      <c r="L4" s="63" t="s">
        <v>6</v>
      </c>
    </row>
    <row r="5" spans="1:16" s="9" customFormat="1" ht="72" customHeight="1" x14ac:dyDescent="0.25">
      <c r="A5" s="62"/>
      <c r="B5" s="63"/>
      <c r="C5" s="63"/>
      <c r="D5" s="63"/>
      <c r="E5" s="63"/>
      <c r="F5" s="43" t="s">
        <v>34</v>
      </c>
      <c r="G5" s="43" t="s">
        <v>35</v>
      </c>
      <c r="H5" s="43" t="s">
        <v>36</v>
      </c>
      <c r="I5" s="43" t="s">
        <v>37</v>
      </c>
      <c r="J5" s="43" t="s">
        <v>38</v>
      </c>
      <c r="K5" s="63"/>
      <c r="L5" s="63"/>
    </row>
    <row r="6" spans="1:16" s="12" customFormat="1" ht="15" x14ac:dyDescent="0.2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8">
        <v>11</v>
      </c>
      <c r="L6" s="8">
        <v>12</v>
      </c>
    </row>
    <row r="7" spans="1:16" s="2" customFormat="1" ht="19.899999999999999" customHeight="1" x14ac:dyDescent="0.25">
      <c r="A7" s="64" t="s">
        <v>64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6" s="17" customFormat="1" ht="21" customHeight="1" x14ac:dyDescent="0.2">
      <c r="A8" s="65">
        <v>1</v>
      </c>
      <c r="B8" s="66" t="s">
        <v>25</v>
      </c>
      <c r="C8" s="67" t="s">
        <v>10</v>
      </c>
      <c r="D8" s="16" t="s">
        <v>15</v>
      </c>
      <c r="E8" s="27">
        <f>SUM(F8:J8)</f>
        <v>8329085.9961799998</v>
      </c>
      <c r="F8" s="27">
        <f>F9+F10</f>
        <v>5823172.0700000003</v>
      </c>
      <c r="G8" s="27">
        <f>G9+G10</f>
        <v>485709.26561999996</v>
      </c>
      <c r="H8" s="27">
        <f>H9+H10</f>
        <v>1017058.6145599999</v>
      </c>
      <c r="I8" s="27">
        <f>I9+I10</f>
        <v>501573.02300000004</v>
      </c>
      <c r="J8" s="27">
        <f>J9+J10</f>
        <v>501573.02300000004</v>
      </c>
      <c r="K8" s="109"/>
      <c r="L8" s="109"/>
    </row>
    <row r="9" spans="1:16" s="18" customFormat="1" ht="38.25" x14ac:dyDescent="0.25">
      <c r="A9" s="65"/>
      <c r="B9" s="66"/>
      <c r="C9" s="67"/>
      <c r="D9" s="13" t="s">
        <v>18</v>
      </c>
      <c r="E9" s="27">
        <f>SUM(F9:J9)</f>
        <v>1785292.3111800002</v>
      </c>
      <c r="F9" s="23">
        <f>F12+F24</f>
        <v>272894.36000000004</v>
      </c>
      <c r="G9" s="23">
        <f>G12+G15+G24</f>
        <v>299976.74661999999</v>
      </c>
      <c r="H9" s="23">
        <f>H12+H15+H24+H26</f>
        <v>615884.20855999994</v>
      </c>
      <c r="I9" s="23">
        <f>I12+I15+I24</f>
        <v>298268.49800000002</v>
      </c>
      <c r="J9" s="23">
        <f>J12+J15+J24</f>
        <v>298268.49800000002</v>
      </c>
      <c r="K9" s="110"/>
      <c r="L9" s="110"/>
    </row>
    <row r="10" spans="1:16" s="18" customFormat="1" ht="25.5" x14ac:dyDescent="0.25">
      <c r="A10" s="65"/>
      <c r="B10" s="66"/>
      <c r="C10" s="67"/>
      <c r="D10" s="15" t="s">
        <v>4</v>
      </c>
      <c r="E10" s="27">
        <f>SUM(F10:J10)</f>
        <v>6543793.6850000005</v>
      </c>
      <c r="F10" s="23">
        <f>F13+F14</f>
        <v>5550277.71</v>
      </c>
      <c r="G10" s="23">
        <f>G13</f>
        <v>185732.519</v>
      </c>
      <c r="H10" s="23">
        <f>H13+H16</f>
        <v>401174.40599999996</v>
      </c>
      <c r="I10" s="23">
        <f t="shared" ref="I10:J10" si="0">I13</f>
        <v>203304.52499999999</v>
      </c>
      <c r="J10" s="23">
        <f t="shared" si="0"/>
        <v>203304.52499999999</v>
      </c>
      <c r="K10" s="111"/>
      <c r="L10" s="111"/>
    </row>
    <row r="11" spans="1:16" s="3" customFormat="1" ht="15" customHeight="1" x14ac:dyDescent="0.25">
      <c r="A11" s="104" t="s">
        <v>19</v>
      </c>
      <c r="B11" s="55" t="s">
        <v>47</v>
      </c>
      <c r="C11" s="55" t="s">
        <v>10</v>
      </c>
      <c r="D11" s="5" t="s">
        <v>3</v>
      </c>
      <c r="E11" s="28">
        <f>SUM(F11:J11)</f>
        <v>2273229.2789599998</v>
      </c>
      <c r="F11" s="28">
        <f>SUM(F12:F13)</f>
        <v>401945.42200000002</v>
      </c>
      <c r="G11" s="28">
        <f>SUM(G12:G13)</f>
        <v>442910.33899999998</v>
      </c>
      <c r="H11" s="28">
        <f>SUM(H12:H13)</f>
        <v>479186.27596</v>
      </c>
      <c r="I11" s="28">
        <f>SUM(I12:I13)</f>
        <v>474593.62100000004</v>
      </c>
      <c r="J11" s="28">
        <f>SUM(J12:J13)</f>
        <v>474593.62100000004</v>
      </c>
      <c r="K11" s="52" t="s">
        <v>8</v>
      </c>
      <c r="L11" s="55" t="s">
        <v>39</v>
      </c>
    </row>
    <row r="12" spans="1:16" s="14" customFormat="1" ht="81" customHeight="1" x14ac:dyDescent="0.25">
      <c r="A12" s="105"/>
      <c r="B12" s="56"/>
      <c r="C12" s="56"/>
      <c r="D12" s="6" t="s">
        <v>18</v>
      </c>
      <c r="E12" s="28">
        <f t="shared" ref="E12" si="1">SUM(F12:J12)</f>
        <v>1329435.5939599997</v>
      </c>
      <c r="F12" s="29">
        <f>238266.891+192+25446.9+8102.673-9728.5-2000-231.5-3380.752-5000</f>
        <v>251667.71200000003</v>
      </c>
      <c r="G12" s="29">
        <f>251850.897+2174.811+283.672+69.204+2097.291+701.945</f>
        <v>257177.81999999998</v>
      </c>
      <c r="H12" s="29">
        <f>241241.211+17242.994+12804.891+237.842-237.842+3555.8954-873.61082+4040.48938</f>
        <v>278011.86995999998</v>
      </c>
      <c r="I12" s="29">
        <f>241241.211+17242.994+12804.891</f>
        <v>271289.09600000002</v>
      </c>
      <c r="J12" s="29">
        <f>241241.211+17242.994+12804.891</f>
        <v>271289.09600000002</v>
      </c>
      <c r="K12" s="53"/>
      <c r="L12" s="56"/>
    </row>
    <row r="13" spans="1:16" s="14" customFormat="1" ht="87.75" customHeight="1" x14ac:dyDescent="0.25">
      <c r="A13" s="106"/>
      <c r="B13" s="57"/>
      <c r="C13" s="57"/>
      <c r="D13" s="7" t="s">
        <v>4</v>
      </c>
      <c r="E13" s="28">
        <f>SUM(F13:J13)</f>
        <v>943793.68500000006</v>
      </c>
      <c r="F13" s="28">
        <v>150277.71</v>
      </c>
      <c r="G13" s="28">
        <f>197732.519-12000</f>
        <v>185732.519</v>
      </c>
      <c r="H13" s="28">
        <f>200174.406+1000</f>
        <v>201174.40599999999</v>
      </c>
      <c r="I13" s="28">
        <f t="shared" ref="I13:J13" si="2">215304.525-12000</f>
        <v>203304.52499999999</v>
      </c>
      <c r="J13" s="28">
        <f t="shared" si="2"/>
        <v>203304.52499999999</v>
      </c>
      <c r="K13" s="54"/>
      <c r="L13" s="57"/>
    </row>
    <row r="14" spans="1:16" s="3" customFormat="1" ht="15" x14ac:dyDescent="0.25">
      <c r="A14" s="75" t="s">
        <v>20</v>
      </c>
      <c r="B14" s="72" t="s">
        <v>62</v>
      </c>
      <c r="C14" s="76" t="s">
        <v>10</v>
      </c>
      <c r="D14" s="5" t="s">
        <v>3</v>
      </c>
      <c r="E14" s="28">
        <f>SUM(F14:J14)</f>
        <v>5760086.8410799997</v>
      </c>
      <c r="F14" s="28">
        <f>SUM(F16:F16)</f>
        <v>5400000</v>
      </c>
      <c r="G14" s="28">
        <f>G15+G16</f>
        <v>16259.584620000001</v>
      </c>
      <c r="H14" s="28">
        <f t="shared" ref="H14:J14" si="3">H15+H16</f>
        <v>343827.25646</v>
      </c>
      <c r="I14" s="28">
        <f t="shared" si="3"/>
        <v>0</v>
      </c>
      <c r="J14" s="28">
        <f t="shared" si="3"/>
        <v>0</v>
      </c>
      <c r="K14" s="58" t="s">
        <v>46</v>
      </c>
      <c r="L14" s="74" t="s">
        <v>72</v>
      </c>
    </row>
    <row r="15" spans="1:16" s="14" customFormat="1" ht="38.25" x14ac:dyDescent="0.25">
      <c r="A15" s="75"/>
      <c r="B15" s="72"/>
      <c r="C15" s="76"/>
      <c r="D15" s="6" t="s">
        <v>18</v>
      </c>
      <c r="E15" s="28">
        <f>SUM(F15:J15)</f>
        <v>160086.84108000001</v>
      </c>
      <c r="F15" s="28">
        <v>0</v>
      </c>
      <c r="G15" s="28">
        <f>G18+G20</f>
        <v>16259.584620000001</v>
      </c>
      <c r="H15" s="28">
        <f>H20+H21</f>
        <v>143827.25646</v>
      </c>
      <c r="I15" s="28">
        <v>0</v>
      </c>
      <c r="J15" s="28">
        <v>0</v>
      </c>
      <c r="K15" s="80"/>
      <c r="L15" s="74"/>
    </row>
    <row r="16" spans="1:16" s="14" customFormat="1" ht="39" customHeight="1" x14ac:dyDescent="0.25">
      <c r="A16" s="75"/>
      <c r="B16" s="72"/>
      <c r="C16" s="76"/>
      <c r="D16" s="7" t="s">
        <v>4</v>
      </c>
      <c r="E16" s="28">
        <f>SUM(F16:J16)</f>
        <v>5600000</v>
      </c>
      <c r="F16" s="29">
        <f>F17</f>
        <v>5400000</v>
      </c>
      <c r="G16" s="29">
        <v>0</v>
      </c>
      <c r="H16" s="29">
        <f>H19+H22</f>
        <v>200000</v>
      </c>
      <c r="I16" s="29">
        <v>0</v>
      </c>
      <c r="J16" s="29">
        <v>0</v>
      </c>
      <c r="K16" s="59"/>
      <c r="L16" s="81"/>
    </row>
    <row r="17" spans="1:13" s="14" customFormat="1" ht="91.5" customHeight="1" x14ac:dyDescent="0.25">
      <c r="A17" s="48" t="s">
        <v>69</v>
      </c>
      <c r="B17" s="45" t="s">
        <v>87</v>
      </c>
      <c r="C17" s="46" t="s">
        <v>10</v>
      </c>
      <c r="D17" s="7" t="s">
        <v>4</v>
      </c>
      <c r="E17" s="28">
        <f t="shared" ref="E17" si="4">SUM(F17:J17)</f>
        <v>5400000</v>
      </c>
      <c r="F17" s="29">
        <v>5400000</v>
      </c>
      <c r="G17" s="29">
        <v>0</v>
      </c>
      <c r="H17" s="29">
        <v>0</v>
      </c>
      <c r="I17" s="29">
        <v>0</v>
      </c>
      <c r="J17" s="29">
        <v>0</v>
      </c>
      <c r="K17" s="41" t="s">
        <v>46</v>
      </c>
      <c r="L17" s="47" t="s">
        <v>86</v>
      </c>
    </row>
    <row r="18" spans="1:13" s="14" customFormat="1" ht="45" x14ac:dyDescent="0.25">
      <c r="A18" s="48" t="s">
        <v>70</v>
      </c>
      <c r="B18" s="45" t="s">
        <v>71</v>
      </c>
      <c r="C18" s="46" t="s">
        <v>10</v>
      </c>
      <c r="D18" s="6" t="s">
        <v>18</v>
      </c>
      <c r="E18" s="28">
        <f>SUM(F18:J18)</f>
        <v>1530.5749999999998</v>
      </c>
      <c r="F18" s="28">
        <v>0</v>
      </c>
      <c r="G18" s="28">
        <f>3627.866-2097.291</f>
        <v>1530.5749999999998</v>
      </c>
      <c r="H18" s="28">
        <v>0</v>
      </c>
      <c r="I18" s="28">
        <v>0</v>
      </c>
      <c r="J18" s="28">
        <v>0</v>
      </c>
      <c r="K18" s="41" t="s">
        <v>46</v>
      </c>
      <c r="L18" s="47" t="s">
        <v>73</v>
      </c>
    </row>
    <row r="19" spans="1:13" s="14" customFormat="1" ht="91.5" customHeight="1" x14ac:dyDescent="0.25">
      <c r="A19" s="48" t="s">
        <v>76</v>
      </c>
      <c r="B19" s="45" t="s">
        <v>75</v>
      </c>
      <c r="C19" s="46" t="s">
        <v>10</v>
      </c>
      <c r="D19" s="7" t="s">
        <v>4</v>
      </c>
      <c r="E19" s="28">
        <f t="shared" ref="E19" si="5">SUM(F19:J19)</f>
        <v>150000</v>
      </c>
      <c r="F19" s="29">
        <v>0</v>
      </c>
      <c r="G19" s="29">
        <v>0</v>
      </c>
      <c r="H19" s="29">
        <v>150000</v>
      </c>
      <c r="I19" s="29">
        <v>0</v>
      </c>
      <c r="J19" s="29">
        <v>0</v>
      </c>
      <c r="K19" s="41" t="s">
        <v>46</v>
      </c>
      <c r="L19" s="47" t="s">
        <v>78</v>
      </c>
      <c r="M19" s="42"/>
    </row>
    <row r="20" spans="1:13" s="14" customFormat="1" ht="226.5" customHeight="1" x14ac:dyDescent="0.25">
      <c r="A20" s="48" t="s">
        <v>79</v>
      </c>
      <c r="B20" s="45" t="s">
        <v>80</v>
      </c>
      <c r="C20" s="46" t="s">
        <v>10</v>
      </c>
      <c r="D20" s="6" t="s">
        <v>18</v>
      </c>
      <c r="E20" s="28">
        <f>SUM(F20:J20)</f>
        <v>143683.82548</v>
      </c>
      <c r="F20" s="28">
        <v>0</v>
      </c>
      <c r="G20" s="28">
        <f>15000-270.99038</f>
        <v>14729.009620000001</v>
      </c>
      <c r="H20" s="119">
        <f>5189.77503+124802.546-1037.50517</f>
        <v>128954.81586</v>
      </c>
      <c r="I20" s="28">
        <v>0</v>
      </c>
      <c r="J20" s="28">
        <v>0</v>
      </c>
      <c r="K20" s="41" t="s">
        <v>46</v>
      </c>
      <c r="L20" s="47" t="s">
        <v>89</v>
      </c>
    </row>
    <row r="21" spans="1:13" s="14" customFormat="1" ht="75" x14ac:dyDescent="0.25">
      <c r="A21" s="48" t="s">
        <v>81</v>
      </c>
      <c r="B21" s="45" t="s">
        <v>93</v>
      </c>
      <c r="C21" s="46" t="s">
        <v>10</v>
      </c>
      <c r="D21" s="6" t="s">
        <v>18</v>
      </c>
      <c r="E21" s="28">
        <f>SUM(F21:J21)</f>
        <v>14872.4406</v>
      </c>
      <c r="F21" s="28">
        <v>0</v>
      </c>
      <c r="G21" s="28">
        <v>0</v>
      </c>
      <c r="H21" s="28">
        <v>14872.4406</v>
      </c>
      <c r="I21" s="28">
        <v>0</v>
      </c>
      <c r="J21" s="28">
        <v>0</v>
      </c>
      <c r="K21" s="41" t="s">
        <v>46</v>
      </c>
      <c r="L21" s="47" t="s">
        <v>94</v>
      </c>
    </row>
    <row r="22" spans="1:13" s="14" customFormat="1" ht="91.5" customHeight="1" x14ac:dyDescent="0.25">
      <c r="A22" s="48" t="s">
        <v>83</v>
      </c>
      <c r="B22" s="45" t="s">
        <v>85</v>
      </c>
      <c r="C22" s="46" t="s">
        <v>10</v>
      </c>
      <c r="D22" s="7" t="s">
        <v>4</v>
      </c>
      <c r="E22" s="28">
        <f t="shared" ref="E22" si="6">SUM(F22:J22)</f>
        <v>50000</v>
      </c>
      <c r="F22" s="29">
        <v>0</v>
      </c>
      <c r="G22" s="29">
        <v>0</v>
      </c>
      <c r="H22" s="29">
        <v>50000</v>
      </c>
      <c r="I22" s="29">
        <v>0</v>
      </c>
      <c r="J22" s="29">
        <v>0</v>
      </c>
      <c r="K22" s="41" t="s">
        <v>46</v>
      </c>
      <c r="L22" s="47" t="s">
        <v>84</v>
      </c>
      <c r="M22" s="42"/>
    </row>
    <row r="23" spans="1:13" s="3" customFormat="1" ht="15" x14ac:dyDescent="0.25">
      <c r="A23" s="77" t="s">
        <v>21</v>
      </c>
      <c r="B23" s="72" t="s">
        <v>63</v>
      </c>
      <c r="C23" s="79" t="s">
        <v>10</v>
      </c>
      <c r="D23" s="5" t="s">
        <v>7</v>
      </c>
      <c r="E23" s="28">
        <f>SUM(F23:J23)</f>
        <v>128704.19600000001</v>
      </c>
      <c r="F23" s="28">
        <f>SUM(F24:F24)</f>
        <v>21226.648000000001</v>
      </c>
      <c r="G23" s="28">
        <f>SUM(G24:G24)</f>
        <v>26539.342000000001</v>
      </c>
      <c r="H23" s="28">
        <f>SUM(H24:H24)</f>
        <v>26979.401999999998</v>
      </c>
      <c r="I23" s="28">
        <f>SUM(I24:I24)</f>
        <v>26979.401999999998</v>
      </c>
      <c r="J23" s="28">
        <f>SUM(J24:J24)</f>
        <v>26979.401999999998</v>
      </c>
      <c r="K23" s="58" t="s">
        <v>8</v>
      </c>
      <c r="L23" s="73" t="s">
        <v>30</v>
      </c>
    </row>
    <row r="24" spans="1:13" s="14" customFormat="1" ht="61.5" customHeight="1" x14ac:dyDescent="0.25">
      <c r="A24" s="78"/>
      <c r="B24" s="72"/>
      <c r="C24" s="79"/>
      <c r="D24" s="6" t="s">
        <v>18</v>
      </c>
      <c r="E24" s="28">
        <f t="shared" ref="E24" si="7">SUM(F24:J24)</f>
        <v>128704.19600000001</v>
      </c>
      <c r="F24" s="28">
        <f>31916.218-1540-1155-908.8-599.95-5000-1655.28+2000-15.54-1500-200-115</f>
        <v>21226.648000000001</v>
      </c>
      <c r="G24" s="28">
        <f>27263.074-283.672-69.204-370.856</f>
        <v>26539.342000000001</v>
      </c>
      <c r="H24" s="28">
        <v>26979.401999999998</v>
      </c>
      <c r="I24" s="28">
        <v>26979.401999999998</v>
      </c>
      <c r="J24" s="28">
        <v>26979.401999999998</v>
      </c>
      <c r="K24" s="80"/>
      <c r="L24" s="74"/>
    </row>
    <row r="25" spans="1:13" s="3" customFormat="1" ht="15" x14ac:dyDescent="0.25">
      <c r="A25" s="77" t="s">
        <v>88</v>
      </c>
      <c r="B25" s="72" t="s">
        <v>91</v>
      </c>
      <c r="C25" s="79" t="s">
        <v>10</v>
      </c>
      <c r="D25" s="5" t="s">
        <v>7</v>
      </c>
      <c r="E25" s="28">
        <f>SUM(F25:J25)</f>
        <v>167065.68014000001</v>
      </c>
      <c r="F25" s="28">
        <f>SUM(F26:F26)</f>
        <v>0</v>
      </c>
      <c r="G25" s="28">
        <f>SUM(G26:G26)</f>
        <v>0</v>
      </c>
      <c r="H25" s="28">
        <f>SUM(H26:H26)</f>
        <v>167065.68014000001</v>
      </c>
      <c r="I25" s="28">
        <f>SUM(I26:I26)</f>
        <v>0</v>
      </c>
      <c r="J25" s="28">
        <f>SUM(J26:J26)</f>
        <v>0</v>
      </c>
      <c r="K25" s="58" t="s">
        <v>8</v>
      </c>
      <c r="L25" s="73" t="s">
        <v>90</v>
      </c>
    </row>
    <row r="26" spans="1:13" s="14" customFormat="1" ht="214.5" customHeight="1" x14ac:dyDescent="0.25">
      <c r="A26" s="78"/>
      <c r="B26" s="72"/>
      <c r="C26" s="79"/>
      <c r="D26" s="6" t="s">
        <v>18</v>
      </c>
      <c r="E26" s="28">
        <f t="shared" ref="E26" si="8">SUM(F26:J26)</f>
        <v>167065.68014000001</v>
      </c>
      <c r="F26" s="28">
        <v>0</v>
      </c>
      <c r="G26" s="28">
        <v>0</v>
      </c>
      <c r="H26" s="119">
        <f>192704.22497-25638.54483</f>
        <v>167065.68014000001</v>
      </c>
      <c r="I26" s="28">
        <v>0</v>
      </c>
      <c r="J26" s="28">
        <v>0</v>
      </c>
      <c r="K26" s="80"/>
      <c r="L26" s="74"/>
    </row>
    <row r="27" spans="1:13" s="9" customFormat="1" ht="21" customHeight="1" x14ac:dyDescent="0.25">
      <c r="A27" s="70" t="s">
        <v>22</v>
      </c>
      <c r="B27" s="66" t="s">
        <v>16</v>
      </c>
      <c r="C27" s="71" t="s">
        <v>10</v>
      </c>
      <c r="D27" s="19" t="s">
        <v>2</v>
      </c>
      <c r="E27" s="30">
        <f>SUM(F27:J27)</f>
        <v>103440.30066000001</v>
      </c>
      <c r="F27" s="30">
        <f>SUM(F28:F30)</f>
        <v>4764.2506599999997</v>
      </c>
      <c r="G27" s="30">
        <f>SUM(G28:G30)</f>
        <v>0</v>
      </c>
      <c r="H27" s="30">
        <f>SUM(H28:H30)</f>
        <v>98676.05</v>
      </c>
      <c r="I27" s="30">
        <f>SUM(I28:I30)</f>
        <v>0</v>
      </c>
      <c r="J27" s="30">
        <f>SUM(J28:J30)</f>
        <v>0</v>
      </c>
      <c r="K27" s="68"/>
      <c r="L27" s="68"/>
    </row>
    <row r="28" spans="1:13" s="14" customFormat="1" ht="33.75" customHeight="1" x14ac:dyDescent="0.25">
      <c r="A28" s="70"/>
      <c r="B28" s="66"/>
      <c r="C28" s="71"/>
      <c r="D28" s="13" t="s">
        <v>9</v>
      </c>
      <c r="E28" s="30">
        <f t="shared" ref="E28:E30" si="9">SUM(F28:J28)</f>
        <v>2675.7283299999999</v>
      </c>
      <c r="F28" s="31">
        <f>F32</f>
        <v>2675.7283299999999</v>
      </c>
      <c r="G28" s="31">
        <f t="shared" ref="G28:J28" si="10">G32</f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68"/>
      <c r="L28" s="68"/>
    </row>
    <row r="29" spans="1:13" s="14" customFormat="1" ht="25.5" x14ac:dyDescent="0.25">
      <c r="A29" s="70"/>
      <c r="B29" s="66"/>
      <c r="C29" s="71"/>
      <c r="D29" s="13" t="s">
        <v>14</v>
      </c>
      <c r="E29" s="30">
        <f t="shared" si="9"/>
        <v>46035.931669999998</v>
      </c>
      <c r="F29" s="31">
        <f>F33+F36</f>
        <v>891.93167000000005</v>
      </c>
      <c r="G29" s="31">
        <f>G33+G36</f>
        <v>0</v>
      </c>
      <c r="H29" s="31">
        <f>H33+H36</f>
        <v>45144</v>
      </c>
      <c r="I29" s="31">
        <f>I33+I36</f>
        <v>0</v>
      </c>
      <c r="J29" s="31">
        <f>J33+J36</f>
        <v>0</v>
      </c>
      <c r="K29" s="68"/>
      <c r="L29" s="68"/>
    </row>
    <row r="30" spans="1:13" s="14" customFormat="1" ht="38.25" x14ac:dyDescent="0.25">
      <c r="A30" s="70"/>
      <c r="B30" s="66"/>
      <c r="C30" s="71"/>
      <c r="D30" s="13" t="s">
        <v>18</v>
      </c>
      <c r="E30" s="30">
        <f t="shared" si="9"/>
        <v>54728.640660000005</v>
      </c>
      <c r="F30" s="31">
        <f>F34+F37</f>
        <v>1196.5906600000001</v>
      </c>
      <c r="G30" s="31">
        <f t="shared" ref="G30:J30" si="11">G34+G37</f>
        <v>0</v>
      </c>
      <c r="H30" s="31">
        <f t="shared" si="11"/>
        <v>53532.05</v>
      </c>
      <c r="I30" s="31">
        <f t="shared" si="11"/>
        <v>0</v>
      </c>
      <c r="J30" s="31">
        <f t="shared" si="11"/>
        <v>0</v>
      </c>
      <c r="K30" s="68"/>
      <c r="L30" s="68"/>
    </row>
    <row r="31" spans="1:13" s="3" customFormat="1" ht="15" x14ac:dyDescent="0.25">
      <c r="A31" s="69" t="s">
        <v>23</v>
      </c>
      <c r="B31" s="72" t="s">
        <v>48</v>
      </c>
      <c r="C31" s="79" t="s">
        <v>10</v>
      </c>
      <c r="D31" s="5" t="s">
        <v>7</v>
      </c>
      <c r="E31" s="28">
        <f>SUM(F31:J31)</f>
        <v>4764.2506599999997</v>
      </c>
      <c r="F31" s="28">
        <f>SUM(F32:F34)</f>
        <v>4764.2506599999997</v>
      </c>
      <c r="G31" s="28">
        <v>0</v>
      </c>
      <c r="H31" s="28">
        <v>0</v>
      </c>
      <c r="I31" s="28">
        <v>0</v>
      </c>
      <c r="J31" s="28">
        <v>0</v>
      </c>
      <c r="K31" s="73" t="s">
        <v>8</v>
      </c>
      <c r="L31" s="73" t="s">
        <v>44</v>
      </c>
    </row>
    <row r="32" spans="1:13" s="14" customFormat="1" ht="25.5" x14ac:dyDescent="0.25">
      <c r="A32" s="69"/>
      <c r="B32" s="72"/>
      <c r="C32" s="79"/>
      <c r="D32" s="6" t="s">
        <v>9</v>
      </c>
      <c r="E32" s="28">
        <f t="shared" ref="E32:E34" si="12">SUM(F32:J32)</f>
        <v>2675.7283299999999</v>
      </c>
      <c r="F32" s="28">
        <v>2675.7283299999999</v>
      </c>
      <c r="G32" s="28">
        <v>0</v>
      </c>
      <c r="H32" s="28">
        <v>0</v>
      </c>
      <c r="I32" s="28">
        <v>0</v>
      </c>
      <c r="J32" s="28">
        <v>0</v>
      </c>
      <c r="K32" s="74"/>
      <c r="L32" s="74"/>
    </row>
    <row r="33" spans="1:12" s="14" customFormat="1" ht="25.5" x14ac:dyDescent="0.25">
      <c r="A33" s="69"/>
      <c r="B33" s="72"/>
      <c r="C33" s="79"/>
      <c r="D33" s="6" t="s">
        <v>14</v>
      </c>
      <c r="E33" s="28">
        <f t="shared" si="12"/>
        <v>891.93167000000005</v>
      </c>
      <c r="F33" s="28">
        <v>891.93167000000005</v>
      </c>
      <c r="G33" s="28">
        <v>0</v>
      </c>
      <c r="H33" s="28">
        <v>0</v>
      </c>
      <c r="I33" s="28">
        <v>0</v>
      </c>
      <c r="J33" s="28">
        <v>0</v>
      </c>
      <c r="K33" s="74"/>
      <c r="L33" s="74"/>
    </row>
    <row r="34" spans="1:12" s="14" customFormat="1" ht="53.45" customHeight="1" x14ac:dyDescent="0.25">
      <c r="A34" s="69"/>
      <c r="B34" s="72"/>
      <c r="C34" s="79"/>
      <c r="D34" s="6" t="s">
        <v>18</v>
      </c>
      <c r="E34" s="28">
        <f t="shared" si="12"/>
        <v>1196.5906600000001</v>
      </c>
      <c r="F34" s="28">
        <f>2140.6+599.95-62.16993-1481.78941</f>
        <v>1196.5906600000001</v>
      </c>
      <c r="G34" s="28">
        <v>0</v>
      </c>
      <c r="H34" s="28">
        <v>0</v>
      </c>
      <c r="I34" s="28">
        <v>0</v>
      </c>
      <c r="J34" s="28">
        <v>0</v>
      </c>
      <c r="K34" s="74"/>
      <c r="L34" s="74"/>
    </row>
    <row r="35" spans="1:12" s="3" customFormat="1" ht="15" x14ac:dyDescent="0.25">
      <c r="A35" s="69" t="s">
        <v>24</v>
      </c>
      <c r="B35" s="72" t="s">
        <v>49</v>
      </c>
      <c r="C35" s="79" t="s">
        <v>10</v>
      </c>
      <c r="D35" s="5" t="s">
        <v>7</v>
      </c>
      <c r="E35" s="28">
        <f>SUM(F35:J35)</f>
        <v>98676.05</v>
      </c>
      <c r="F35" s="28">
        <v>0</v>
      </c>
      <c r="G35" s="28">
        <f>SUM(G36:G37)</f>
        <v>0</v>
      </c>
      <c r="H35" s="28">
        <f>SUM(H36:H37)</f>
        <v>98676.05</v>
      </c>
      <c r="I35" s="28">
        <f t="shared" ref="I35:J35" si="13">SUM(I36:I37)</f>
        <v>0</v>
      </c>
      <c r="J35" s="28">
        <f t="shared" si="13"/>
        <v>0</v>
      </c>
      <c r="K35" s="73" t="s">
        <v>8</v>
      </c>
      <c r="L35" s="73" t="s">
        <v>82</v>
      </c>
    </row>
    <row r="36" spans="1:12" s="14" customFormat="1" ht="25.5" x14ac:dyDescent="0.25">
      <c r="A36" s="69"/>
      <c r="B36" s="72"/>
      <c r="C36" s="79"/>
      <c r="D36" s="6" t="s">
        <v>14</v>
      </c>
      <c r="E36" s="28">
        <f t="shared" ref="E36:E37" si="14">SUM(F36:J36)</f>
        <v>45144</v>
      </c>
      <c r="F36" s="28">
        <v>0</v>
      </c>
      <c r="G36" s="28">
        <v>0</v>
      </c>
      <c r="H36" s="28">
        <v>45144</v>
      </c>
      <c r="I36" s="28">
        <v>0</v>
      </c>
      <c r="J36" s="28">
        <v>0</v>
      </c>
      <c r="K36" s="74"/>
      <c r="L36" s="74"/>
    </row>
    <row r="37" spans="1:12" s="14" customFormat="1" ht="190.5" customHeight="1" x14ac:dyDescent="0.25">
      <c r="A37" s="69"/>
      <c r="B37" s="72"/>
      <c r="C37" s="79"/>
      <c r="D37" s="6" t="s">
        <v>18</v>
      </c>
      <c r="E37" s="28">
        <f t="shared" si="14"/>
        <v>53532.05</v>
      </c>
      <c r="F37" s="28">
        <v>0</v>
      </c>
      <c r="G37" s="28">
        <v>0</v>
      </c>
      <c r="H37" s="119">
        <f>26856+26676.05</f>
        <v>53532.05</v>
      </c>
      <c r="I37" s="28">
        <v>0</v>
      </c>
      <c r="J37" s="28">
        <v>0</v>
      </c>
      <c r="K37" s="81"/>
      <c r="L37" s="81"/>
    </row>
    <row r="38" spans="1:12" s="14" customFormat="1" ht="20.45" customHeight="1" x14ac:dyDescent="0.25">
      <c r="A38" s="84" t="s">
        <v>57</v>
      </c>
      <c r="B38" s="85"/>
      <c r="C38" s="85"/>
      <c r="D38" s="13" t="s">
        <v>7</v>
      </c>
      <c r="E38" s="32">
        <f>SUM(F38:J38)</f>
        <v>8432526.2968400009</v>
      </c>
      <c r="F38" s="32">
        <f>F8+F27</f>
        <v>5827936.3206600007</v>
      </c>
      <c r="G38" s="32">
        <f>G8+G27</f>
        <v>485709.26561999996</v>
      </c>
      <c r="H38" s="32">
        <f>H8+H27</f>
        <v>1115734.6645599999</v>
      </c>
      <c r="I38" s="32">
        <f>I8+I27</f>
        <v>501573.02300000004</v>
      </c>
      <c r="J38" s="32">
        <f>J8+J27</f>
        <v>501573.02300000004</v>
      </c>
      <c r="K38" s="86"/>
      <c r="L38" s="86"/>
    </row>
    <row r="39" spans="1:12" s="14" customFormat="1" ht="28.5" customHeight="1" x14ac:dyDescent="0.25">
      <c r="A39" s="85"/>
      <c r="B39" s="85"/>
      <c r="C39" s="85"/>
      <c r="D39" s="13" t="s">
        <v>9</v>
      </c>
      <c r="E39" s="32">
        <f t="shared" ref="E39:E42" si="15">SUM(F39:J39)</f>
        <v>2675.7283299999999</v>
      </c>
      <c r="F39" s="32">
        <f t="shared" ref="F39:J40" si="16">F28</f>
        <v>2675.7283299999999</v>
      </c>
      <c r="G39" s="32">
        <f t="shared" si="16"/>
        <v>0</v>
      </c>
      <c r="H39" s="32">
        <f t="shared" si="16"/>
        <v>0</v>
      </c>
      <c r="I39" s="32">
        <f t="shared" si="16"/>
        <v>0</v>
      </c>
      <c r="J39" s="32">
        <f t="shared" si="16"/>
        <v>0</v>
      </c>
      <c r="K39" s="86"/>
      <c r="L39" s="86"/>
    </row>
    <row r="40" spans="1:12" s="14" customFormat="1" ht="25.5" x14ac:dyDescent="0.25">
      <c r="A40" s="85"/>
      <c r="B40" s="85"/>
      <c r="C40" s="85"/>
      <c r="D40" s="13" t="s">
        <v>14</v>
      </c>
      <c r="E40" s="32">
        <f t="shared" si="15"/>
        <v>46035.931669999998</v>
      </c>
      <c r="F40" s="32">
        <f t="shared" si="16"/>
        <v>891.93167000000005</v>
      </c>
      <c r="G40" s="32">
        <f t="shared" si="16"/>
        <v>0</v>
      </c>
      <c r="H40" s="32">
        <f t="shared" si="16"/>
        <v>45144</v>
      </c>
      <c r="I40" s="32">
        <f t="shared" si="16"/>
        <v>0</v>
      </c>
      <c r="J40" s="32">
        <f t="shared" si="16"/>
        <v>0</v>
      </c>
      <c r="K40" s="86"/>
      <c r="L40" s="86"/>
    </row>
    <row r="41" spans="1:12" s="14" customFormat="1" ht="38.25" x14ac:dyDescent="0.25">
      <c r="A41" s="85"/>
      <c r="B41" s="85"/>
      <c r="C41" s="85"/>
      <c r="D41" s="13" t="s">
        <v>18</v>
      </c>
      <c r="E41" s="32">
        <f>SUM(F41:J41)</f>
        <v>1840020.9518400002</v>
      </c>
      <c r="F41" s="32">
        <f>F30+F9</f>
        <v>274090.95066000003</v>
      </c>
      <c r="G41" s="32">
        <f>G30+G9</f>
        <v>299976.74661999999</v>
      </c>
      <c r="H41" s="32">
        <f>H30+H9</f>
        <v>669416.25855999999</v>
      </c>
      <c r="I41" s="32">
        <f>I30+I9</f>
        <v>298268.49800000002</v>
      </c>
      <c r="J41" s="32">
        <f>J30+J9</f>
        <v>298268.49800000002</v>
      </c>
      <c r="K41" s="86"/>
      <c r="L41" s="86"/>
    </row>
    <row r="42" spans="1:12" s="14" customFormat="1" ht="25.5" x14ac:dyDescent="0.25">
      <c r="A42" s="85"/>
      <c r="B42" s="85"/>
      <c r="C42" s="85"/>
      <c r="D42" s="15" t="s">
        <v>4</v>
      </c>
      <c r="E42" s="32">
        <f t="shared" si="15"/>
        <v>6543793.6850000005</v>
      </c>
      <c r="F42" s="32">
        <f>F10</f>
        <v>5550277.71</v>
      </c>
      <c r="G42" s="32">
        <f>G10</f>
        <v>185732.519</v>
      </c>
      <c r="H42" s="32">
        <f>H10</f>
        <v>401174.40599999996</v>
      </c>
      <c r="I42" s="32">
        <f>I10</f>
        <v>203304.52499999999</v>
      </c>
      <c r="J42" s="32">
        <f>J10</f>
        <v>203304.52499999999</v>
      </c>
      <c r="K42" s="86"/>
      <c r="L42" s="86"/>
    </row>
    <row r="43" spans="1:12" s="12" customFormat="1" ht="26.45" customHeight="1" x14ac:dyDescent="0.25">
      <c r="A43" s="115" t="s">
        <v>66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2" s="3" customFormat="1" ht="15" x14ac:dyDescent="0.25">
      <c r="A44" s="118">
        <v>1</v>
      </c>
      <c r="B44" s="82" t="s">
        <v>17</v>
      </c>
      <c r="C44" s="44" t="s">
        <v>11</v>
      </c>
      <c r="D44" s="20" t="s">
        <v>7</v>
      </c>
      <c r="E44" s="23">
        <f>SUM(F44:J44)</f>
        <v>0</v>
      </c>
      <c r="F44" s="33">
        <f>SUM(F45:F45)</f>
        <v>0</v>
      </c>
      <c r="G44" s="33">
        <f>SUM(G45:G45)</f>
        <v>0</v>
      </c>
      <c r="H44" s="33">
        <f>SUM(H45:H45)</f>
        <v>0</v>
      </c>
      <c r="I44" s="33">
        <f>SUM(I45:I45)</f>
        <v>0</v>
      </c>
      <c r="J44" s="33">
        <f>SUM(J45:J45)</f>
        <v>0</v>
      </c>
      <c r="K44" s="50"/>
      <c r="L44" s="73"/>
    </row>
    <row r="45" spans="1:12" s="14" customFormat="1" ht="48.75" customHeight="1" x14ac:dyDescent="0.25">
      <c r="A45" s="118"/>
      <c r="B45" s="82"/>
      <c r="C45" s="44"/>
      <c r="D45" s="13" t="s">
        <v>18</v>
      </c>
      <c r="E45" s="23">
        <f t="shared" ref="E45:J45" si="17">E47</f>
        <v>0</v>
      </c>
      <c r="F45" s="23">
        <f t="shared" si="17"/>
        <v>0</v>
      </c>
      <c r="G45" s="23">
        <f t="shared" si="17"/>
        <v>0</v>
      </c>
      <c r="H45" s="23">
        <f t="shared" si="17"/>
        <v>0</v>
      </c>
      <c r="I45" s="23">
        <f t="shared" si="17"/>
        <v>0</v>
      </c>
      <c r="J45" s="23">
        <f t="shared" si="17"/>
        <v>0</v>
      </c>
      <c r="K45" s="51"/>
      <c r="L45" s="81"/>
    </row>
    <row r="46" spans="1:12" s="3" customFormat="1" ht="15" x14ac:dyDescent="0.25">
      <c r="A46" s="83" t="s">
        <v>12</v>
      </c>
      <c r="B46" s="83" t="s">
        <v>50</v>
      </c>
      <c r="C46" s="79" t="s">
        <v>10</v>
      </c>
      <c r="D46" s="4" t="s">
        <v>7</v>
      </c>
      <c r="E46" s="34">
        <f t="shared" ref="E46:J46" si="18">SUM(E47:E47)</f>
        <v>0</v>
      </c>
      <c r="F46" s="34">
        <f t="shared" si="18"/>
        <v>0</v>
      </c>
      <c r="G46" s="34">
        <f t="shared" si="18"/>
        <v>0</v>
      </c>
      <c r="H46" s="34">
        <f t="shared" si="18"/>
        <v>0</v>
      </c>
      <c r="I46" s="34">
        <f t="shared" si="18"/>
        <v>0</v>
      </c>
      <c r="J46" s="34">
        <f t="shared" si="18"/>
        <v>0</v>
      </c>
      <c r="K46" s="73" t="s">
        <v>8</v>
      </c>
      <c r="L46" s="73" t="s">
        <v>40</v>
      </c>
    </row>
    <row r="47" spans="1:12" s="14" customFormat="1" ht="108" customHeight="1" x14ac:dyDescent="0.25">
      <c r="A47" s="83"/>
      <c r="B47" s="83"/>
      <c r="C47" s="79"/>
      <c r="D47" s="6" t="s">
        <v>18</v>
      </c>
      <c r="E47" s="29">
        <f t="shared" ref="E47:E49" si="19">SUM(F47:J47)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81"/>
      <c r="L47" s="81"/>
    </row>
    <row r="48" spans="1:12" s="14" customFormat="1" ht="19.149999999999999" customHeight="1" x14ac:dyDescent="0.25">
      <c r="A48" s="84" t="s">
        <v>26</v>
      </c>
      <c r="B48" s="85"/>
      <c r="C48" s="85"/>
      <c r="D48" s="13" t="s">
        <v>7</v>
      </c>
      <c r="E48" s="35">
        <f t="shared" si="19"/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86"/>
      <c r="L48" s="86"/>
    </row>
    <row r="49" spans="1:12" s="14" customFormat="1" ht="47.25" customHeight="1" x14ac:dyDescent="0.25">
      <c r="A49" s="85"/>
      <c r="B49" s="85"/>
      <c r="C49" s="85"/>
      <c r="D49" s="13" t="s">
        <v>18</v>
      </c>
      <c r="E49" s="35">
        <f t="shared" si="19"/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86"/>
      <c r="L49" s="86"/>
    </row>
    <row r="50" spans="1:12" s="12" customFormat="1" ht="18.600000000000001" customHeight="1" x14ac:dyDescent="0.25">
      <c r="A50" s="87" t="s">
        <v>65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s="3" customFormat="1" ht="22.9" customHeight="1" x14ac:dyDescent="0.25">
      <c r="A51" s="88">
        <v>1</v>
      </c>
      <c r="B51" s="82" t="s">
        <v>67</v>
      </c>
      <c r="C51" s="71" t="s">
        <v>11</v>
      </c>
      <c r="D51" s="20" t="s">
        <v>7</v>
      </c>
      <c r="E51" s="23">
        <f>SUM(F51:J51)</f>
        <v>2417546.2335100002</v>
      </c>
      <c r="F51" s="33">
        <f>SUM(F52:F53)</f>
        <v>475064.92413</v>
      </c>
      <c r="G51" s="33">
        <f>SUM(G52:G53)</f>
        <v>485697.20782000001</v>
      </c>
      <c r="H51" s="33">
        <f>SUM(H52:H53)</f>
        <v>485019.03556000005</v>
      </c>
      <c r="I51" s="33">
        <f>SUM(I52:I53)</f>
        <v>485882.53300000005</v>
      </c>
      <c r="J51" s="33">
        <f>SUM(J52:J53)</f>
        <v>485882.53300000005</v>
      </c>
      <c r="K51" s="21"/>
      <c r="L51" s="47"/>
    </row>
    <row r="52" spans="1:12" s="14" customFormat="1" ht="38.25" x14ac:dyDescent="0.25">
      <c r="A52" s="88"/>
      <c r="B52" s="82"/>
      <c r="C52" s="71"/>
      <c r="D52" s="13" t="s">
        <v>18</v>
      </c>
      <c r="E52" s="23">
        <f t="shared" ref="E52:E53" si="20">SUM(F52:J52)</f>
        <v>2295771.9809500002</v>
      </c>
      <c r="F52" s="23">
        <f>F55</f>
        <v>458633.42413</v>
      </c>
      <c r="G52" s="23">
        <f t="shared" ref="F52:J53" si="21">G55</f>
        <v>460463.95782000001</v>
      </c>
      <c r="H52" s="23">
        <f t="shared" si="21"/>
        <v>458891.53300000005</v>
      </c>
      <c r="I52" s="23">
        <f t="shared" si="21"/>
        <v>458891.53300000005</v>
      </c>
      <c r="J52" s="23">
        <f t="shared" si="21"/>
        <v>458891.53300000005</v>
      </c>
      <c r="K52" s="21"/>
      <c r="L52" s="58"/>
    </row>
    <row r="53" spans="1:12" s="14" customFormat="1" ht="25.5" x14ac:dyDescent="0.25">
      <c r="A53" s="88"/>
      <c r="B53" s="82"/>
      <c r="C53" s="71"/>
      <c r="D53" s="15" t="s">
        <v>4</v>
      </c>
      <c r="E53" s="23">
        <f t="shared" si="20"/>
        <v>121774.25255999999</v>
      </c>
      <c r="F53" s="23">
        <f t="shared" si="21"/>
        <v>16431.5</v>
      </c>
      <c r="G53" s="23">
        <f t="shared" si="21"/>
        <v>25233.25</v>
      </c>
      <c r="H53" s="23">
        <f t="shared" si="21"/>
        <v>26127.502560000001</v>
      </c>
      <c r="I53" s="23">
        <f t="shared" si="21"/>
        <v>26991</v>
      </c>
      <c r="J53" s="23">
        <f t="shared" si="21"/>
        <v>26991</v>
      </c>
      <c r="K53" s="21"/>
      <c r="L53" s="59"/>
    </row>
    <row r="54" spans="1:12" s="3" customFormat="1" ht="23.45" customHeight="1" x14ac:dyDescent="0.25">
      <c r="A54" s="69" t="s">
        <v>12</v>
      </c>
      <c r="B54" s="72" t="s">
        <v>51</v>
      </c>
      <c r="C54" s="79" t="s">
        <v>10</v>
      </c>
      <c r="D54" s="5" t="s">
        <v>7</v>
      </c>
      <c r="E54" s="28">
        <f t="shared" ref="E54:J54" si="22">SUM(E55:E56)</f>
        <v>2417546.2335100002</v>
      </c>
      <c r="F54" s="28">
        <f t="shared" si="22"/>
        <v>475064.92413</v>
      </c>
      <c r="G54" s="28">
        <f t="shared" si="22"/>
        <v>485697.20782000001</v>
      </c>
      <c r="H54" s="28">
        <f t="shared" si="22"/>
        <v>485019.03556000005</v>
      </c>
      <c r="I54" s="28">
        <f t="shared" si="22"/>
        <v>485882.53300000005</v>
      </c>
      <c r="J54" s="28">
        <f t="shared" si="22"/>
        <v>485882.53300000005</v>
      </c>
      <c r="K54" s="58" t="s">
        <v>8</v>
      </c>
      <c r="L54" s="73" t="s">
        <v>29</v>
      </c>
    </row>
    <row r="55" spans="1:12" s="14" customFormat="1" ht="38.25" x14ac:dyDescent="0.25">
      <c r="A55" s="69"/>
      <c r="B55" s="72"/>
      <c r="C55" s="79"/>
      <c r="D55" s="6" t="s">
        <v>18</v>
      </c>
      <c r="E55" s="28">
        <f t="shared" ref="E55:E56" si="23">SUM(F55:J55)</f>
        <v>2295771.9809500002</v>
      </c>
      <c r="F55" s="28">
        <f>481196.62+1053-3000-15785-365.4-2145.225-1100-599.983-29.1074-591.48047</f>
        <v>458633.42413</v>
      </c>
      <c r="G55" s="28">
        <f>435772.013+1053+12814.56-562.51518+11000+386.9</f>
        <v>460463.95782000001</v>
      </c>
      <c r="H55" s="28">
        <f>441724.319+877.385+16289.829</f>
        <v>458891.53300000005</v>
      </c>
      <c r="I55" s="28">
        <f>441724.319+877.385+16289.829</f>
        <v>458891.53300000005</v>
      </c>
      <c r="J55" s="28">
        <f>441724.319+877.385+16289.829</f>
        <v>458891.53300000005</v>
      </c>
      <c r="K55" s="80"/>
      <c r="L55" s="74"/>
    </row>
    <row r="56" spans="1:12" s="14" customFormat="1" ht="20.25" customHeight="1" x14ac:dyDescent="0.25">
      <c r="A56" s="69"/>
      <c r="B56" s="72"/>
      <c r="C56" s="79"/>
      <c r="D56" s="7" t="s">
        <v>4</v>
      </c>
      <c r="E56" s="28">
        <f t="shared" si="23"/>
        <v>121774.25255999999</v>
      </c>
      <c r="F56" s="28">
        <v>16431.5</v>
      </c>
      <c r="G56" s="28">
        <v>25233.25</v>
      </c>
      <c r="H56" s="28">
        <v>26127.502560000001</v>
      </c>
      <c r="I56" s="28">
        <v>26991</v>
      </c>
      <c r="J56" s="28">
        <v>26991</v>
      </c>
      <c r="K56" s="59"/>
      <c r="L56" s="81"/>
    </row>
    <row r="57" spans="1:12" s="3" customFormat="1" ht="15" x14ac:dyDescent="0.25">
      <c r="A57" s="69" t="s">
        <v>27</v>
      </c>
      <c r="B57" s="72" t="s">
        <v>55</v>
      </c>
      <c r="C57" s="79" t="s">
        <v>10</v>
      </c>
      <c r="D57" s="5" t="s">
        <v>7</v>
      </c>
      <c r="E57" s="28">
        <f>SUM(F57:J57)</f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73" t="s">
        <v>8</v>
      </c>
      <c r="L57" s="73" t="s">
        <v>41</v>
      </c>
    </row>
    <row r="58" spans="1:12" s="14" customFormat="1" ht="61.5" customHeight="1" x14ac:dyDescent="0.25">
      <c r="A58" s="69"/>
      <c r="B58" s="72"/>
      <c r="C58" s="79"/>
      <c r="D58" s="6" t="s">
        <v>18</v>
      </c>
      <c r="E58" s="28">
        <f t="shared" ref="E58" si="24">SUM(F58:J58)</f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81"/>
      <c r="L58" s="81"/>
    </row>
    <row r="59" spans="1:12" s="3" customFormat="1" ht="15" x14ac:dyDescent="0.25">
      <c r="A59" s="88" t="s">
        <v>22</v>
      </c>
      <c r="B59" s="82" t="s">
        <v>60</v>
      </c>
      <c r="C59" s="71" t="s">
        <v>11</v>
      </c>
      <c r="D59" s="20" t="s">
        <v>7</v>
      </c>
      <c r="E59" s="23">
        <f>SUM(F59:J59)</f>
        <v>0</v>
      </c>
      <c r="F59" s="33">
        <f>SUM(F60:F62)</f>
        <v>0</v>
      </c>
      <c r="G59" s="33">
        <f>SUM(G60:G62)</f>
        <v>0</v>
      </c>
      <c r="H59" s="33">
        <f>SUM(H60:H62)</f>
        <v>0</v>
      </c>
      <c r="I59" s="33">
        <f>SUM(I60:I62)</f>
        <v>0</v>
      </c>
      <c r="J59" s="33">
        <f>SUM(J60:J62)</f>
        <v>0</v>
      </c>
      <c r="K59" s="112"/>
      <c r="L59" s="58"/>
    </row>
    <row r="60" spans="1:12" s="14" customFormat="1" ht="30.75" customHeight="1" x14ac:dyDescent="0.25">
      <c r="A60" s="88"/>
      <c r="B60" s="82"/>
      <c r="C60" s="71"/>
      <c r="D60" s="13" t="s">
        <v>9</v>
      </c>
      <c r="E60" s="23">
        <f t="shared" ref="E60:E62" si="25">SUM(F60:J60)</f>
        <v>0</v>
      </c>
      <c r="F60" s="23">
        <f t="shared" ref="F60:J62" si="26">F64</f>
        <v>0</v>
      </c>
      <c r="G60" s="23">
        <f t="shared" si="26"/>
        <v>0</v>
      </c>
      <c r="H60" s="23">
        <f t="shared" si="26"/>
        <v>0</v>
      </c>
      <c r="I60" s="23">
        <f t="shared" si="26"/>
        <v>0</v>
      </c>
      <c r="J60" s="23">
        <f t="shared" si="26"/>
        <v>0</v>
      </c>
      <c r="K60" s="113"/>
      <c r="L60" s="80"/>
    </row>
    <row r="61" spans="1:12" s="14" customFormat="1" ht="25.5" x14ac:dyDescent="0.25">
      <c r="A61" s="88"/>
      <c r="B61" s="82"/>
      <c r="C61" s="71"/>
      <c r="D61" s="13" t="s">
        <v>14</v>
      </c>
      <c r="E61" s="23">
        <f t="shared" si="25"/>
        <v>0</v>
      </c>
      <c r="F61" s="23">
        <f t="shared" si="26"/>
        <v>0</v>
      </c>
      <c r="G61" s="23">
        <f t="shared" si="26"/>
        <v>0</v>
      </c>
      <c r="H61" s="23">
        <f t="shared" si="26"/>
        <v>0</v>
      </c>
      <c r="I61" s="23">
        <f t="shared" si="26"/>
        <v>0</v>
      </c>
      <c r="J61" s="23">
        <f t="shared" si="26"/>
        <v>0</v>
      </c>
      <c r="K61" s="113"/>
      <c r="L61" s="80"/>
    </row>
    <row r="62" spans="1:12" s="14" customFormat="1" ht="38.25" x14ac:dyDescent="0.25">
      <c r="A62" s="88"/>
      <c r="B62" s="82"/>
      <c r="C62" s="71"/>
      <c r="D62" s="13" t="s">
        <v>18</v>
      </c>
      <c r="E62" s="23">
        <f t="shared" si="25"/>
        <v>0</v>
      </c>
      <c r="F62" s="23">
        <f t="shared" si="26"/>
        <v>0</v>
      </c>
      <c r="G62" s="23">
        <f t="shared" si="26"/>
        <v>0</v>
      </c>
      <c r="H62" s="23">
        <f t="shared" si="26"/>
        <v>0</v>
      </c>
      <c r="I62" s="23">
        <f t="shared" si="26"/>
        <v>0</v>
      </c>
      <c r="J62" s="23">
        <f t="shared" si="26"/>
        <v>0</v>
      </c>
      <c r="K62" s="114"/>
      <c r="L62" s="59"/>
    </row>
    <row r="63" spans="1:12" s="3" customFormat="1" ht="15" x14ac:dyDescent="0.25">
      <c r="A63" s="69" t="s">
        <v>45</v>
      </c>
      <c r="B63" s="72" t="s">
        <v>52</v>
      </c>
      <c r="C63" s="79" t="s">
        <v>10</v>
      </c>
      <c r="D63" s="5" t="s">
        <v>7</v>
      </c>
      <c r="E63" s="28">
        <f>SUM(F63:J63)</f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73" t="s">
        <v>8</v>
      </c>
      <c r="L63" s="73" t="s">
        <v>42</v>
      </c>
    </row>
    <row r="64" spans="1:12" s="14" customFormat="1" ht="25.5" x14ac:dyDescent="0.25">
      <c r="A64" s="69"/>
      <c r="B64" s="72"/>
      <c r="C64" s="79"/>
      <c r="D64" s="6" t="s">
        <v>9</v>
      </c>
      <c r="E64" s="28">
        <f t="shared" ref="E64:E66" si="27">SUM(F64:J64)</f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74"/>
      <c r="L64" s="74"/>
    </row>
    <row r="65" spans="1:12" s="14" customFormat="1" ht="25.5" x14ac:dyDescent="0.25">
      <c r="A65" s="69"/>
      <c r="B65" s="72"/>
      <c r="C65" s="79"/>
      <c r="D65" s="6" t="s">
        <v>14</v>
      </c>
      <c r="E65" s="28">
        <f t="shared" si="27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74"/>
      <c r="L65" s="74"/>
    </row>
    <row r="66" spans="1:12" s="14" customFormat="1" ht="147.75" customHeight="1" x14ac:dyDescent="0.25">
      <c r="A66" s="69"/>
      <c r="B66" s="72"/>
      <c r="C66" s="79"/>
      <c r="D66" s="6" t="s">
        <v>18</v>
      </c>
      <c r="E66" s="28">
        <f t="shared" si="27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81"/>
      <c r="L66" s="81"/>
    </row>
    <row r="67" spans="1:12" s="14" customFormat="1" ht="21.6" customHeight="1" x14ac:dyDescent="0.25">
      <c r="A67" s="84" t="s">
        <v>58</v>
      </c>
      <c r="B67" s="85"/>
      <c r="C67" s="85"/>
      <c r="D67" s="13" t="s">
        <v>7</v>
      </c>
      <c r="E67" s="32">
        <f>SUM(F67:J67)</f>
        <v>2417546.2335100002</v>
      </c>
      <c r="F67" s="32">
        <f>F51+F59</f>
        <v>475064.92413</v>
      </c>
      <c r="G67" s="32">
        <f>G51+G59</f>
        <v>485697.20782000001</v>
      </c>
      <c r="H67" s="32">
        <f>H51+H59</f>
        <v>485019.03556000005</v>
      </c>
      <c r="I67" s="32">
        <f>I51+I59</f>
        <v>485882.53300000005</v>
      </c>
      <c r="J67" s="32">
        <f>J51+J59</f>
        <v>485882.53300000005</v>
      </c>
      <c r="K67" s="86"/>
      <c r="L67" s="86"/>
    </row>
    <row r="68" spans="1:12" s="14" customFormat="1" ht="27.6" customHeight="1" x14ac:dyDescent="0.25">
      <c r="A68" s="85"/>
      <c r="B68" s="85"/>
      <c r="C68" s="85"/>
      <c r="D68" s="13" t="s">
        <v>9</v>
      </c>
      <c r="E68" s="32">
        <f>SUM(F68:J68)</f>
        <v>0</v>
      </c>
      <c r="F68" s="32">
        <f t="shared" ref="F68:J69" si="28">F60</f>
        <v>0</v>
      </c>
      <c r="G68" s="32">
        <f t="shared" si="28"/>
        <v>0</v>
      </c>
      <c r="H68" s="32">
        <f t="shared" si="28"/>
        <v>0</v>
      </c>
      <c r="I68" s="32">
        <f t="shared" si="28"/>
        <v>0</v>
      </c>
      <c r="J68" s="32">
        <f t="shared" si="28"/>
        <v>0</v>
      </c>
      <c r="K68" s="86"/>
      <c r="L68" s="86"/>
    </row>
    <row r="69" spans="1:12" s="14" customFormat="1" ht="25.5" x14ac:dyDescent="0.25">
      <c r="A69" s="85"/>
      <c r="B69" s="85"/>
      <c r="C69" s="85"/>
      <c r="D69" s="13" t="s">
        <v>14</v>
      </c>
      <c r="E69" s="32">
        <f>SUM(F69:J69)</f>
        <v>0</v>
      </c>
      <c r="F69" s="32">
        <f t="shared" si="28"/>
        <v>0</v>
      </c>
      <c r="G69" s="32">
        <f t="shared" si="28"/>
        <v>0</v>
      </c>
      <c r="H69" s="32">
        <f t="shared" si="28"/>
        <v>0</v>
      </c>
      <c r="I69" s="32">
        <f t="shared" si="28"/>
        <v>0</v>
      </c>
      <c r="J69" s="32">
        <f t="shared" si="28"/>
        <v>0</v>
      </c>
      <c r="K69" s="86"/>
      <c r="L69" s="86"/>
    </row>
    <row r="70" spans="1:12" s="14" customFormat="1" ht="38.25" x14ac:dyDescent="0.25">
      <c r="A70" s="85"/>
      <c r="B70" s="85"/>
      <c r="C70" s="85"/>
      <c r="D70" s="13" t="s">
        <v>18</v>
      </c>
      <c r="E70" s="32">
        <f t="shared" ref="E70:J70" si="29">E62+E52</f>
        <v>2295771.9809500002</v>
      </c>
      <c r="F70" s="32">
        <f t="shared" si="29"/>
        <v>458633.42413</v>
      </c>
      <c r="G70" s="32">
        <f t="shared" si="29"/>
        <v>460463.95782000001</v>
      </c>
      <c r="H70" s="32">
        <f t="shared" si="29"/>
        <v>458891.53300000005</v>
      </c>
      <c r="I70" s="32">
        <f t="shared" si="29"/>
        <v>458891.53300000005</v>
      </c>
      <c r="J70" s="32">
        <f t="shared" si="29"/>
        <v>458891.53300000005</v>
      </c>
      <c r="K70" s="86"/>
      <c r="L70" s="86"/>
    </row>
    <row r="71" spans="1:12" s="14" customFormat="1" ht="25.5" x14ac:dyDescent="0.25">
      <c r="A71" s="85"/>
      <c r="B71" s="85"/>
      <c r="C71" s="85"/>
      <c r="D71" s="15" t="s">
        <v>4</v>
      </c>
      <c r="E71" s="32">
        <f>SUM(F71:J71)</f>
        <v>121774.25255999999</v>
      </c>
      <c r="F71" s="32">
        <f>F53</f>
        <v>16431.5</v>
      </c>
      <c r="G71" s="32">
        <f>G53</f>
        <v>25233.25</v>
      </c>
      <c r="H71" s="32">
        <f>H53</f>
        <v>26127.502560000001</v>
      </c>
      <c r="I71" s="32">
        <f>I53</f>
        <v>26991</v>
      </c>
      <c r="J71" s="32">
        <f>J53</f>
        <v>26991</v>
      </c>
      <c r="K71" s="86"/>
      <c r="L71" s="86"/>
    </row>
    <row r="72" spans="1:12" s="12" customFormat="1" ht="21" customHeight="1" x14ac:dyDescent="0.25">
      <c r="A72" s="87" t="s">
        <v>68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s="3" customFormat="1" ht="27.75" customHeight="1" x14ac:dyDescent="0.25">
      <c r="A73" s="82" t="s">
        <v>28</v>
      </c>
      <c r="B73" s="82" t="s">
        <v>53</v>
      </c>
      <c r="C73" s="50" t="s">
        <v>11</v>
      </c>
      <c r="D73" s="20" t="s">
        <v>7</v>
      </c>
      <c r="E73" s="23">
        <f>SUM(F73:J73)</f>
        <v>147261.86687999999</v>
      </c>
      <c r="F73" s="33">
        <f>SUM(F74:F74)</f>
        <v>23195.324999999997</v>
      </c>
      <c r="G73" s="33">
        <f>SUM(G74:G74)</f>
        <v>29142.92988</v>
      </c>
      <c r="H73" s="33">
        <f>SUM(H74:H74)</f>
        <v>31641.203999999998</v>
      </c>
      <c r="I73" s="33">
        <f>SUM(I74:I74)</f>
        <v>31641.203999999998</v>
      </c>
      <c r="J73" s="33">
        <f>SUM(J74:J74)</f>
        <v>31641.203999999998</v>
      </c>
      <c r="K73" s="21"/>
      <c r="L73" s="58"/>
    </row>
    <row r="74" spans="1:12" s="14" customFormat="1" ht="38.25" x14ac:dyDescent="0.25">
      <c r="A74" s="82"/>
      <c r="B74" s="82"/>
      <c r="C74" s="51"/>
      <c r="D74" s="13" t="s">
        <v>18</v>
      </c>
      <c r="E74" s="23">
        <f t="shared" ref="E74:J74" si="30">E76</f>
        <v>147261.86687999999</v>
      </c>
      <c r="F74" s="23">
        <f t="shared" si="30"/>
        <v>23195.324999999997</v>
      </c>
      <c r="G74" s="23">
        <f t="shared" si="30"/>
        <v>29142.92988</v>
      </c>
      <c r="H74" s="23">
        <f t="shared" si="30"/>
        <v>31641.203999999998</v>
      </c>
      <c r="I74" s="23">
        <f t="shared" si="30"/>
        <v>31641.203999999998</v>
      </c>
      <c r="J74" s="23">
        <f t="shared" si="30"/>
        <v>31641.203999999998</v>
      </c>
      <c r="K74" s="21"/>
      <c r="L74" s="59"/>
    </row>
    <row r="75" spans="1:12" s="3" customFormat="1" ht="15" x14ac:dyDescent="0.25">
      <c r="A75" s="83" t="s">
        <v>12</v>
      </c>
      <c r="B75" s="83" t="s">
        <v>54</v>
      </c>
      <c r="C75" s="79" t="s">
        <v>10</v>
      </c>
      <c r="D75" s="4" t="s">
        <v>7</v>
      </c>
      <c r="E75" s="34">
        <f t="shared" ref="E75:J75" si="31">SUM(E76:E76)</f>
        <v>147261.86687999999</v>
      </c>
      <c r="F75" s="34">
        <f t="shared" si="31"/>
        <v>23195.324999999997</v>
      </c>
      <c r="G75" s="34">
        <f t="shared" si="31"/>
        <v>29142.92988</v>
      </c>
      <c r="H75" s="34">
        <f t="shared" si="31"/>
        <v>31641.203999999998</v>
      </c>
      <c r="I75" s="34">
        <f t="shared" si="31"/>
        <v>31641.203999999998</v>
      </c>
      <c r="J75" s="34">
        <f t="shared" si="31"/>
        <v>31641.203999999998</v>
      </c>
      <c r="K75" s="73" t="s">
        <v>8</v>
      </c>
      <c r="L75" s="73" t="s">
        <v>43</v>
      </c>
    </row>
    <row r="76" spans="1:12" s="14" customFormat="1" ht="135.75" customHeight="1" x14ac:dyDescent="0.25">
      <c r="A76" s="83"/>
      <c r="B76" s="83"/>
      <c r="C76" s="79"/>
      <c r="D76" s="6" t="s">
        <v>18</v>
      </c>
      <c r="E76" s="29">
        <f t="shared" ref="E76" si="32">SUM(F76:J76)</f>
        <v>147261.86687999999</v>
      </c>
      <c r="F76" s="29">
        <f>18167.28-133-203+1655.28+3433+145.225+15.54+115</f>
        <v>23195.324999999997</v>
      </c>
      <c r="G76" s="29">
        <f>27479.016+1805.76-141.84612</f>
        <v>29142.92988</v>
      </c>
      <c r="H76" s="29">
        <f>30735.924+905.28</f>
        <v>31641.203999999998</v>
      </c>
      <c r="I76" s="29">
        <f>30735.924+905.28</f>
        <v>31641.203999999998</v>
      </c>
      <c r="J76" s="29">
        <f>30735.924+905.28</f>
        <v>31641.203999999998</v>
      </c>
      <c r="K76" s="81"/>
      <c r="L76" s="81"/>
    </row>
    <row r="77" spans="1:12" s="14" customFormat="1" ht="15" x14ac:dyDescent="0.25">
      <c r="A77" s="84" t="s">
        <v>59</v>
      </c>
      <c r="B77" s="85"/>
      <c r="C77" s="85"/>
      <c r="D77" s="13" t="s">
        <v>7</v>
      </c>
      <c r="E77" s="23">
        <f>SUM(F77:J77)</f>
        <v>147261.86687999999</v>
      </c>
      <c r="F77" s="23">
        <f t="shared" ref="F77:J78" si="33">F73</f>
        <v>23195.324999999997</v>
      </c>
      <c r="G77" s="23">
        <f t="shared" si="33"/>
        <v>29142.92988</v>
      </c>
      <c r="H77" s="23">
        <f t="shared" si="33"/>
        <v>31641.203999999998</v>
      </c>
      <c r="I77" s="23">
        <f t="shared" si="33"/>
        <v>31641.203999999998</v>
      </c>
      <c r="J77" s="23">
        <f t="shared" si="33"/>
        <v>31641.203999999998</v>
      </c>
      <c r="K77" s="86"/>
      <c r="L77" s="86"/>
    </row>
    <row r="78" spans="1:12" s="14" customFormat="1" ht="38.25" x14ac:dyDescent="0.25">
      <c r="A78" s="85"/>
      <c r="B78" s="85"/>
      <c r="C78" s="85"/>
      <c r="D78" s="13" t="s">
        <v>18</v>
      </c>
      <c r="E78" s="23">
        <f>E74</f>
        <v>147261.86687999999</v>
      </c>
      <c r="F78" s="23">
        <f t="shared" si="33"/>
        <v>23195.324999999997</v>
      </c>
      <c r="G78" s="23">
        <f t="shared" si="33"/>
        <v>29142.92988</v>
      </c>
      <c r="H78" s="23">
        <f t="shared" si="33"/>
        <v>31641.203999999998</v>
      </c>
      <c r="I78" s="23">
        <f t="shared" si="33"/>
        <v>31641.203999999998</v>
      </c>
      <c r="J78" s="23">
        <f t="shared" si="33"/>
        <v>31641.203999999998</v>
      </c>
      <c r="K78" s="86"/>
      <c r="L78" s="86"/>
    </row>
    <row r="79" spans="1:12" s="14" customFormat="1" ht="15" x14ac:dyDescent="0.25">
      <c r="A79" s="89" t="s">
        <v>33</v>
      </c>
      <c r="B79" s="90"/>
      <c r="C79" s="91"/>
      <c r="D79" s="22" t="s">
        <v>7</v>
      </c>
      <c r="E79" s="23">
        <f>SUM(F79:J79)</f>
        <v>10997334.397229999</v>
      </c>
      <c r="F79" s="23">
        <f>SUM(F80:F83)</f>
        <v>6326196.5697900001</v>
      </c>
      <c r="G79" s="23">
        <f>SUM(G80:G83)</f>
        <v>1000549.4033199999</v>
      </c>
      <c r="H79" s="23">
        <f>SUM(H80:H83)</f>
        <v>1632394.9041199998</v>
      </c>
      <c r="I79" s="23">
        <f>SUM(I80:I83)</f>
        <v>1019096.7600000001</v>
      </c>
      <c r="J79" s="23">
        <f>SUM(J80:J83)</f>
        <v>1019096.7600000001</v>
      </c>
      <c r="K79" s="98"/>
      <c r="L79" s="101"/>
    </row>
    <row r="80" spans="1:12" s="14" customFormat="1" ht="28.5" customHeight="1" x14ac:dyDescent="0.25">
      <c r="A80" s="92"/>
      <c r="B80" s="93"/>
      <c r="C80" s="94"/>
      <c r="D80" s="22" t="s">
        <v>9</v>
      </c>
      <c r="E80" s="23">
        <f>SUM(F80:J80)</f>
        <v>2675.7283299999999</v>
      </c>
      <c r="F80" s="23">
        <f>F39+F68</f>
        <v>2675.7283299999999</v>
      </c>
      <c r="G80" s="23">
        <f>G39+G68</f>
        <v>0</v>
      </c>
      <c r="H80" s="23">
        <f>H39+H68</f>
        <v>0</v>
      </c>
      <c r="I80" s="23">
        <f>I39+I68</f>
        <v>0</v>
      </c>
      <c r="J80" s="23">
        <f>J39+J68</f>
        <v>0</v>
      </c>
      <c r="K80" s="99"/>
      <c r="L80" s="101"/>
    </row>
    <row r="81" spans="1:12" s="14" customFormat="1" ht="25.5" x14ac:dyDescent="0.25">
      <c r="A81" s="92"/>
      <c r="B81" s="93"/>
      <c r="C81" s="94"/>
      <c r="D81" s="22" t="s">
        <v>14</v>
      </c>
      <c r="E81" s="23">
        <f t="shared" ref="E81:E83" si="34">SUM(F81:J81)</f>
        <v>46035.931669999998</v>
      </c>
      <c r="F81" s="23">
        <f>F40</f>
        <v>891.93167000000005</v>
      </c>
      <c r="G81" s="23">
        <f>G40</f>
        <v>0</v>
      </c>
      <c r="H81" s="23">
        <f>H40</f>
        <v>45144</v>
      </c>
      <c r="I81" s="23">
        <f>I40</f>
        <v>0</v>
      </c>
      <c r="J81" s="23">
        <f>J40</f>
        <v>0</v>
      </c>
      <c r="K81" s="99"/>
      <c r="L81" s="101"/>
    </row>
    <row r="82" spans="1:12" s="14" customFormat="1" ht="38.25" x14ac:dyDescent="0.25">
      <c r="A82" s="92"/>
      <c r="B82" s="93"/>
      <c r="C82" s="94"/>
      <c r="D82" s="22" t="s">
        <v>18</v>
      </c>
      <c r="E82" s="23">
        <f t="shared" si="34"/>
        <v>4283054.7996700006</v>
      </c>
      <c r="F82" s="23">
        <f>F41+F49+F70+F78</f>
        <v>755919.69978999998</v>
      </c>
      <c r="G82" s="23">
        <f>G41+G49+G70+G78</f>
        <v>789583.63431999995</v>
      </c>
      <c r="H82" s="23">
        <f>H41+H49+H70+H78</f>
        <v>1159948.99556</v>
      </c>
      <c r="I82" s="23">
        <f>I41+I49+I70+I78</f>
        <v>788801.2350000001</v>
      </c>
      <c r="J82" s="23">
        <f>J41+J49+J70+J78</f>
        <v>788801.2350000001</v>
      </c>
      <c r="K82" s="99"/>
      <c r="L82" s="101"/>
    </row>
    <row r="83" spans="1:12" s="14" customFormat="1" ht="27.75" customHeight="1" x14ac:dyDescent="0.25">
      <c r="A83" s="95"/>
      <c r="B83" s="96"/>
      <c r="C83" s="97"/>
      <c r="D83" s="24" t="s">
        <v>4</v>
      </c>
      <c r="E83" s="23">
        <f t="shared" si="34"/>
        <v>6665567.9375600014</v>
      </c>
      <c r="F83" s="23">
        <f>F42+F71</f>
        <v>5566709.21</v>
      </c>
      <c r="G83" s="23">
        <f>G42+G71</f>
        <v>210965.769</v>
      </c>
      <c r="H83" s="23">
        <f>H42+H71</f>
        <v>427301.90855999995</v>
      </c>
      <c r="I83" s="23">
        <f>I42+I71</f>
        <v>230295.52499999999</v>
      </c>
      <c r="J83" s="23">
        <f>J42+J71</f>
        <v>230295.52499999999</v>
      </c>
      <c r="K83" s="100"/>
      <c r="L83" s="101"/>
    </row>
    <row r="84" spans="1:12" ht="15" x14ac:dyDescent="0.2">
      <c r="L84" s="40" t="s">
        <v>77</v>
      </c>
    </row>
    <row r="85" spans="1:12" x14ac:dyDescent="0.2">
      <c r="F85" s="38"/>
    </row>
    <row r="87" spans="1:12" s="14" customFormat="1" ht="18.75" x14ac:dyDescent="0.3">
      <c r="A87" s="39"/>
      <c r="B87" s="102" t="s">
        <v>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</sheetData>
  <mergeCells count="113">
    <mergeCell ref="I1:L1"/>
    <mergeCell ref="I2:L2"/>
    <mergeCell ref="L46:L47"/>
    <mergeCell ref="K35:K37"/>
    <mergeCell ref="L38:L42"/>
    <mergeCell ref="L44:L45"/>
    <mergeCell ref="K63:K66"/>
    <mergeCell ref="L63:L66"/>
    <mergeCell ref="K8:K10"/>
    <mergeCell ref="L8:L10"/>
    <mergeCell ref="K59:K62"/>
    <mergeCell ref="L59:L62"/>
    <mergeCell ref="A43:L43"/>
    <mergeCell ref="A44:A45"/>
    <mergeCell ref="L35:L37"/>
    <mergeCell ref="K44:K45"/>
    <mergeCell ref="C63:C66"/>
    <mergeCell ref="A51:A53"/>
    <mergeCell ref="B51:B53"/>
    <mergeCell ref="C51:C53"/>
    <mergeCell ref="A63:A66"/>
    <mergeCell ref="A48:C49"/>
    <mergeCell ref="K48:K49"/>
    <mergeCell ref="L48:L49"/>
    <mergeCell ref="A79:C83"/>
    <mergeCell ref="K79:K83"/>
    <mergeCell ref="L79:L83"/>
    <mergeCell ref="B87:L87"/>
    <mergeCell ref="A11:A13"/>
    <mergeCell ref="B11:B13"/>
    <mergeCell ref="C11:C13"/>
    <mergeCell ref="A75:A76"/>
    <mergeCell ref="B75:B76"/>
    <mergeCell ref="C75:C76"/>
    <mergeCell ref="A77:C78"/>
    <mergeCell ref="K77:K78"/>
    <mergeCell ref="L77:L78"/>
    <mergeCell ref="K75:K76"/>
    <mergeCell ref="L75:L76"/>
    <mergeCell ref="A67:C71"/>
    <mergeCell ref="K67:K71"/>
    <mergeCell ref="L67:L71"/>
    <mergeCell ref="A72:L72"/>
    <mergeCell ref="A73:A74"/>
    <mergeCell ref="B73:B74"/>
    <mergeCell ref="A57:A58"/>
    <mergeCell ref="K54:K56"/>
    <mergeCell ref="B63:B66"/>
    <mergeCell ref="A50:L50"/>
    <mergeCell ref="A59:A62"/>
    <mergeCell ref="B59:B62"/>
    <mergeCell ref="C59:C62"/>
    <mergeCell ref="K57:K58"/>
    <mergeCell ref="L57:L58"/>
    <mergeCell ref="B57:B58"/>
    <mergeCell ref="C57:C58"/>
    <mergeCell ref="A54:A56"/>
    <mergeCell ref="B54:B56"/>
    <mergeCell ref="C54:C56"/>
    <mergeCell ref="L52:L53"/>
    <mergeCell ref="L54:L56"/>
    <mergeCell ref="B44:B45"/>
    <mergeCell ref="A46:A47"/>
    <mergeCell ref="B46:B47"/>
    <mergeCell ref="C46:C47"/>
    <mergeCell ref="A38:C42"/>
    <mergeCell ref="K38:K42"/>
    <mergeCell ref="K46:K47"/>
    <mergeCell ref="A35:A37"/>
    <mergeCell ref="B35:B37"/>
    <mergeCell ref="C35:C37"/>
    <mergeCell ref="L31:L34"/>
    <mergeCell ref="A14:A16"/>
    <mergeCell ref="B14:B16"/>
    <mergeCell ref="C14:C16"/>
    <mergeCell ref="A23:A24"/>
    <mergeCell ref="B23:B24"/>
    <mergeCell ref="C23:C24"/>
    <mergeCell ref="K23:K24"/>
    <mergeCell ref="L23:L24"/>
    <mergeCell ref="K14:K16"/>
    <mergeCell ref="L14:L16"/>
    <mergeCell ref="C31:C34"/>
    <mergeCell ref="K31:K34"/>
    <mergeCell ref="A25:A26"/>
    <mergeCell ref="B25:B26"/>
    <mergeCell ref="C25:C26"/>
    <mergeCell ref="K25:K26"/>
    <mergeCell ref="L25:L26"/>
    <mergeCell ref="C73:C74"/>
    <mergeCell ref="K11:K13"/>
    <mergeCell ref="L11:L13"/>
    <mergeCell ref="L73:L74"/>
    <mergeCell ref="A3:L3"/>
    <mergeCell ref="A4:A5"/>
    <mergeCell ref="B4:B5"/>
    <mergeCell ref="C4:C5"/>
    <mergeCell ref="D4:D5"/>
    <mergeCell ref="E4:E5"/>
    <mergeCell ref="F4:I4"/>
    <mergeCell ref="K4:K5"/>
    <mergeCell ref="L4:L5"/>
    <mergeCell ref="A7:L7"/>
    <mergeCell ref="A8:A10"/>
    <mergeCell ref="B8:B10"/>
    <mergeCell ref="C8:C10"/>
    <mergeCell ref="K27:K30"/>
    <mergeCell ref="L27:L30"/>
    <mergeCell ref="A31:A34"/>
    <mergeCell ref="A27:A30"/>
    <mergeCell ref="B27:B30"/>
    <mergeCell ref="C27:C30"/>
    <mergeCell ref="B31:B34"/>
  </mergeCells>
  <pageMargins left="0.31496062992125984" right="0.39370078740157483" top="0.55118110236220474" bottom="0.35433070866141736" header="0" footer="0"/>
  <pageSetup paperSize="9" scale="72" orientation="landscape" r:id="rId1"/>
  <headerFooter differentFirst="1">
    <oddHeader>&amp;C&amp;P</oddHeader>
  </headerFooter>
  <rowBreaks count="3" manualBreakCount="3">
    <brk id="24" max="11" man="1"/>
    <brk id="34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User</cp:lastModifiedBy>
  <cp:revision>3</cp:revision>
  <cp:lastPrinted>2022-06-16T06:41:13Z</cp:lastPrinted>
  <dcterms:created xsi:type="dcterms:W3CDTF">2015-08-24T11:11:17Z</dcterms:created>
  <dcterms:modified xsi:type="dcterms:W3CDTF">2022-07-04T08:27:44Z</dcterms:modified>
</cp:coreProperties>
</file>