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Муниципальные программы\Программа\2022\Программа 2022 ноябрь\"/>
    </mc:Choice>
  </mc:AlternateContent>
  <xr:revisionPtr revIDLastSave="0" documentId="13_ncr:1_{AE0509D3-39C1-4CCC-A645-3DBB815644C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риложение 1" sheetId="18" r:id="rId1"/>
    <sheet name="Приложение 2" sheetId="19" r:id="rId2"/>
  </sheets>
  <definedNames>
    <definedName name="_xlnm.Print_Titles" localSheetId="0">'Приложение 1'!$4:$6</definedName>
    <definedName name="_xlnm.Print_Area" localSheetId="0">'Приложение 1'!$A$1:$L$91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0" i="18" l="1"/>
  <c r="H15" i="18" s="1"/>
  <c r="H59" i="18"/>
  <c r="H24" i="18"/>
  <c r="H12" i="18"/>
  <c r="H21" i="18"/>
  <c r="F28" i="18" l="1"/>
  <c r="H29" i="18"/>
  <c r="E30" i="18"/>
  <c r="F29" i="18"/>
  <c r="H26" i="18"/>
  <c r="H41" i="18"/>
  <c r="E29" i="18" l="1"/>
  <c r="E26" i="18"/>
  <c r="G20" i="18"/>
  <c r="J25" i="18"/>
  <c r="I25" i="18"/>
  <c r="H25" i="18"/>
  <c r="G25" i="18"/>
  <c r="G80" i="18"/>
  <c r="G24" i="18"/>
  <c r="F25" i="18" l="1"/>
  <c r="E25" i="18" s="1"/>
  <c r="H16" i="18"/>
  <c r="H10" i="18" s="1"/>
  <c r="E22" i="18"/>
  <c r="E21" i="18"/>
  <c r="J59" i="18" l="1"/>
  <c r="I59" i="18"/>
  <c r="J80" i="18"/>
  <c r="I80" i="18"/>
  <c r="H80" i="18"/>
  <c r="J12" i="18"/>
  <c r="I12" i="18"/>
  <c r="G12" i="18" l="1"/>
  <c r="H9" i="18" l="1"/>
  <c r="H8" i="18" s="1"/>
  <c r="E20" i="18" l="1"/>
  <c r="H39" i="18"/>
  <c r="G18" i="18" l="1"/>
  <c r="G15" i="18" s="1"/>
  <c r="I13" i="18" l="1"/>
  <c r="J13" i="18"/>
  <c r="G13" i="18"/>
  <c r="G10" i="18" l="1"/>
  <c r="E13" i="18"/>
  <c r="J39" i="18"/>
  <c r="E19" i="18" l="1"/>
  <c r="G59" i="18" l="1"/>
  <c r="F16" i="18" l="1"/>
  <c r="E18" i="18"/>
  <c r="E17" i="18"/>
  <c r="E15" i="18" l="1"/>
  <c r="E16" i="18"/>
  <c r="G9" i="18"/>
  <c r="G14" i="18"/>
  <c r="J9" i="18" l="1"/>
  <c r="I9" i="18"/>
  <c r="J14" i="18"/>
  <c r="I14" i="18"/>
  <c r="H14" i="18"/>
  <c r="F59" i="18" l="1"/>
  <c r="F38" i="18" l="1"/>
  <c r="F80" i="18"/>
  <c r="F24" i="18"/>
  <c r="F12" i="18" l="1"/>
  <c r="I39" i="18" l="1"/>
  <c r="F9" i="18" l="1"/>
  <c r="E9" i="18" s="1"/>
  <c r="F58" i="18" l="1"/>
  <c r="G58" i="18"/>
  <c r="H58" i="18"/>
  <c r="I58" i="18"/>
  <c r="J58" i="18"/>
  <c r="F56" i="18"/>
  <c r="G11" i="18"/>
  <c r="H11" i="18"/>
  <c r="I11" i="18"/>
  <c r="J11" i="18"/>
  <c r="F11" i="18"/>
  <c r="E11" i="18" l="1"/>
  <c r="G34" i="18"/>
  <c r="G45" i="18" s="1"/>
  <c r="H34" i="18"/>
  <c r="I34" i="18"/>
  <c r="J34" i="18"/>
  <c r="F34" i="18"/>
  <c r="H45" i="18" l="1"/>
  <c r="I10" i="18"/>
  <c r="J10" i="18"/>
  <c r="G46" i="18" l="1"/>
  <c r="H46" i="18"/>
  <c r="I46" i="18"/>
  <c r="J46" i="18"/>
  <c r="G32" i="18"/>
  <c r="G43" i="18" s="1"/>
  <c r="H32" i="18"/>
  <c r="H43" i="18" s="1"/>
  <c r="H28" i="18" s="1"/>
  <c r="I32" i="18"/>
  <c r="I43" i="18" s="1"/>
  <c r="J32" i="18"/>
  <c r="J43" i="18" s="1"/>
  <c r="G33" i="18"/>
  <c r="G44" i="18" s="1"/>
  <c r="H33" i="18"/>
  <c r="I33" i="18"/>
  <c r="I44" i="18" s="1"/>
  <c r="J33" i="18"/>
  <c r="J44" i="18" s="1"/>
  <c r="F32" i="18"/>
  <c r="F33" i="18"/>
  <c r="F44" i="18" s="1"/>
  <c r="J28" i="18" l="1"/>
  <c r="I28" i="18"/>
  <c r="I27" i="18" s="1"/>
  <c r="G28" i="18"/>
  <c r="G27" i="18" s="1"/>
  <c r="G42" i="18"/>
  <c r="J85" i="18"/>
  <c r="J27" i="18"/>
  <c r="I85" i="18"/>
  <c r="F85" i="18"/>
  <c r="H27" i="18"/>
  <c r="G85" i="18"/>
  <c r="F43" i="18"/>
  <c r="H44" i="18" l="1"/>
  <c r="H42" i="18" s="1"/>
  <c r="H85" i="18"/>
  <c r="F27" i="18"/>
  <c r="E27" i="18" s="1"/>
  <c r="E28" i="18"/>
  <c r="E80" i="18"/>
  <c r="E78" i="18" s="1"/>
  <c r="E82" i="18" s="1"/>
  <c r="J79" i="18"/>
  <c r="I79" i="18"/>
  <c r="H79" i="18"/>
  <c r="G79" i="18"/>
  <c r="F79" i="18"/>
  <c r="J78" i="18"/>
  <c r="J82" i="18" s="1"/>
  <c r="I78" i="18"/>
  <c r="I82" i="18" s="1"/>
  <c r="H78" i="18"/>
  <c r="G78" i="18"/>
  <c r="G82" i="18" s="1"/>
  <c r="F78" i="18"/>
  <c r="F82" i="18" s="1"/>
  <c r="E60" i="18"/>
  <c r="E59" i="18"/>
  <c r="E62" i="18"/>
  <c r="E61" i="18"/>
  <c r="J57" i="18"/>
  <c r="I57" i="18"/>
  <c r="H57" i="18"/>
  <c r="G57" i="18"/>
  <c r="G75" i="18" s="1"/>
  <c r="F57" i="18"/>
  <c r="F75" i="18" s="1"/>
  <c r="J56" i="18"/>
  <c r="I56" i="18"/>
  <c r="H56" i="18"/>
  <c r="G56" i="18"/>
  <c r="E70" i="18"/>
  <c r="E69" i="18"/>
  <c r="E68" i="18"/>
  <c r="E67" i="18"/>
  <c r="J66" i="18"/>
  <c r="I66" i="18"/>
  <c r="H66" i="18"/>
  <c r="G66" i="18"/>
  <c r="F66" i="18"/>
  <c r="J65" i="18"/>
  <c r="J73" i="18" s="1"/>
  <c r="I65" i="18"/>
  <c r="I73" i="18" s="1"/>
  <c r="H65" i="18"/>
  <c r="H73" i="18" s="1"/>
  <c r="G65" i="18"/>
  <c r="G73" i="18" s="1"/>
  <c r="F65" i="18"/>
  <c r="F73" i="18" s="1"/>
  <c r="J64" i="18"/>
  <c r="J72" i="18" s="1"/>
  <c r="J84" i="18" s="1"/>
  <c r="I64" i="18"/>
  <c r="I72" i="18" s="1"/>
  <c r="I84" i="18" s="1"/>
  <c r="H64" i="18"/>
  <c r="H72" i="18" s="1"/>
  <c r="H84" i="18" s="1"/>
  <c r="G64" i="18"/>
  <c r="G72" i="18" s="1"/>
  <c r="G84" i="18" s="1"/>
  <c r="F64" i="18"/>
  <c r="F72" i="18" s="1"/>
  <c r="E53" i="18"/>
  <c r="E52" i="18"/>
  <c r="E51" i="18"/>
  <c r="E49" i="18" s="1"/>
  <c r="J50" i="18"/>
  <c r="I50" i="18"/>
  <c r="H50" i="18"/>
  <c r="G50" i="18"/>
  <c r="F50" i="18"/>
  <c r="J49" i="18"/>
  <c r="I49" i="18"/>
  <c r="H49" i="18"/>
  <c r="G49" i="18"/>
  <c r="F49" i="18"/>
  <c r="E41" i="18"/>
  <c r="E40" i="18"/>
  <c r="G39" i="18"/>
  <c r="E39" i="18" s="1"/>
  <c r="E38" i="18"/>
  <c r="E37" i="18"/>
  <c r="E36" i="18"/>
  <c r="F35" i="18"/>
  <c r="E35" i="18" s="1"/>
  <c r="F31" i="18"/>
  <c r="E24" i="18"/>
  <c r="J23" i="18"/>
  <c r="I23" i="18"/>
  <c r="H23" i="18"/>
  <c r="G23" i="18"/>
  <c r="F14" i="18"/>
  <c r="F10" i="18" s="1"/>
  <c r="E12" i="18"/>
  <c r="J8" i="18"/>
  <c r="I8" i="18"/>
  <c r="G8" i="18"/>
  <c r="F46" i="18" l="1"/>
  <c r="F87" i="18" s="1"/>
  <c r="E10" i="18"/>
  <c r="J75" i="18"/>
  <c r="J87" i="18" s="1"/>
  <c r="E58" i="18"/>
  <c r="H75" i="18"/>
  <c r="H87" i="18" s="1"/>
  <c r="I75" i="18"/>
  <c r="I87" i="18" s="1"/>
  <c r="G87" i="18"/>
  <c r="E73" i="18"/>
  <c r="E72" i="18"/>
  <c r="F84" i="18"/>
  <c r="F74" i="18"/>
  <c r="J74" i="18"/>
  <c r="G55" i="18"/>
  <c r="F23" i="18"/>
  <c r="E23" i="18" s="1"/>
  <c r="G48" i="18"/>
  <c r="I74" i="18"/>
  <c r="H55" i="18"/>
  <c r="J45" i="18"/>
  <c r="J42" i="18" s="1"/>
  <c r="J55" i="18"/>
  <c r="H74" i="18"/>
  <c r="E56" i="18"/>
  <c r="J31" i="18"/>
  <c r="H31" i="18"/>
  <c r="J63" i="18"/>
  <c r="E65" i="18"/>
  <c r="J48" i="18"/>
  <c r="E57" i="18"/>
  <c r="E14" i="18"/>
  <c r="H48" i="18"/>
  <c r="I48" i="18"/>
  <c r="F63" i="18"/>
  <c r="H77" i="18"/>
  <c r="H81" i="18" s="1"/>
  <c r="F48" i="18"/>
  <c r="I77" i="18"/>
  <c r="I81" i="18" s="1"/>
  <c r="E32" i="18"/>
  <c r="I45" i="18"/>
  <c r="I42" i="18" s="1"/>
  <c r="E50" i="18"/>
  <c r="G74" i="18"/>
  <c r="I55" i="18"/>
  <c r="E79" i="18"/>
  <c r="F77" i="18"/>
  <c r="J77" i="18"/>
  <c r="J81" i="18" s="1"/>
  <c r="G77" i="18"/>
  <c r="G81" i="18" s="1"/>
  <c r="H82" i="18"/>
  <c r="H63" i="18"/>
  <c r="E64" i="18"/>
  <c r="F55" i="18"/>
  <c r="I63" i="18"/>
  <c r="E66" i="18"/>
  <c r="G63" i="18"/>
  <c r="E34" i="18"/>
  <c r="G31" i="18"/>
  <c r="E33" i="18"/>
  <c r="I31" i="18"/>
  <c r="E75" i="18" l="1"/>
  <c r="J86" i="18"/>
  <c r="J83" i="18" s="1"/>
  <c r="F45" i="18"/>
  <c r="F8" i="18"/>
  <c r="J71" i="18"/>
  <c r="G71" i="18"/>
  <c r="I86" i="18"/>
  <c r="I83" i="18" s="1"/>
  <c r="G86" i="18"/>
  <c r="G83" i="18" s="1"/>
  <c r="E46" i="18"/>
  <c r="H71" i="18"/>
  <c r="E31" i="18"/>
  <c r="I71" i="18"/>
  <c r="E85" i="18"/>
  <c r="E74" i="18"/>
  <c r="E43" i="18"/>
  <c r="H86" i="18"/>
  <c r="E48" i="18"/>
  <c r="E44" i="18"/>
  <c r="F81" i="18"/>
  <c r="E81" i="18" s="1"/>
  <c r="E77" i="18"/>
  <c r="F71" i="18"/>
  <c r="E55" i="18"/>
  <c r="E63" i="18"/>
  <c r="F86" i="18" l="1"/>
  <c r="F42" i="18"/>
  <c r="E42" i="18" s="1"/>
  <c r="E45" i="18"/>
  <c r="E84" i="18"/>
  <c r="E8" i="18"/>
  <c r="H83" i="18"/>
  <c r="E71" i="18"/>
  <c r="E86" i="18"/>
  <c r="E87" i="18" l="1"/>
  <c r="F83" i="18"/>
  <c r="E83" i="18" s="1"/>
</calcChain>
</file>

<file path=xl/sharedStrings.xml><?xml version="1.0" encoding="utf-8"?>
<sst xmlns="http://schemas.openxmlformats.org/spreadsheetml/2006/main" count="367" uniqueCount="167">
  <si>
    <t>Источники финансирования</t>
  </si>
  <si>
    <t>Ответственный за выполнение мероприятия</t>
  </si>
  <si>
    <t>ИТОГО</t>
  </si>
  <si>
    <t>ИТОГО:</t>
  </si>
  <si>
    <t>Внебюджетные средства</t>
  </si>
  <si>
    <t>Срок исполнения мероприятий</t>
  </si>
  <si>
    <t>Результаты выполнения мероприятия</t>
  </si>
  <si>
    <t xml:space="preserve">Итого:         </t>
  </si>
  <si>
    <t>КФКиС</t>
  </si>
  <si>
    <t>Средства федерального бюджета</t>
  </si>
  <si>
    <t>2020-2024 гг</t>
  </si>
  <si>
    <t>2020-2024 гг.</t>
  </si>
  <si>
    <t>1.1.</t>
  </si>
  <si>
    <t>Мероприятия подпрограммы</t>
  </si>
  <si>
    <t>Средства бюджета Московской области</t>
  </si>
  <si>
    <t>Итого:</t>
  </si>
  <si>
    <t>Основное мероприятие Р5 Федеральный проект «Спорт - норма жизни»</t>
  </si>
  <si>
    <t>Основное мероприятие 04  Эффективное использование тренировочных площадок после чемпионата мира по футболу</t>
  </si>
  <si>
    <t xml:space="preserve">Средства бюджета Одинцовского городского округа </t>
  </si>
  <si>
    <t>1.1</t>
  </si>
  <si>
    <t>1.2</t>
  </si>
  <si>
    <t>1.3</t>
  </si>
  <si>
    <t>2.</t>
  </si>
  <si>
    <t>2.1</t>
  </si>
  <si>
    <t>Основное мероприятие 01. 
Обеспечение условий для развития на территории городского округа физической культуры, школьного спорта и массового спорта</t>
  </si>
  <si>
    <t>Подпрограмма  «Подготовка к проведению в 2018 году чемпионата мира по футболу и эффективное использование тренировочных площадок после чемпионата мира по футболу»</t>
  </si>
  <si>
    <t>1.2.</t>
  </si>
  <si>
    <t>1.</t>
  </si>
  <si>
    <t>Количество занимающихся - в соответствии с муниципальным заказом.</t>
  </si>
  <si>
    <t>Ежегодно
не менее 118 мероприятий</t>
  </si>
  <si>
    <t>№ п/п</t>
  </si>
  <si>
    <t>Всего
(тыс. руб.)</t>
  </si>
  <si>
    <t xml:space="preserve">Итого по программе </t>
  </si>
  <si>
    <t>2020 год</t>
  </si>
  <si>
    <t>2021 год</t>
  </si>
  <si>
    <t>2022 год</t>
  </si>
  <si>
    <t>2023 год</t>
  </si>
  <si>
    <t>2024 год</t>
  </si>
  <si>
    <t>Организация доступа жителей Одинцовского городского округа к открытым и закрытым объектам спорта, Организация физкультурно-спортивной деятельности (секционная работа) с населением</t>
  </si>
  <si>
    <t>Разработка мер по эффективному использованию спортивных объектов использовавшихся в рамках проведения Чемпионата Мира по футболу FIFA 2018</t>
  </si>
  <si>
    <t>Закупка спортивной экипировки для членов сборных команд</t>
  </si>
  <si>
    <t>Закупка муниципальным учреждениям спорта, оказывающим услуги по спортивной подготовке, спортивного оборудования и инвентаря в соответствии с требованиями законодательства в сфере физической культуры и спорта</t>
  </si>
  <si>
    <t>Организация функционирования (в т.ч. Заработная плата) Комитета физической культуры и спорта Администрации Одинцовского городского округа Московской области</t>
  </si>
  <si>
    <t xml:space="preserve">Закупка спортивно-технологичного оборудования для создания малых спортивных площаток по адресу: Одинцовский г.о. с. Николькое </t>
  </si>
  <si>
    <t>2.1.</t>
  </si>
  <si>
    <t xml:space="preserve">КФКиС </t>
  </si>
  <si>
    <t>Мероприятие 01.01
Расходы на обеспечение деятельности (оказание услуг) муниципальных учреждений в области физической культуры и спорта</t>
  </si>
  <si>
    <t>Мероприятие Р5.01
Оснащение объектов спортивной инфраструктуры спортивно-технологическим оборудованием</t>
  </si>
  <si>
    <t>Мероприятие Р5.02
Подготовка основания, приобретение и установка плоскостных спортивных сооружений  в муниципальных образованиях Московской области</t>
  </si>
  <si>
    <t>Мероприятие 04.01
Реализация комплекса мероприятий, связанных с эффективным использованием тренировочных площадок после проведения чемпионата мира по футболу 2018 года в Российской Федерации</t>
  </si>
  <si>
    <t>Мероприятие 01.01
Расходы на обеспечение деятельности (оказание услуг) муниципальных учреждений по подготовке спортивных команд и спортивного резерва</t>
  </si>
  <si>
    <t>Мероприятие Р5.01
Приобретение спортивного оборудования и инвентаря для приведения организаций спортивной подготовки в нормативное состояние</t>
  </si>
  <si>
    <t xml:space="preserve">Основное мероприятие 01 
Создание условий для реализации полномочий органов местного самоуправления </t>
  </si>
  <si>
    <t>Мероприятие 01.01
Обеспечение деятельности органов местного самоуправления</t>
  </si>
  <si>
    <t>Мероприятие 01.02
Обеспечение членов спортивных сборных команд  муниципального образования Московской области спортивной экипировкой</t>
  </si>
  <si>
    <t>«Приложение 1 к муниципальной программе</t>
  </si>
  <si>
    <t>Подпрограмма
 «Развитие физической культуры и спорта»</t>
  </si>
  <si>
    <t>Подпрограмма 
«Подготовка спортивного резерва»</t>
  </si>
  <si>
    <t>Подпрограмма 
 «Обеспечивающая подпрограмма»</t>
  </si>
  <si>
    <t>Основное мероприятие P5 Федеральный проект «Спорт-норма жизни»</t>
  </si>
  <si>
    <r>
      <rPr>
        <sz val="11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>ПЕРЕЧЕНЬ МЕРОПРИЯТИЙ МУНИЦИПАЛЬНОЙ ПРОГРАММЫ 
ОДИНЦОВСКОГО ГОРОДСКОГО ОКРУГА МОСКОВСКОЙ ОБЛАСТИ
«Спорт»</t>
    </r>
  </si>
  <si>
    <r>
      <t>Мероприятие 01.02
Капитальный ремонт, текущий ремонт, обустройство и техническое переоснащение, благоустройство территорий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объектов спорта</t>
    </r>
  </si>
  <si>
    <t>Мероприятие 01.03
Организация и проведение официальных физкультурно-оздоровительных и спортивных мероприятий</t>
  </si>
  <si>
    <r>
      <t xml:space="preserve">Подпрограмма </t>
    </r>
    <r>
      <rPr>
        <b/>
        <sz val="12"/>
        <rFont val="Times New Roman"/>
        <family val="1"/>
        <charset val="204"/>
      </rPr>
      <t xml:space="preserve"> «Развитие физической культуры и спорта»</t>
    </r>
  </si>
  <si>
    <r>
      <t xml:space="preserve">Подпрограмма </t>
    </r>
    <r>
      <rPr>
        <b/>
        <sz val="12"/>
        <rFont val="Times New Roman"/>
        <family val="1"/>
        <charset val="204"/>
      </rPr>
      <t>«Подготовка спортивного резерва»</t>
    </r>
  </si>
  <si>
    <r>
      <t xml:space="preserve">Подпрограмма </t>
    </r>
    <r>
      <rPr>
        <b/>
        <sz val="12"/>
        <rFont val="Times New Roman"/>
        <family val="1"/>
        <charset val="204"/>
      </rPr>
      <t xml:space="preserve"> «Подготовка к проведению в 2018 году чемпионата мира по футболу и эффективное использование тренировочных площадок после чемпионата мира по футболу»</t>
    </r>
  </si>
  <si>
    <t xml:space="preserve">Основное мероприятие 01  «Подготовка спортивного резерва»
</t>
  </si>
  <si>
    <r>
      <t>Подпрограмма</t>
    </r>
    <r>
      <rPr>
        <b/>
        <sz val="12"/>
        <rFont val="Times New Roman"/>
        <family val="1"/>
        <charset val="204"/>
      </rPr>
      <t xml:space="preserve"> «Обеспечивающая подпрограмма»</t>
    </r>
  </si>
  <si>
    <t>1.2.1</t>
  </si>
  <si>
    <t>1.2.2</t>
  </si>
  <si>
    <t>Техническое переоснащение объектов спорта</t>
  </si>
  <si>
    <t xml:space="preserve">Организация доступа жителей Одинцовского городского округа к объектам спорта и эффективность их использования
</t>
  </si>
  <si>
    <t>Председатель Комитета  физической культуры и спорта                                                                                                     А.Ю. Олянич</t>
  </si>
  <si>
    <t>Обустройство лыжного спортивного центра расположенного по адресу: Московская область, Одинцовский городской округ, Звенигородское лесничество, Баковское участковое лесничество</t>
  </si>
  <si>
    <t>1.2.3</t>
  </si>
  <si>
    <t>».</t>
  </si>
  <si>
    <t>Земельный участок 
К№ 50:20:0000000:306552</t>
  </si>
  <si>
    <t>1.2.4</t>
  </si>
  <si>
    <t>Благоустройство территорий объектов спорта</t>
  </si>
  <si>
    <t>1.2.5</t>
  </si>
  <si>
    <t>Заключение контрактов на подготовку основания, приобретение и установку многофункциональной хоккейной площадки, площадки для занятий силовой гимнастикой (воркаут), скейт-парка размером от 400 до 800 кв.м, футбольного поля (мини-стадиона) по адресу: Одинцовский г.о., г. Звенигород, ул. Ивана Шнырева</t>
  </si>
  <si>
    <t>1.2.6</t>
  </si>
  <si>
    <t>Земельный участок 
К№ 50:20:0010112:1751, К№ 50:20:0010112:1752, К№ 50:20:0010112:1833, К№ 50:20:0010112:1834, К№ 50:20:0010112:1835</t>
  </si>
  <si>
    <t>Обустройство спортивного центра расположенного по адресу: Московская область, Одинцовский городской округ, Истринское лесничество, Серебряноборское участковое лесничество</t>
  </si>
  <si>
    <t xml:space="preserve">Земельные участки 
К№ 50:20:0050330:3478, К№50:20:0010336:27627, 
К№ 50:20:0050330:3480, </t>
  </si>
  <si>
    <t>Обустройство спортивно-оздоровительного комплекса: Московская область, Одинцовский городской округ, Звенигородское лесничество, Подушкинское участковое лесничество</t>
  </si>
  <si>
    <t>1.4</t>
  </si>
  <si>
    <t>Благоустройство территории для установки многофункциональной хоккейной площадки, площадки для занятий силовой гимнастикой (воркаут), скейт-парка размером от 400 до 800 кв.м, футбольного поля (мини-стадиона) по адресу: Одинцовский г.о., г. Звенигород, ул. Ивана Шнырева</t>
  </si>
  <si>
    <t>Подготовку основания, приобретение и установку многофункциональной хоккейной площадки, площадки для занятий силовой гимнастикой (воркаут), скейт-парка размером от 400 до 800 кв.м, футбольного поля (мини-стадиона) по адресу: Одинцовский г.о., г. Звенигород, ул. Ивана Шнырева</t>
  </si>
  <si>
    <t>Мероприятие 01.05
Подготовка основания, приобретение и установка плоскостных спортивных сооружений  в муниципальных образованиях Московской области за счет средств местного бюджета</t>
  </si>
  <si>
    <t>Планируемое значение по годам реализации (тыс. руб.)</t>
  </si>
  <si>
    <t>Текущий ремонт объектов спорта</t>
  </si>
  <si>
    <t>3.1</t>
  </si>
  <si>
    <t>3.2</t>
  </si>
  <si>
    <t>3.</t>
  </si>
  <si>
    <t>Мероприятие 08.06
Проведение ремонта и технического переоснащения оборудованием объек-тов физической культуры и спорта, находящихся в собственности муниципальных образований Москов-ской области</t>
  </si>
  <si>
    <t>2022-2024 гг</t>
  </si>
  <si>
    <t xml:space="preserve">Ремонт и техническое переоснощение МАУС «Одинцовский спортивно-зрелищный комплекс (Ледовый Дворец «Армада») </t>
  </si>
  <si>
    <t>Основное мероприятие 08  «Модернизация и материально-техническое обеспечение объектов физической культуры и спорта, находящихся в собственности Московской области или в собственности муниципальных образований Московской области»</t>
  </si>
  <si>
    <t>Ремонт скейтпарка и входных групп  МАУС «Одинцовский спортивно-зрелищный комплекс», ремонт входной группы МКУС ФОКСИ "Одинец"</t>
  </si>
  <si>
    <t xml:space="preserve"> ПОКАЗАТЕЛИ РЕАЛИЗАЦИИ МУНИЦИПАЛЬНОЙ ПРОГРАММЫ 
ОДИНЦОВСКОГО ГОРОДСКОГО ОКРУГА МОСКОВСКОЙ ОБЛАСТИ
«Спорт»</t>
  </si>
  <si>
    <t>Показатели реализации муниципальной программы</t>
  </si>
  <si>
    <t>Тип показателя</t>
  </si>
  <si>
    <t>Еденица 
измерения</t>
  </si>
  <si>
    <t xml:space="preserve">Базовое значение на начало реализации программы 
</t>
  </si>
  <si>
    <t xml:space="preserve">Планируемое значение по годам реализации </t>
  </si>
  <si>
    <t>Номер основного мероприятия в перечне мероприятий подпрограммы</t>
  </si>
  <si>
    <r>
      <t xml:space="preserve">Подпрограмма </t>
    </r>
    <r>
      <rPr>
        <b/>
        <sz val="10"/>
        <rFont val="Times New Roman"/>
        <family val="1"/>
        <charset val="204"/>
      </rPr>
      <t>«Развитие физической культуры и спорта»</t>
    </r>
  </si>
  <si>
    <t>Макропоказатель 1 – 
Доля жителей муниципального образования Московской области, систематически занимающихся физической культурой и спортом</t>
  </si>
  <si>
    <t>Приоритетный показатель,
Показатель Регионального проекта «Спорт-норма жизни»</t>
  </si>
  <si>
    <t>процент</t>
  </si>
  <si>
    <t>Основное мероприятие 01</t>
  </si>
  <si>
    <t>Макропоказатель 2 – 
Уровень обеспеченности граждан спортивными сооружениями исходя из единовременной пропускной способности объектов спорта</t>
  </si>
  <si>
    <t>Показатель Регионального проекта «Спорт-норма жизни»</t>
  </si>
  <si>
    <t>Макропоказатель 3 – 
Доля лиц с ограниченными возможностями здоровья и инвалидов, систематически занимающихся физической культурой и спортом, в общей численности указанной категории населения, проживающих в муниципальном образовании Московской области</t>
  </si>
  <si>
    <t>Отраслевой показатель</t>
  </si>
  <si>
    <t>Макропоказатель 4 – 
Доля обучающихся и студентов, систематически занимающихся физической культурой и спортом, в общей численности обучающихся и студентов</t>
  </si>
  <si>
    <t>1.5</t>
  </si>
  <si>
    <t>Макропоказатель 5 – 
Доля жителей муниципального образования Московской области, занимающихся в спортивных организациях, в общей численности детей и молодежи в возрасте 6-15 лет</t>
  </si>
  <si>
    <t>1.6</t>
  </si>
  <si>
    <t>Макропоказатель 6 – 
Доля населения муниципального образования Московской области, занятого в экономике, занимающегося физической культурой и спортом, в общей численности населения, занятого в экономике</t>
  </si>
  <si>
    <t>1.7</t>
  </si>
  <si>
    <t>Макропоказатель 7 – 
Эффективность использования существующих объектов спорта (отношение фактической посещаемости к нормативной пропускной способности)</t>
  </si>
  <si>
    <t>Показатель к ежегодному обращению Губернатора Московской области</t>
  </si>
  <si>
    <t>1.8</t>
  </si>
  <si>
    <r>
      <t xml:space="preserve">Макропоказатель 8 – 
Доля жителей </t>
    </r>
    <r>
      <rPr>
        <sz val="10"/>
        <rFont val="Times New Roman"/>
        <family val="1"/>
        <charset val="204"/>
      </rPr>
      <t>муниципального образования</t>
    </r>
    <r>
      <rPr>
        <sz val="10"/>
        <color rgb="FF00B050"/>
        <rFont val="Times New Roman"/>
        <family val="1"/>
        <charset val="204"/>
      </rPr>
      <t xml:space="preserve"> </t>
    </r>
    <r>
      <rPr>
        <sz val="10"/>
        <color rgb="FF000000"/>
        <rFont val="Times New Roman"/>
        <family val="1"/>
        <charset val="204"/>
      </rPr>
      <t>Московской области, выполнивших нормативы испытаний (тестов) Всероссийского комплекса «Готов к труду и обороне» (ГТО), в общей численности населения, принявшего участие в испытаниях (тестах)</t>
    </r>
  </si>
  <si>
    <t>-</t>
  </si>
  <si>
    <t>1.9</t>
  </si>
  <si>
    <r>
      <t xml:space="preserve">Макропоказатель 9 – 
Доля обучающихся и студентов </t>
    </r>
    <r>
      <rPr>
        <sz val="10"/>
        <rFont val="Times New Roman"/>
        <family val="1"/>
        <charset val="204"/>
      </rPr>
      <t>муниципального образования Московской облас</t>
    </r>
    <r>
      <rPr>
        <sz val="10"/>
        <color rgb="FF000000"/>
        <rFont val="Times New Roman"/>
        <family val="1"/>
        <charset val="204"/>
      </rPr>
      <t>ти, выполнивших нормативы Всероссийского физкультурно-спортивного комплекса «Готов к труду и обороне» (ГТО), в общей численности обучающихся и студентов, принявших участие в сдаче нормативов Всероссийского физкультурно-спортивного комплекса «Готов к труду и обороне» (ГТО)</t>
    </r>
  </si>
  <si>
    <t>1.10</t>
  </si>
  <si>
    <t>Макропоказатель 10 -
 Доступные спортивные площадки. Доля спортивных площадок, управляемых в соответствии со стандартом их использования</t>
  </si>
  <si>
    <t>Приоритетный показатель,
Рейтинг-45</t>
  </si>
  <si>
    <t>1.11</t>
  </si>
  <si>
    <t>Целевой показатель 2 - 
Количество проведенных массовых, официальных физкультурных и спортивных мероприятий</t>
  </si>
  <si>
    <t>единиц</t>
  </si>
  <si>
    <t>1.12</t>
  </si>
  <si>
    <r>
      <t xml:space="preserve">Целевой показатель 3 - 
Доля жителей </t>
    </r>
    <r>
      <rPr>
        <sz val="10"/>
        <rFont val="Times New Roman"/>
        <family val="1"/>
        <charset val="204"/>
      </rPr>
      <t>муниципального образования</t>
    </r>
    <r>
      <rPr>
        <sz val="10"/>
        <color rgb="FF00B050"/>
        <rFont val="Times New Roman"/>
        <family val="1"/>
        <charset val="204"/>
      </rPr>
      <t xml:space="preserve"> </t>
    </r>
    <r>
      <rPr>
        <sz val="10"/>
        <color rgb="FF000000"/>
        <rFont val="Times New Roman"/>
        <family val="1"/>
        <charset val="204"/>
      </rPr>
      <t>Московской области, выполнивших нормативы испытаний (тестов) Всероссийского комплекса «Готов к труду и обороне» (ГТО), в общей численности населения, принявшего участие в испытаниях (тестах)</t>
    </r>
  </si>
  <si>
    <t>Основное мероприятие P5</t>
  </si>
  <si>
    <t>1.13</t>
  </si>
  <si>
    <r>
      <t xml:space="preserve">Целевой показатель 4  – 
Доля обучающихся и студентов </t>
    </r>
    <r>
      <rPr>
        <sz val="10"/>
        <rFont val="Times New Roman"/>
        <family val="1"/>
        <charset val="204"/>
      </rPr>
      <t>муниципального образования Московской облас</t>
    </r>
    <r>
      <rPr>
        <sz val="10"/>
        <color rgb="FF000000"/>
        <rFont val="Times New Roman"/>
        <family val="1"/>
        <charset val="204"/>
      </rPr>
      <t>ти, выполнивших нормативы Всероссийского физкультурно-спортивного комплекса «Готов к труду и обороне» (ГТО), в общей численности обучающихся и студентов, принявших участие в сдаче нормативов Всероссийского физкультурно-спортивного комплекса «Готов к труду и обороне» (ГТО)</t>
    </r>
  </si>
  <si>
    <t>1.14</t>
  </si>
  <si>
    <t>Целевой показатель 7 -
Количество установленных (отремонтированных, модернизированных) плоскостных спортивных сооружений в муниципальных образованиях Московской области</t>
  </si>
  <si>
    <t>Приорететный показатель, показатель Регионального проекта «Спорт-норма жизни»</t>
  </si>
  <si>
    <t>1.15</t>
  </si>
  <si>
    <t>Целевой показатель 10 -
Количество созданных малых спортивных площадок (поставленных комплектов спортивного оборудования (малых спортивных форм) для центров тестирования Всероссийского физкультурно-спортивного комплекса «Готов к труду и обороне» (ГТО) (в рамках оснащения объектов спортивной инфраструктуры спортивно-технологическим оборудованием)</t>
  </si>
  <si>
    <t>Соглашение</t>
  </si>
  <si>
    <t xml:space="preserve">единиц </t>
  </si>
  <si>
    <t>1.16</t>
  </si>
  <si>
    <t>Целевой показатель 14 -
Количество объектов физической культуры и спорта, на которых произведена модернизация материально-технической базы путем проведения капитального ремонта/ремонта и(или) технического переоснащения оборудованием</t>
  </si>
  <si>
    <t>Основное мероприятие 08</t>
  </si>
  <si>
    <r>
      <t>Подпрограмма</t>
    </r>
    <r>
      <rPr>
        <b/>
        <sz val="10"/>
        <rFont val="Times New Roman"/>
        <family val="1"/>
        <charset val="204"/>
      </rPr>
      <t xml:space="preserve">  «Подготовка к проведению в 2018 году чемпионата мира по футболу и эффективное использование тренировочных площадок после чемпионата мира по футболу»</t>
    </r>
  </si>
  <si>
    <t>Целевой показатель 1 -
Соответствие мероприятий требованиям, установленным национальными стандартами Российской Федерации</t>
  </si>
  <si>
    <t>Основное мероприятие 04</t>
  </si>
  <si>
    <r>
      <t xml:space="preserve">Подпрограмма </t>
    </r>
    <r>
      <rPr>
        <b/>
        <sz val="10"/>
        <rFont val="Times New Roman"/>
        <family val="1"/>
        <charset val="204"/>
      </rPr>
      <t xml:space="preserve"> «Подготовка спортивного резерва»</t>
    </r>
  </si>
  <si>
    <t>Макропоказатель 2 – 
Доля занимающихся по программам спортивной подготовки в организациях ведомственной принадлежности физической культуры и спорта в общем количестве занимающихся в организациях ведомственной принадлежности физической культуры и спорта</t>
  </si>
  <si>
    <t>Целевой показатель 2 – 
Доля организаций, оказывающих услуги по спортивной подготовке в соответствии с федеральными стандартами спортивной подготовки, в общем количестве организаций в сфере физической культуры и спорта Московской области, в том числе для лиц с ограниченными возможностями здоровья и инвалидов</t>
  </si>
  <si>
    <t>Показатель к соглашению, заключенному с федеральным органом исполнительной власти</t>
  </si>
  <si>
    <t xml:space="preserve">  3.3</t>
  </si>
  <si>
    <t xml:space="preserve">Целевой показатель 3  – 
Доля занимающихся на этапе высшего спортивного мастерства в организациях, осуществляющих спортивную подготовку, в общем количестве занимающихся на этапе совершенствования спортивного мастерства в организациях, осуществляющих спортивную подготовку в муниципальном образовании Московской области </t>
  </si>
  <si>
    <t xml:space="preserve">Показатель к соглашению, заключенному с федеральным органом исполнительной власти </t>
  </si>
  <si>
    <t>3.4</t>
  </si>
  <si>
    <t>Целевой показатель 5-
Доля спортсменов-разрядников, имеющих разряды и звания (от I разряда до спортивного звания «Заслуженный мастер спорта»), в общем количестве спортсменов-разрядников в системе спортивных школ олимпийского резерва и училищ олимпийского резерва</t>
  </si>
  <si>
    <t xml:space="preserve">Основное мероприятие 01
</t>
  </si>
  <si>
    <t xml:space="preserve"> </t>
  </si>
  <si>
    <t>Приложение 2 к Постановлению Администрации
Одинцовского городского округа
Московской области
от___________________ № ________
«Приложение 2 к муниципальной программе</t>
  </si>
  <si>
    <t>Приложение 1 к Постановлению Администрации
Одинцовского городского округа  
Московской области
от ____________ №_______</t>
  </si>
  <si>
    <t>МАУС «Одинцовский спортивно-зрелищный комплекс», МАУ СК «Звезда»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</si>
</sst>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00"/>
    <numFmt numFmtId="166" formatCode="0.000000"/>
  </numFmts>
  <fonts count="23" x14ac:knownFonts="1">
    <font>
      <sz val="11"/>
      <color rgb="FF00000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rgb="FF000000"/>
      <name val="Arial"/>
      <family val="2"/>
      <charset val="204"/>
    </font>
    <font>
      <sz val="11"/>
      <name val="Arial"/>
      <family val="2"/>
      <charset val="204"/>
    </font>
    <font>
      <sz val="14"/>
      <name val="Times New Roman"/>
      <family val="1"/>
      <charset val="204"/>
    </font>
    <font>
      <sz val="12"/>
      <name val="Arial"/>
      <family val="2"/>
      <charset val="204"/>
    </font>
    <font>
      <sz val="11"/>
      <color rgb="FFFF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color rgb="FF00B05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3" fillId="0" borderId="0"/>
    <xf numFmtId="0" fontId="2" fillId="0" borderId="0"/>
    <xf numFmtId="0" fontId="12" fillId="0" borderId="0"/>
    <xf numFmtId="0" fontId="1" fillId="0" borderId="0"/>
  </cellStyleXfs>
  <cellXfs count="160">
    <xf numFmtId="0" fontId="0" fillId="0" borderId="0" xfId="0"/>
    <xf numFmtId="0" fontId="4" fillId="2" borderId="0" xfId="0" applyFont="1" applyFill="1" applyProtection="1">
      <protection locked="0"/>
    </xf>
    <xf numFmtId="0" fontId="9" fillId="2" borderId="0" xfId="0" applyFont="1" applyFill="1" applyAlignment="1" applyProtection="1">
      <alignment horizontal="left"/>
      <protection locked="0"/>
    </xf>
    <xf numFmtId="166" fontId="7" fillId="2" borderId="1" xfId="0" applyNumberFormat="1" applyFont="1" applyFill="1" applyBorder="1" applyAlignment="1">
      <alignment horizontal="left" vertical="top" wrapText="1"/>
    </xf>
    <xf numFmtId="166" fontId="7" fillId="2" borderId="1" xfId="0" applyNumberFormat="1" applyFont="1" applyFill="1" applyBorder="1" applyAlignment="1" applyProtection="1">
      <alignment horizontal="left" vertical="top" wrapText="1"/>
      <protection locked="0"/>
    </xf>
    <xf numFmtId="166" fontId="7" fillId="2" borderId="1" xfId="1" applyNumberFormat="1" applyFont="1" applyFill="1" applyBorder="1" applyAlignment="1">
      <alignment vertical="top" wrapText="1"/>
    </xf>
    <xf numFmtId="166" fontId="7" fillId="2" borderId="1" xfId="1" applyNumberFormat="1" applyFont="1" applyFill="1" applyBorder="1" applyAlignment="1">
      <alignment horizontal="left" vertical="top" wrapText="1"/>
    </xf>
    <xf numFmtId="0" fontId="8" fillId="2" borderId="1" xfId="0" applyFont="1" applyFill="1" applyBorder="1" applyAlignment="1" applyProtection="1">
      <alignment horizontal="center" vertical="top"/>
      <protection locked="0"/>
    </xf>
    <xf numFmtId="0" fontId="9" fillId="2" borderId="0" xfId="0" applyFont="1" applyFill="1" applyProtection="1">
      <protection locked="0"/>
    </xf>
    <xf numFmtId="0" fontId="8" fillId="2" borderId="1" xfId="0" applyFont="1" applyFill="1" applyBorder="1" applyAlignment="1" applyProtection="1">
      <alignment horizontal="left" vertical="top" wrapText="1"/>
      <protection locked="0"/>
    </xf>
    <xf numFmtId="0" fontId="8" fillId="2" borderId="1" xfId="0" applyFont="1" applyFill="1" applyBorder="1" applyAlignment="1" applyProtection="1">
      <alignment horizontal="center" vertical="top" wrapText="1"/>
      <protection locked="0"/>
    </xf>
    <xf numFmtId="166" fontId="6" fillId="2" borderId="1" xfId="1" applyNumberFormat="1" applyFont="1" applyFill="1" applyBorder="1" applyAlignment="1">
      <alignment vertical="top" wrapText="1"/>
    </xf>
    <xf numFmtId="0" fontId="10" fillId="2" borderId="0" xfId="1" applyFont="1" applyFill="1"/>
    <xf numFmtId="166" fontId="6" fillId="2" borderId="1" xfId="1" applyNumberFormat="1" applyFont="1" applyFill="1" applyBorder="1" applyAlignment="1">
      <alignment horizontal="left" vertical="top" wrapText="1"/>
    </xf>
    <xf numFmtId="166" fontId="6" fillId="2" borderId="1" xfId="0" applyNumberFormat="1" applyFont="1" applyFill="1" applyBorder="1" applyAlignment="1" applyProtection="1">
      <alignment vertical="top" wrapText="1"/>
      <protection locked="0"/>
    </xf>
    <xf numFmtId="0" fontId="8" fillId="2" borderId="0" xfId="0" applyFont="1" applyFill="1" applyAlignment="1" applyProtection="1">
      <alignment horizontal="left"/>
      <protection locked="0"/>
    </xf>
    <xf numFmtId="0" fontId="11" fillId="2" borderId="0" xfId="1" applyFont="1" applyFill="1"/>
    <xf numFmtId="166" fontId="6" fillId="2" borderId="1" xfId="0" applyNumberFormat="1" applyFont="1" applyFill="1" applyBorder="1" applyAlignment="1" applyProtection="1">
      <alignment horizontal="left" vertical="center"/>
      <protection locked="0"/>
    </xf>
    <xf numFmtId="166" fontId="6" fillId="2" borderId="1" xfId="0" applyNumberFormat="1" applyFont="1" applyFill="1" applyBorder="1" applyAlignment="1">
      <alignment horizontal="left" vertical="top" wrapText="1"/>
    </xf>
    <xf numFmtId="166" fontId="8" fillId="2" borderId="1" xfId="0" applyNumberFormat="1" applyFont="1" applyFill="1" applyBorder="1" applyAlignment="1">
      <alignment horizontal="center" vertical="top" wrapText="1"/>
    </xf>
    <xf numFmtId="0" fontId="6" fillId="2" borderId="1" xfId="1" applyFont="1" applyFill="1" applyBorder="1" applyAlignment="1">
      <alignment vertical="top" wrapText="1"/>
    </xf>
    <xf numFmtId="165" fontId="8" fillId="2" borderId="1" xfId="1" applyNumberFormat="1" applyFont="1" applyFill="1" applyBorder="1" applyAlignment="1">
      <alignment horizontal="left" vertical="top" wrapText="1"/>
    </xf>
    <xf numFmtId="0" fontId="6" fillId="2" borderId="1" xfId="1" applyFont="1" applyFill="1" applyBorder="1" applyAlignment="1">
      <alignment horizontal="left" vertical="top" wrapText="1"/>
    </xf>
    <xf numFmtId="0" fontId="4" fillId="2" borderId="0" xfId="0" applyFont="1" applyFill="1" applyAlignment="1" applyProtection="1">
      <alignment horizontal="right" vertical="top"/>
      <protection locked="0"/>
    </xf>
    <xf numFmtId="0" fontId="4" fillId="2" borderId="0" xfId="0" applyFont="1" applyFill="1" applyAlignment="1" applyProtection="1">
      <alignment horizontal="right" vertical="top" wrapText="1"/>
      <protection locked="0"/>
    </xf>
    <xf numFmtId="165" fontId="8" fillId="2" borderId="1" xfId="0" applyNumberFormat="1" applyFont="1" applyFill="1" applyBorder="1" applyAlignment="1" applyProtection="1">
      <alignment horizontal="left" vertical="top" wrapText="1"/>
      <protection locked="0"/>
    </xf>
    <xf numFmtId="165" fontId="9" fillId="2" borderId="1" xfId="0" applyNumberFormat="1" applyFont="1" applyFill="1" applyBorder="1" applyAlignment="1" applyProtection="1">
      <alignment horizontal="left" vertical="top"/>
      <protection locked="0"/>
    </xf>
    <xf numFmtId="165" fontId="9" fillId="2" borderId="1" xfId="1" applyNumberFormat="1" applyFont="1" applyFill="1" applyBorder="1" applyAlignment="1">
      <alignment horizontal="left" vertical="top" wrapText="1"/>
    </xf>
    <xf numFmtId="165" fontId="8" fillId="2" borderId="1" xfId="0" applyNumberFormat="1" applyFont="1" applyFill="1" applyBorder="1" applyAlignment="1" applyProtection="1">
      <alignment horizontal="left" vertical="center"/>
      <protection locked="0"/>
    </xf>
    <xf numFmtId="165" fontId="8" fillId="2" borderId="1" xfId="1" applyNumberFormat="1" applyFont="1" applyFill="1" applyBorder="1" applyAlignment="1">
      <alignment horizontal="left" vertical="center" wrapText="1"/>
    </xf>
    <xf numFmtId="165" fontId="8" fillId="2" borderId="1" xfId="1" applyNumberFormat="1" applyFont="1" applyFill="1" applyBorder="1" applyAlignment="1">
      <alignment horizontal="center" vertical="top" wrapText="1"/>
    </xf>
    <xf numFmtId="165" fontId="8" fillId="2" borderId="1" xfId="0" applyNumberFormat="1" applyFont="1" applyFill="1" applyBorder="1" applyAlignment="1">
      <alignment horizontal="left" vertical="top" wrapText="1"/>
    </xf>
    <xf numFmtId="165" fontId="9" fillId="2" borderId="1" xfId="0" applyNumberFormat="1" applyFont="1" applyFill="1" applyBorder="1" applyAlignment="1">
      <alignment horizontal="left" vertical="top" wrapText="1"/>
    </xf>
    <xf numFmtId="165" fontId="8" fillId="2" borderId="1" xfId="0" applyNumberFormat="1" applyFont="1" applyFill="1" applyBorder="1" applyAlignment="1" applyProtection="1">
      <alignment horizontal="left" vertical="top"/>
      <protection locked="0"/>
    </xf>
    <xf numFmtId="0" fontId="13" fillId="2" borderId="0" xfId="0" applyFont="1" applyFill="1"/>
    <xf numFmtId="165" fontId="13" fillId="2" borderId="0" xfId="0" applyNumberFormat="1" applyFont="1" applyFill="1"/>
    <xf numFmtId="0" fontId="7" fillId="2" borderId="0" xfId="0" applyFont="1" applyFill="1" applyAlignment="1">
      <alignment horizontal="center" vertical="top" wrapText="1"/>
    </xf>
    <xf numFmtId="0" fontId="15" fillId="2" borderId="0" xfId="0" applyFont="1" applyFill="1" applyAlignment="1">
      <alignment horizontal="right"/>
    </xf>
    <xf numFmtId="166" fontId="9" fillId="2" borderId="1" xfId="0" applyNumberFormat="1" applyFont="1" applyFill="1" applyBorder="1" applyAlignment="1">
      <alignment horizontal="center" vertical="top" wrapText="1"/>
    </xf>
    <xf numFmtId="0" fontId="17" fillId="2" borderId="0" xfId="1" applyFont="1" applyFill="1" applyAlignment="1">
      <alignment wrapText="1"/>
    </xf>
    <xf numFmtId="0" fontId="8" fillId="2" borderId="1" xfId="0" applyFont="1" applyFill="1" applyBorder="1" applyAlignment="1">
      <alignment horizontal="center" vertical="top" wrapText="1"/>
    </xf>
    <xf numFmtId="166" fontId="8" fillId="2" borderId="1" xfId="0" applyNumberFormat="1" applyFont="1" applyFill="1" applyBorder="1" applyAlignment="1">
      <alignment vertical="top" wrapText="1"/>
    </xf>
    <xf numFmtId="166" fontId="9" fillId="2" borderId="1" xfId="0" applyNumberFormat="1" applyFont="1" applyFill="1" applyBorder="1" applyAlignment="1" applyProtection="1">
      <alignment horizontal="left" vertical="top" wrapText="1"/>
      <protection locked="0"/>
    </xf>
    <xf numFmtId="166" fontId="9" fillId="2" borderId="1" xfId="0" applyNumberFormat="1" applyFont="1" applyFill="1" applyBorder="1" applyAlignment="1" applyProtection="1">
      <alignment vertical="top" wrapText="1"/>
      <protection locked="0"/>
    </xf>
    <xf numFmtId="166" fontId="9" fillId="2" borderId="1" xfId="0" applyNumberFormat="1" applyFont="1" applyFill="1" applyBorder="1" applyAlignment="1">
      <alignment horizontal="left" vertical="top" wrapText="1"/>
    </xf>
    <xf numFmtId="49" fontId="9" fillId="2" borderId="2" xfId="0" applyNumberFormat="1" applyFont="1" applyFill="1" applyBorder="1" applyAlignment="1" applyProtection="1">
      <alignment horizontal="left" vertical="top"/>
      <protection locked="0"/>
    </xf>
    <xf numFmtId="0" fontId="4" fillId="2" borderId="0" xfId="0" applyFont="1" applyFill="1" applyAlignment="1">
      <alignment horizontal="right" vertical="center" wrapText="1"/>
    </xf>
    <xf numFmtId="165" fontId="9" fillId="3" borderId="1" xfId="0" applyNumberFormat="1" applyFont="1" applyFill="1" applyBorder="1" applyAlignment="1" applyProtection="1">
      <alignment horizontal="left" vertical="top"/>
      <protection locked="0"/>
    </xf>
    <xf numFmtId="0" fontId="18" fillId="2" borderId="0" xfId="1" applyFont="1" applyFill="1" applyAlignment="1" applyProtection="1">
      <alignment horizontal="right" vertical="center" wrapText="1"/>
      <protection locked="0"/>
    </xf>
    <xf numFmtId="0" fontId="4" fillId="2" borderId="0" xfId="1" applyFont="1" applyFill="1" applyAlignment="1">
      <alignment horizontal="right" vertical="top" wrapText="1"/>
    </xf>
    <xf numFmtId="0" fontId="3" fillId="2" borderId="0" xfId="1" applyFill="1"/>
    <xf numFmtId="0" fontId="4" fillId="2" borderId="0" xfId="1" applyFont="1" applyFill="1" applyProtection="1">
      <protection locked="0"/>
    </xf>
    <xf numFmtId="0" fontId="5" fillId="2" borderId="1" xfId="1" applyFont="1" applyFill="1" applyBorder="1" applyAlignment="1" applyProtection="1">
      <alignment horizontal="center" vertical="top" wrapText="1"/>
      <protection locked="0"/>
    </xf>
    <xf numFmtId="0" fontId="5" fillId="2" borderId="1" xfId="1" applyFont="1" applyFill="1" applyBorder="1" applyAlignment="1">
      <alignment horizontal="center" vertical="top" wrapText="1"/>
    </xf>
    <xf numFmtId="0" fontId="5" fillId="2" borderId="1" xfId="1" applyFont="1" applyFill="1" applyBorder="1" applyAlignment="1" applyProtection="1">
      <alignment horizontal="center" vertical="top"/>
      <protection locked="0"/>
    </xf>
    <xf numFmtId="0" fontId="4" fillId="2" borderId="1" xfId="1" applyFont="1" applyFill="1" applyBorder="1" applyAlignment="1" applyProtection="1">
      <alignment horizontal="center"/>
      <protection locked="0"/>
    </xf>
    <xf numFmtId="49" fontId="7" fillId="2" borderId="1" xfId="1" applyNumberFormat="1" applyFont="1" applyFill="1" applyBorder="1" applyAlignment="1" applyProtection="1">
      <alignment horizontal="center" vertical="top" wrapText="1"/>
      <protection locked="0"/>
    </xf>
    <xf numFmtId="0" fontId="7" fillId="2" borderId="1" xfId="1" applyFont="1" applyFill="1" applyBorder="1" applyAlignment="1" applyProtection="1">
      <alignment vertical="top" wrapText="1"/>
      <protection locked="0"/>
    </xf>
    <xf numFmtId="0" fontId="19" fillId="0" borderId="1" xfId="1" applyFont="1" applyBorder="1" applyAlignment="1">
      <alignment horizontal="left" vertical="top" wrapText="1"/>
    </xf>
    <xf numFmtId="0" fontId="19" fillId="0" borderId="1" xfId="1" applyFont="1" applyBorder="1" applyAlignment="1">
      <alignment horizontal="center" vertical="center" wrapText="1"/>
    </xf>
    <xf numFmtId="0" fontId="19" fillId="0" borderId="1" xfId="1" applyFont="1" applyBorder="1" applyAlignment="1">
      <alignment vertical="center" wrapText="1"/>
    </xf>
    <xf numFmtId="0" fontId="20" fillId="2" borderId="0" xfId="1" applyFont="1" applyFill="1" applyAlignment="1" applyProtection="1">
      <alignment vertical="top" wrapText="1"/>
      <protection locked="0"/>
    </xf>
    <xf numFmtId="0" fontId="19" fillId="2" borderId="1" xfId="1" applyFont="1" applyFill="1" applyBorder="1" applyAlignment="1">
      <alignment horizontal="left" vertical="top" wrapText="1"/>
    </xf>
    <xf numFmtId="0" fontId="19" fillId="2" borderId="1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 applyProtection="1">
      <alignment horizontal="left" vertical="top" wrapText="1"/>
      <protection locked="0"/>
    </xf>
    <xf numFmtId="0" fontId="19" fillId="2" borderId="1" xfId="1" applyFont="1" applyFill="1" applyBorder="1" applyAlignment="1">
      <alignment vertical="center" wrapText="1"/>
    </xf>
    <xf numFmtId="0" fontId="19" fillId="0" borderId="1" xfId="1" applyFont="1" applyBorder="1" applyAlignment="1">
      <alignment vertical="top" wrapText="1"/>
    </xf>
    <xf numFmtId="0" fontId="7" fillId="2" borderId="1" xfId="1" applyFont="1" applyFill="1" applyBorder="1" applyAlignment="1">
      <alignment horizontal="left" vertical="top" wrapText="1"/>
    </xf>
    <xf numFmtId="0" fontId="7" fillId="2" borderId="1" xfId="1" applyFont="1" applyFill="1" applyBorder="1" applyAlignment="1">
      <alignment horizontal="center" vertical="center" wrapText="1"/>
    </xf>
    <xf numFmtId="0" fontId="19" fillId="2" borderId="1" xfId="1" applyFont="1" applyFill="1" applyBorder="1" applyAlignment="1">
      <alignment vertical="top" wrapText="1"/>
    </xf>
    <xf numFmtId="0" fontId="7" fillId="2" borderId="1" xfId="1" applyFont="1" applyFill="1" applyBorder="1" applyAlignment="1">
      <alignment vertical="top" wrapText="1"/>
    </xf>
    <xf numFmtId="0" fontId="7" fillId="2" borderId="1" xfId="1" applyFont="1" applyFill="1" applyBorder="1" applyAlignment="1">
      <alignment vertical="center" wrapText="1"/>
    </xf>
    <xf numFmtId="0" fontId="7" fillId="2" borderId="1" xfId="1" applyFont="1" applyFill="1" applyBorder="1" applyAlignment="1" applyProtection="1">
      <alignment horizontal="center"/>
      <protection locked="0"/>
    </xf>
    <xf numFmtId="49" fontId="7" fillId="2" borderId="1" xfId="1" applyNumberFormat="1" applyFont="1" applyFill="1" applyBorder="1" applyAlignment="1">
      <alignment horizontal="center" vertical="center" wrapText="1"/>
    </xf>
    <xf numFmtId="0" fontId="9" fillId="2" borderId="0" xfId="1" applyFont="1" applyFill="1" applyAlignment="1" applyProtection="1">
      <alignment horizontal="left"/>
      <protection locked="0"/>
    </xf>
    <xf numFmtId="49" fontId="19" fillId="0" borderId="0" xfId="1" applyNumberFormat="1" applyFont="1" applyAlignment="1">
      <alignment horizontal="center" vertical="center" wrapText="1"/>
    </xf>
    <xf numFmtId="0" fontId="19" fillId="0" borderId="0" xfId="1" applyFont="1" applyAlignment="1">
      <alignment vertical="center" wrapText="1"/>
    </xf>
    <xf numFmtId="0" fontId="19" fillId="0" borderId="0" xfId="1" applyFont="1" applyAlignment="1">
      <alignment horizontal="center" vertical="center" wrapText="1"/>
    </xf>
    <xf numFmtId="0" fontId="22" fillId="0" borderId="0" xfId="1" applyFont="1" applyAlignment="1">
      <alignment horizontal="center" vertical="center" wrapText="1"/>
    </xf>
    <xf numFmtId="164" fontId="7" fillId="2" borderId="0" xfId="1" applyNumberFormat="1" applyFont="1" applyFill="1" applyAlignment="1">
      <alignment horizontal="right" vertical="top" wrapText="1"/>
    </xf>
    <xf numFmtId="164" fontId="7" fillId="2" borderId="0" xfId="1" applyNumberFormat="1" applyFont="1" applyFill="1" applyAlignment="1">
      <alignment horizontal="left" vertical="top" wrapText="1"/>
    </xf>
    <xf numFmtId="0" fontId="7" fillId="2" borderId="0" xfId="1" applyFont="1" applyFill="1" applyAlignment="1">
      <alignment horizontal="center" vertical="top" wrapText="1"/>
    </xf>
    <xf numFmtId="0" fontId="10" fillId="2" borderId="0" xfId="4" applyFont="1" applyFill="1"/>
    <xf numFmtId="0" fontId="3" fillId="0" borderId="0" xfId="1" applyAlignment="1">
      <alignment horizontal="center"/>
    </xf>
    <xf numFmtId="0" fontId="3" fillId="0" borderId="0" xfId="1"/>
    <xf numFmtId="166" fontId="8" fillId="2" borderId="2" xfId="0" applyNumberFormat="1" applyFont="1" applyFill="1" applyBorder="1" applyAlignment="1">
      <alignment horizontal="left" vertical="top" wrapText="1"/>
    </xf>
    <xf numFmtId="166" fontId="8" fillId="2" borderId="9" xfId="0" applyNumberFormat="1" applyFont="1" applyFill="1" applyBorder="1" applyAlignment="1">
      <alignment horizontal="left" vertical="top" wrapText="1"/>
    </xf>
    <xf numFmtId="166" fontId="9" fillId="2" borderId="2" xfId="0" applyNumberFormat="1" applyFont="1" applyFill="1" applyBorder="1" applyAlignment="1" applyProtection="1">
      <alignment horizontal="center" vertical="center" wrapText="1"/>
      <protection locked="0"/>
    </xf>
    <xf numFmtId="166" fontId="9" fillId="2" borderId="3" xfId="0" applyNumberFormat="1" applyFont="1" applyFill="1" applyBorder="1" applyAlignment="1" applyProtection="1">
      <alignment horizontal="center" vertical="center" wrapText="1"/>
      <protection locked="0"/>
    </xf>
    <xf numFmtId="166" fontId="9" fillId="2" borderId="9" xfId="0" applyNumberFormat="1" applyFont="1" applyFill="1" applyBorder="1" applyAlignment="1" applyProtection="1">
      <alignment horizontal="center" vertical="center" wrapText="1"/>
      <protection locked="0"/>
    </xf>
    <xf numFmtId="166" fontId="9" fillId="2" borderId="2" xfId="0" applyNumberFormat="1" applyFont="1" applyFill="1" applyBorder="1" applyAlignment="1" applyProtection="1">
      <alignment horizontal="left" vertical="top" wrapText="1"/>
      <protection locked="0"/>
    </xf>
    <xf numFmtId="166" fontId="9" fillId="2" borderId="3" xfId="0" applyNumberFormat="1" applyFont="1" applyFill="1" applyBorder="1" applyAlignment="1" applyProtection="1">
      <alignment horizontal="left" vertical="top" wrapText="1"/>
      <protection locked="0"/>
    </xf>
    <xf numFmtId="166" fontId="9" fillId="2" borderId="9" xfId="0" applyNumberFormat="1" applyFont="1" applyFill="1" applyBorder="1" applyAlignment="1" applyProtection="1">
      <alignment horizontal="left" vertical="top" wrapText="1"/>
      <protection locked="0"/>
    </xf>
    <xf numFmtId="166" fontId="9" fillId="2" borderId="2" xfId="0" applyNumberFormat="1" applyFont="1" applyFill="1" applyBorder="1" applyAlignment="1">
      <alignment horizontal="center" vertical="top" wrapText="1"/>
    </xf>
    <xf numFmtId="166" fontId="9" fillId="2" borderId="9" xfId="0" applyNumberFormat="1" applyFont="1" applyFill="1" applyBorder="1" applyAlignment="1">
      <alignment horizontal="center" vertical="top" wrapText="1"/>
    </xf>
    <xf numFmtId="0" fontId="8" fillId="2" borderId="7" xfId="0" applyFont="1" applyFill="1" applyBorder="1" applyAlignment="1" applyProtection="1">
      <alignment horizontal="center" vertical="center" wrapText="1"/>
      <protection locked="0"/>
    </xf>
    <xf numFmtId="0" fontId="8" fillId="2" borderId="15" xfId="0" applyFont="1" applyFill="1" applyBorder="1" applyAlignment="1" applyProtection="1">
      <alignment horizontal="center" vertical="top" wrapText="1"/>
      <protection locked="0"/>
    </xf>
    <xf numFmtId="0" fontId="8" fillId="2" borderId="9" xfId="0" applyFont="1" applyFill="1" applyBorder="1" applyAlignment="1" applyProtection="1">
      <alignment horizontal="center" vertical="top" wrapText="1"/>
      <protection locked="0"/>
    </xf>
    <xf numFmtId="0" fontId="8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 applyProtection="1">
      <alignment horizontal="center" vertical="top" wrapText="1"/>
      <protection locked="0"/>
    </xf>
    <xf numFmtId="1" fontId="8" fillId="2" borderId="1" xfId="0" applyNumberFormat="1" applyFont="1" applyFill="1" applyBorder="1" applyAlignment="1" applyProtection="1">
      <alignment horizontal="left" vertical="top" wrapText="1"/>
      <protection locked="0"/>
    </xf>
    <xf numFmtId="166" fontId="8" fillId="2" borderId="1" xfId="0" applyNumberFormat="1" applyFont="1" applyFill="1" applyBorder="1" applyAlignment="1" applyProtection="1">
      <alignment horizontal="left" vertical="top" wrapText="1"/>
      <protection locked="0"/>
    </xf>
    <xf numFmtId="166" fontId="8" fillId="2" borderId="1" xfId="0" applyNumberFormat="1" applyFont="1" applyFill="1" applyBorder="1" applyAlignment="1" applyProtection="1">
      <alignment vertical="top" wrapText="1"/>
      <protection locked="0"/>
    </xf>
    <xf numFmtId="166" fontId="9" fillId="2" borderId="1" xfId="0" applyNumberFormat="1" applyFont="1" applyFill="1" applyBorder="1" applyAlignment="1">
      <alignment horizontal="center"/>
    </xf>
    <xf numFmtId="49" fontId="9" fillId="2" borderId="1" xfId="0" applyNumberFormat="1" applyFont="1" applyFill="1" applyBorder="1" applyAlignment="1">
      <alignment horizontal="left" vertical="top" wrapText="1"/>
    </xf>
    <xf numFmtId="49" fontId="8" fillId="2" borderId="1" xfId="0" applyNumberFormat="1" applyFont="1" applyFill="1" applyBorder="1" applyAlignment="1" applyProtection="1">
      <alignment horizontal="left" vertical="top"/>
      <protection locked="0"/>
    </xf>
    <xf numFmtId="166" fontId="8" fillId="2" borderId="1" xfId="0" applyNumberFormat="1" applyFont="1" applyFill="1" applyBorder="1" applyAlignment="1">
      <alignment vertical="top" wrapText="1"/>
    </xf>
    <xf numFmtId="166" fontId="9" fillId="2" borderId="1" xfId="0" applyNumberFormat="1" applyFont="1" applyFill="1" applyBorder="1" applyAlignment="1" applyProtection="1">
      <alignment horizontal="left" vertical="top" wrapText="1"/>
      <protection locked="0"/>
    </xf>
    <xf numFmtId="166" fontId="9" fillId="2" borderId="3" xfId="0" applyNumberFormat="1" applyFont="1" applyFill="1" applyBorder="1" applyAlignment="1">
      <alignment horizontal="center" vertical="top" wrapText="1"/>
    </xf>
    <xf numFmtId="166" fontId="9" fillId="2" borderId="3" xfId="0" applyNumberFormat="1" applyFont="1" applyFill="1" applyBorder="1" applyAlignment="1">
      <alignment horizontal="left" vertical="top" wrapText="1"/>
    </xf>
    <xf numFmtId="166" fontId="9" fillId="2" borderId="9" xfId="0" applyNumberFormat="1" applyFont="1" applyFill="1" applyBorder="1" applyAlignment="1">
      <alignment horizontal="left" vertical="top" wrapText="1"/>
    </xf>
    <xf numFmtId="166" fontId="9" fillId="2" borderId="1" xfId="0" applyNumberFormat="1" applyFont="1" applyFill="1" applyBorder="1" applyAlignment="1">
      <alignment vertical="top" wrapText="1"/>
    </xf>
    <xf numFmtId="166" fontId="9" fillId="2" borderId="2" xfId="0" applyNumberFormat="1" applyFont="1" applyFill="1" applyBorder="1" applyAlignment="1">
      <alignment horizontal="left" vertical="top" wrapText="1"/>
    </xf>
    <xf numFmtId="49" fontId="9" fillId="2" borderId="2" xfId="0" applyNumberFormat="1" applyFont="1" applyFill="1" applyBorder="1" applyAlignment="1">
      <alignment horizontal="left" vertical="top" wrapText="1"/>
    </xf>
    <xf numFmtId="49" fontId="9" fillId="2" borderId="3" xfId="0" applyNumberFormat="1" applyFont="1" applyFill="1" applyBorder="1" applyAlignment="1">
      <alignment horizontal="left" vertical="top" wrapText="1"/>
    </xf>
    <xf numFmtId="166" fontId="8" fillId="2" borderId="1" xfId="0" applyNumberFormat="1" applyFont="1" applyFill="1" applyBorder="1" applyAlignment="1">
      <alignment horizontal="left" vertical="top" wrapText="1"/>
    </xf>
    <xf numFmtId="166" fontId="9" fillId="2" borderId="1" xfId="0" applyNumberFormat="1" applyFont="1" applyFill="1" applyBorder="1" applyAlignment="1">
      <alignment horizontal="left" vertical="top" wrapText="1"/>
    </xf>
    <xf numFmtId="0" fontId="8" fillId="2" borderId="10" xfId="1" applyFont="1" applyFill="1" applyBorder="1" applyAlignment="1">
      <alignment horizontal="center" vertical="top"/>
    </xf>
    <xf numFmtId="0" fontId="8" fillId="2" borderId="11" xfId="1" applyFont="1" applyFill="1" applyBorder="1" applyAlignment="1">
      <alignment horizontal="center" vertical="top"/>
    </xf>
    <xf numFmtId="0" fontId="8" fillId="2" borderId="12" xfId="1" applyFont="1" applyFill="1" applyBorder="1" applyAlignment="1">
      <alignment horizontal="center" vertical="top"/>
    </xf>
    <xf numFmtId="0" fontId="8" fillId="2" borderId="16" xfId="1" applyFont="1" applyFill="1" applyBorder="1" applyAlignment="1">
      <alignment horizontal="center" vertical="top"/>
    </xf>
    <xf numFmtId="0" fontId="8" fillId="2" borderId="0" xfId="1" applyFont="1" applyFill="1" applyAlignment="1">
      <alignment horizontal="center" vertical="top"/>
    </xf>
    <xf numFmtId="0" fontId="8" fillId="2" borderId="17" xfId="1" applyFont="1" applyFill="1" applyBorder="1" applyAlignment="1">
      <alignment horizontal="center" vertical="top"/>
    </xf>
    <xf numFmtId="0" fontId="8" fillId="2" borderId="13" xfId="1" applyFont="1" applyFill="1" applyBorder="1" applyAlignment="1">
      <alignment horizontal="center" vertical="top"/>
    </xf>
    <xf numFmtId="0" fontId="8" fillId="2" borderId="8" xfId="1" applyFont="1" applyFill="1" applyBorder="1" applyAlignment="1">
      <alignment horizontal="center" vertical="top"/>
    </xf>
    <xf numFmtId="0" fontId="8" fillId="2" borderId="14" xfId="1" applyFont="1" applyFill="1" applyBorder="1" applyAlignment="1">
      <alignment horizontal="center" vertical="top"/>
    </xf>
    <xf numFmtId="164" fontId="9" fillId="2" borderId="2" xfId="1" applyNumberFormat="1" applyFont="1" applyFill="1" applyBorder="1" applyAlignment="1">
      <alignment horizontal="center" vertical="center" wrapText="1"/>
    </xf>
    <xf numFmtId="164" fontId="9" fillId="2" borderId="3" xfId="1" applyNumberFormat="1" applyFont="1" applyFill="1" applyBorder="1" applyAlignment="1">
      <alignment horizontal="center" vertical="center" wrapText="1"/>
    </xf>
    <xf numFmtId="164" fontId="9" fillId="2" borderId="9" xfId="1" applyNumberFormat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14" fillId="2" borderId="0" xfId="3" applyFont="1" applyFill="1"/>
    <xf numFmtId="0" fontId="4" fillId="2" borderId="0" xfId="3" applyFont="1" applyFill="1"/>
    <xf numFmtId="49" fontId="9" fillId="2" borderId="2" xfId="0" applyNumberFormat="1" applyFont="1" applyFill="1" applyBorder="1" applyAlignment="1" applyProtection="1">
      <alignment horizontal="left" vertical="top"/>
      <protection locked="0"/>
    </xf>
    <xf numFmtId="49" fontId="9" fillId="2" borderId="3" xfId="0" applyNumberFormat="1" applyFont="1" applyFill="1" applyBorder="1" applyAlignment="1" applyProtection="1">
      <alignment horizontal="left" vertical="top"/>
      <protection locked="0"/>
    </xf>
    <xf numFmtId="49" fontId="9" fillId="2" borderId="9" xfId="0" applyNumberFormat="1" applyFont="1" applyFill="1" applyBorder="1" applyAlignment="1" applyProtection="1">
      <alignment horizontal="left" vertical="top"/>
      <protection locked="0"/>
    </xf>
    <xf numFmtId="166" fontId="8" fillId="2" borderId="1" xfId="1" applyNumberFormat="1" applyFont="1" applyFill="1" applyBorder="1" applyAlignment="1">
      <alignment horizontal="center" vertical="center" wrapText="1"/>
    </xf>
    <xf numFmtId="166" fontId="8" fillId="2" borderId="1" xfId="1" applyNumberFormat="1" applyFont="1" applyFill="1" applyBorder="1" applyAlignment="1">
      <alignment horizontal="center" vertical="center"/>
    </xf>
    <xf numFmtId="166" fontId="9" fillId="2" borderId="1" xfId="1" applyNumberFormat="1" applyFont="1" applyFill="1" applyBorder="1" applyAlignment="1">
      <alignment horizontal="center" vertical="center" wrapText="1"/>
    </xf>
    <xf numFmtId="166" fontId="5" fillId="2" borderId="1" xfId="0" applyNumberFormat="1" applyFont="1" applyFill="1" applyBorder="1" applyAlignment="1" applyProtection="1">
      <alignment horizontal="center" vertical="top" wrapText="1"/>
      <protection locked="0"/>
    </xf>
    <xf numFmtId="166" fontId="8" fillId="2" borderId="2" xfId="0" applyNumberFormat="1" applyFont="1" applyFill="1" applyBorder="1" applyAlignment="1" applyProtection="1">
      <alignment horizontal="left" vertical="top" wrapText="1"/>
      <protection locked="0"/>
    </xf>
    <xf numFmtId="166" fontId="8" fillId="2" borderId="3" xfId="0" applyNumberFormat="1" applyFont="1" applyFill="1" applyBorder="1" applyAlignment="1" applyProtection="1">
      <alignment horizontal="left" vertical="top" wrapText="1"/>
      <protection locked="0"/>
    </xf>
    <xf numFmtId="166" fontId="8" fillId="2" borderId="9" xfId="0" applyNumberFormat="1" applyFont="1" applyFill="1" applyBorder="1" applyAlignment="1" applyProtection="1">
      <alignment horizontal="left" vertical="top" wrapText="1"/>
      <protection locked="0"/>
    </xf>
    <xf numFmtId="166" fontId="8" fillId="2" borderId="2" xfId="0" applyNumberFormat="1" applyFont="1" applyFill="1" applyBorder="1" applyAlignment="1">
      <alignment horizontal="center" vertical="top" wrapText="1"/>
    </xf>
    <xf numFmtId="166" fontId="8" fillId="2" borderId="3" xfId="0" applyNumberFormat="1" applyFont="1" applyFill="1" applyBorder="1" applyAlignment="1">
      <alignment horizontal="center" vertical="top" wrapText="1"/>
    </xf>
    <xf numFmtId="166" fontId="8" fillId="2" borderId="9" xfId="0" applyNumberFormat="1" applyFont="1" applyFill="1" applyBorder="1" applyAlignment="1">
      <alignment horizontal="center" vertical="top" wrapText="1"/>
    </xf>
    <xf numFmtId="166" fontId="5" fillId="2" borderId="5" xfId="0" applyNumberFormat="1" applyFont="1" applyFill="1" applyBorder="1" applyAlignment="1" applyProtection="1">
      <alignment horizontal="center" vertical="center" wrapText="1"/>
      <protection locked="0"/>
    </xf>
    <xf numFmtId="166" fontId="5" fillId="2" borderId="6" xfId="0" applyNumberFormat="1" applyFont="1" applyFill="1" applyBorder="1" applyAlignment="1" applyProtection="1">
      <alignment horizontal="center" vertical="center" wrapText="1"/>
      <protection locked="0"/>
    </xf>
    <xf numFmtId="166" fontId="5" fillId="2" borderId="4" xfId="0" applyNumberFormat="1" applyFont="1" applyFill="1" applyBorder="1" applyAlignment="1" applyProtection="1">
      <alignment horizontal="center" vertical="center" wrapText="1"/>
      <protection locked="0"/>
    </xf>
    <xf numFmtId="1" fontId="8" fillId="2" borderId="1" xfId="0" applyNumberFormat="1" applyFont="1" applyFill="1" applyBorder="1" applyAlignment="1">
      <alignment horizontal="left" vertical="top" wrapText="1"/>
    </xf>
    <xf numFmtId="49" fontId="8" fillId="2" borderId="1" xfId="0" applyNumberFormat="1" applyFont="1" applyFill="1" applyBorder="1" applyAlignment="1">
      <alignment horizontal="left" vertical="top" wrapText="1"/>
    </xf>
    <xf numFmtId="0" fontId="4" fillId="2" borderId="0" xfId="0" applyFont="1" applyFill="1" applyAlignment="1">
      <alignment horizontal="right" vertical="center" wrapText="1"/>
    </xf>
    <xf numFmtId="0" fontId="4" fillId="2" borderId="0" xfId="0" applyFont="1" applyFill="1" applyAlignment="1" applyProtection="1">
      <alignment horizontal="right" wrapText="1"/>
      <protection locked="0"/>
    </xf>
    <xf numFmtId="49" fontId="9" fillId="2" borderId="1" xfId="0" applyNumberFormat="1" applyFont="1" applyFill="1" applyBorder="1" applyAlignment="1" applyProtection="1">
      <alignment horizontal="left" vertical="top"/>
      <protection locked="0"/>
    </xf>
    <xf numFmtId="166" fontId="9" fillId="2" borderId="1" xfId="0" applyNumberFormat="1" applyFont="1" applyFill="1" applyBorder="1" applyAlignment="1" applyProtection="1">
      <alignment vertical="top" wrapText="1"/>
      <protection locked="0"/>
    </xf>
    <xf numFmtId="0" fontId="6" fillId="2" borderId="1" xfId="1" applyFont="1" applyFill="1" applyBorder="1" applyAlignment="1" applyProtection="1">
      <alignment horizontal="center" vertical="top" wrapText="1"/>
      <protection locked="0"/>
    </xf>
    <xf numFmtId="0" fontId="6" fillId="2" borderId="1" xfId="1" applyFont="1" applyFill="1" applyBorder="1" applyAlignment="1" applyProtection="1">
      <alignment horizontal="center" vertical="center" wrapText="1"/>
      <protection locked="0"/>
    </xf>
    <xf numFmtId="0" fontId="4" fillId="2" borderId="0" xfId="1" applyFont="1" applyFill="1" applyAlignment="1">
      <alignment horizontal="right" vertical="top" wrapText="1"/>
    </xf>
    <xf numFmtId="0" fontId="5" fillId="2" borderId="8" xfId="1" applyFont="1" applyFill="1" applyBorder="1" applyAlignment="1" applyProtection="1">
      <alignment horizontal="center" vertical="center" wrapText="1"/>
      <protection locked="0"/>
    </xf>
    <xf numFmtId="0" fontId="5" fillId="2" borderId="1" xfId="1" applyFont="1" applyFill="1" applyBorder="1" applyAlignment="1" applyProtection="1">
      <alignment horizontal="center" vertical="top" wrapText="1"/>
      <protection locked="0"/>
    </xf>
    <xf numFmtId="0" fontId="5" fillId="2" borderId="1" xfId="1" applyFont="1" applyFill="1" applyBorder="1" applyAlignment="1">
      <alignment horizontal="center" vertical="top" wrapText="1"/>
    </xf>
  </cellXfs>
  <cellStyles count="5">
    <cellStyle name="Обычный" xfId="0" builtinId="0"/>
    <cellStyle name="Обычный 2" xfId="1" xr:uid="{00000000-0005-0000-0000-000001000000}"/>
    <cellStyle name="Обычный 2 2" xfId="4" xr:uid="{00000000-0005-0000-0000-000002000000}"/>
    <cellStyle name="Обычный 3" xfId="3" xr:uid="{00000000-0005-0000-0000-000003000000}"/>
    <cellStyle name="Обычный 5 2" xfId="2" xr:uid="{00000000-0005-0000-0000-000004000000}"/>
  </cellStyles>
  <dxfs count="0"/>
  <tableStyles count="0" defaultTableStyle="TableStyleMedium2" defaultPivotStyle="PivotStyleLight16"/>
  <colors>
    <mruColors>
      <color rgb="FFFDE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1"/>
  <sheetViews>
    <sheetView tabSelected="1" topLeftCell="A19" zoomScaleNormal="100" zoomScaleSheetLayoutView="100" workbookViewId="0">
      <selection activeCell="H20" sqref="H20"/>
    </sheetView>
  </sheetViews>
  <sheetFormatPr defaultColWidth="9" defaultRowHeight="14.25" x14ac:dyDescent="0.2"/>
  <cols>
    <col min="1" max="1" width="5.75" style="34" customWidth="1"/>
    <col min="2" max="2" width="31.25" style="34" customWidth="1"/>
    <col min="3" max="3" width="12.375" style="34" customWidth="1"/>
    <col min="4" max="4" width="17.875" style="34" customWidth="1"/>
    <col min="5" max="5" width="14.625" style="34" customWidth="1"/>
    <col min="6" max="10" width="13.5" style="34" bestFit="1" customWidth="1"/>
    <col min="11" max="11" width="9" style="34"/>
    <col min="12" max="12" width="20" style="34" customWidth="1"/>
    <col min="13" max="16384" width="9" style="34"/>
  </cols>
  <sheetData>
    <row r="1" spans="1:16" s="1" customFormat="1" ht="72" customHeight="1" x14ac:dyDescent="0.25">
      <c r="I1" s="150" t="s">
        <v>165</v>
      </c>
      <c r="J1" s="150"/>
      <c r="K1" s="150"/>
      <c r="L1" s="150"/>
      <c r="M1" s="46"/>
      <c r="N1" s="46"/>
      <c r="O1" s="46"/>
      <c r="P1" s="46"/>
    </row>
    <row r="2" spans="1:16" s="1" customFormat="1" ht="19.5" customHeight="1" x14ac:dyDescent="0.25">
      <c r="A2" s="23"/>
      <c r="B2" s="23"/>
      <c r="C2" s="23"/>
      <c r="D2" s="23"/>
      <c r="E2" s="23"/>
      <c r="F2" s="23"/>
      <c r="G2" s="24"/>
      <c r="H2" s="24"/>
      <c r="I2" s="151" t="s">
        <v>55</v>
      </c>
      <c r="J2" s="151"/>
      <c r="K2" s="151"/>
      <c r="L2" s="151"/>
    </row>
    <row r="3" spans="1:16" ht="50.25" customHeight="1" x14ac:dyDescent="0.2">
      <c r="A3" s="95" t="s">
        <v>60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</row>
    <row r="4" spans="1:16" s="8" customFormat="1" ht="15" customHeight="1" x14ac:dyDescent="0.25">
      <c r="A4" s="96" t="s">
        <v>30</v>
      </c>
      <c r="B4" s="98" t="s">
        <v>13</v>
      </c>
      <c r="C4" s="98" t="s">
        <v>5</v>
      </c>
      <c r="D4" s="98" t="s">
        <v>0</v>
      </c>
      <c r="E4" s="98" t="s">
        <v>31</v>
      </c>
      <c r="F4" s="98" t="s">
        <v>90</v>
      </c>
      <c r="G4" s="98"/>
      <c r="H4" s="98"/>
      <c r="I4" s="98"/>
      <c r="J4" s="40"/>
      <c r="K4" s="98" t="s">
        <v>1</v>
      </c>
      <c r="L4" s="98" t="s">
        <v>6</v>
      </c>
    </row>
    <row r="5" spans="1:16" s="8" customFormat="1" ht="72" customHeight="1" x14ac:dyDescent="0.25">
      <c r="A5" s="97"/>
      <c r="B5" s="98"/>
      <c r="C5" s="98"/>
      <c r="D5" s="98"/>
      <c r="E5" s="98"/>
      <c r="F5" s="40" t="s">
        <v>33</v>
      </c>
      <c r="G5" s="40" t="s">
        <v>34</v>
      </c>
      <c r="H5" s="40" t="s">
        <v>35</v>
      </c>
      <c r="I5" s="40" t="s">
        <v>36</v>
      </c>
      <c r="J5" s="40" t="s">
        <v>37</v>
      </c>
      <c r="K5" s="98"/>
      <c r="L5" s="98"/>
    </row>
    <row r="6" spans="1:16" s="8" customFormat="1" ht="15" x14ac:dyDescent="0.25">
      <c r="A6" s="9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7">
        <v>11</v>
      </c>
      <c r="L6" s="7">
        <v>12</v>
      </c>
    </row>
    <row r="7" spans="1:16" s="1" customFormat="1" ht="19.899999999999999" customHeight="1" x14ac:dyDescent="0.25">
      <c r="A7" s="99" t="s">
        <v>63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</row>
    <row r="8" spans="1:16" s="15" customFormat="1" ht="21" customHeight="1" x14ac:dyDescent="0.2">
      <c r="A8" s="100">
        <v>1</v>
      </c>
      <c r="B8" s="101" t="s">
        <v>24</v>
      </c>
      <c r="C8" s="102" t="s">
        <v>10</v>
      </c>
      <c r="D8" s="14" t="s">
        <v>15</v>
      </c>
      <c r="E8" s="25">
        <f>SUM(F8:J8)</f>
        <v>8334045.3718600003</v>
      </c>
      <c r="F8" s="25">
        <f>F9+F10</f>
        <v>5823172.0700000003</v>
      </c>
      <c r="G8" s="25">
        <f>G9+G10</f>
        <v>485709.26561999996</v>
      </c>
      <c r="H8" s="25">
        <f>H9+H10</f>
        <v>1022017.99024</v>
      </c>
      <c r="I8" s="25">
        <f>I9+I10</f>
        <v>501573.02300000004</v>
      </c>
      <c r="J8" s="25">
        <f>J9+J10</f>
        <v>501573.02300000004</v>
      </c>
      <c r="K8" s="139"/>
      <c r="L8" s="139"/>
    </row>
    <row r="9" spans="1:16" s="16" customFormat="1" ht="38.25" x14ac:dyDescent="0.25">
      <c r="A9" s="100"/>
      <c r="B9" s="101"/>
      <c r="C9" s="102"/>
      <c r="D9" s="11" t="s">
        <v>18</v>
      </c>
      <c r="E9" s="25">
        <f>SUM(F9:J9)</f>
        <v>1799510.8424</v>
      </c>
      <c r="F9" s="21">
        <f>F12+F24</f>
        <v>272894.36000000004</v>
      </c>
      <c r="G9" s="21">
        <f>G12+G15+G24</f>
        <v>299976.74661999999</v>
      </c>
      <c r="H9" s="21">
        <f>H12+H15+H24+H26</f>
        <v>630102.73977999995</v>
      </c>
      <c r="I9" s="21">
        <f>I12+I15+I24</f>
        <v>298268.49800000002</v>
      </c>
      <c r="J9" s="21">
        <f>J12+J15+J24</f>
        <v>298268.49800000002</v>
      </c>
      <c r="K9" s="140"/>
      <c r="L9" s="140"/>
    </row>
    <row r="10" spans="1:16" s="16" customFormat="1" ht="25.5" x14ac:dyDescent="0.25">
      <c r="A10" s="100"/>
      <c r="B10" s="101"/>
      <c r="C10" s="102"/>
      <c r="D10" s="13" t="s">
        <v>4</v>
      </c>
      <c r="E10" s="25">
        <f>SUM(F10:J10)</f>
        <v>6534534.5294600008</v>
      </c>
      <c r="F10" s="21">
        <f>F13+F14</f>
        <v>5550277.71</v>
      </c>
      <c r="G10" s="21">
        <f>G13</f>
        <v>185732.519</v>
      </c>
      <c r="H10" s="21">
        <f>H13+H16</f>
        <v>391915.25046000001</v>
      </c>
      <c r="I10" s="21">
        <f t="shared" ref="I10:J10" si="0">I13</f>
        <v>203304.52499999999</v>
      </c>
      <c r="J10" s="21">
        <f t="shared" si="0"/>
        <v>203304.52499999999</v>
      </c>
      <c r="K10" s="141"/>
      <c r="L10" s="141"/>
    </row>
    <row r="11" spans="1:16" s="2" customFormat="1" ht="15" customHeight="1" x14ac:dyDescent="0.25">
      <c r="A11" s="132" t="s">
        <v>19</v>
      </c>
      <c r="B11" s="90" t="s">
        <v>46</v>
      </c>
      <c r="C11" s="90" t="s">
        <v>10</v>
      </c>
      <c r="D11" s="4" t="s">
        <v>3</v>
      </c>
      <c r="E11" s="26">
        <f>SUM(F11:J11)</f>
        <v>2266622.8095100001</v>
      </c>
      <c r="F11" s="26">
        <f>SUM(F12:F13)</f>
        <v>401945.42200000002</v>
      </c>
      <c r="G11" s="26">
        <f>SUM(G12:G13)</f>
        <v>442910.33899999998</v>
      </c>
      <c r="H11" s="26">
        <f>SUM(H12:H13)</f>
        <v>472579.80651000002</v>
      </c>
      <c r="I11" s="26">
        <f>SUM(I12:I13)</f>
        <v>474593.62100000004</v>
      </c>
      <c r="J11" s="26">
        <f>SUM(J12:J13)</f>
        <v>474593.62100000004</v>
      </c>
      <c r="K11" s="87" t="s">
        <v>8</v>
      </c>
      <c r="L11" s="90" t="s">
        <v>38</v>
      </c>
    </row>
    <row r="12" spans="1:16" s="12" customFormat="1" ht="81" customHeight="1" x14ac:dyDescent="0.25">
      <c r="A12" s="133"/>
      <c r="B12" s="91"/>
      <c r="C12" s="91"/>
      <c r="D12" s="5" t="s">
        <v>18</v>
      </c>
      <c r="E12" s="26">
        <f t="shared" ref="E12" si="1">SUM(F12:J12)</f>
        <v>1332088.2800500002</v>
      </c>
      <c r="F12" s="27">
        <f>238266.891+192+25446.9+8102.673-9728.5-2000-231.5-3380.752-5000</f>
        <v>251667.71200000003</v>
      </c>
      <c r="G12" s="27">
        <f>251850.897+2174.811+283.672+69.204+2097.291+701.945</f>
        <v>257177.81999999998</v>
      </c>
      <c r="H12" s="27">
        <f>241241.211+17242.994+12804.891+237.842-237.842+3555.8954-873.61082+4040.48938+694.73622+9201.044+256.10587-130-745.212-2713.57111-1454-2656.41689+200</f>
        <v>280664.55605000001</v>
      </c>
      <c r="I12" s="27">
        <f>241241.211+17242.994+12804.891</f>
        <v>271289.09600000002</v>
      </c>
      <c r="J12" s="27">
        <f>241241.211+17242.994+12804.891</f>
        <v>271289.09600000002</v>
      </c>
      <c r="K12" s="88"/>
      <c r="L12" s="91"/>
    </row>
    <row r="13" spans="1:16" s="12" customFormat="1" ht="87.75" customHeight="1" x14ac:dyDescent="0.25">
      <c r="A13" s="134"/>
      <c r="B13" s="92"/>
      <c r="C13" s="92"/>
      <c r="D13" s="6" t="s">
        <v>4</v>
      </c>
      <c r="E13" s="26">
        <f>SUM(F13:J13)</f>
        <v>934534.52946000011</v>
      </c>
      <c r="F13" s="26">
        <v>150277.71</v>
      </c>
      <c r="G13" s="26">
        <f>197732.519-12000</f>
        <v>185732.519</v>
      </c>
      <c r="H13" s="47">
        <v>191915.25046000001</v>
      </c>
      <c r="I13" s="26">
        <f t="shared" ref="I13:J13" si="2">215304.525-12000</f>
        <v>203304.52499999999</v>
      </c>
      <c r="J13" s="26">
        <f t="shared" si="2"/>
        <v>203304.52499999999</v>
      </c>
      <c r="K13" s="89"/>
      <c r="L13" s="92"/>
    </row>
    <row r="14" spans="1:16" s="2" customFormat="1" ht="15" x14ac:dyDescent="0.25">
      <c r="A14" s="152" t="s">
        <v>20</v>
      </c>
      <c r="B14" s="107" t="s">
        <v>61</v>
      </c>
      <c r="C14" s="153" t="s">
        <v>10</v>
      </c>
      <c r="D14" s="4" t="s">
        <v>3</v>
      </c>
      <c r="E14" s="26">
        <f>SUM(F14:J14)</f>
        <v>5771951.5092099998</v>
      </c>
      <c r="F14" s="26">
        <f>SUM(F16:F16)</f>
        <v>5400000</v>
      </c>
      <c r="G14" s="26">
        <f>G15+G16</f>
        <v>16259.584620000001</v>
      </c>
      <c r="H14" s="26">
        <f t="shared" ref="H14:J14" si="3">H15+H16</f>
        <v>355691.92459000001</v>
      </c>
      <c r="I14" s="26">
        <f t="shared" si="3"/>
        <v>0</v>
      </c>
      <c r="J14" s="26">
        <f t="shared" si="3"/>
        <v>0</v>
      </c>
      <c r="K14" s="93" t="s">
        <v>45</v>
      </c>
      <c r="L14" s="109" t="s">
        <v>71</v>
      </c>
    </row>
    <row r="15" spans="1:16" s="12" customFormat="1" ht="38.25" x14ac:dyDescent="0.25">
      <c r="A15" s="152"/>
      <c r="B15" s="107"/>
      <c r="C15" s="153"/>
      <c r="D15" s="5" t="s">
        <v>18</v>
      </c>
      <c r="E15" s="26">
        <f>SUM(F15:J15)</f>
        <v>171951.50921000002</v>
      </c>
      <c r="F15" s="26">
        <v>0</v>
      </c>
      <c r="G15" s="26">
        <f>G18+G20</f>
        <v>16259.584620000001</v>
      </c>
      <c r="H15" s="26">
        <f>H20+H21+H18</f>
        <v>155691.92459000001</v>
      </c>
      <c r="I15" s="26">
        <v>0</v>
      </c>
      <c r="J15" s="26">
        <v>0</v>
      </c>
      <c r="K15" s="108"/>
      <c r="L15" s="109"/>
    </row>
    <row r="16" spans="1:16" s="12" customFormat="1" ht="39" customHeight="1" x14ac:dyDescent="0.25">
      <c r="A16" s="152"/>
      <c r="B16" s="107"/>
      <c r="C16" s="153"/>
      <c r="D16" s="6" t="s">
        <v>4</v>
      </c>
      <c r="E16" s="26">
        <f>SUM(F16:J16)</f>
        <v>5600000</v>
      </c>
      <c r="F16" s="27">
        <f>F17</f>
        <v>5400000</v>
      </c>
      <c r="G16" s="27">
        <v>0</v>
      </c>
      <c r="H16" s="27">
        <f>H19+H22</f>
        <v>200000</v>
      </c>
      <c r="I16" s="27">
        <v>0</v>
      </c>
      <c r="J16" s="27">
        <v>0</v>
      </c>
      <c r="K16" s="94"/>
      <c r="L16" s="110"/>
    </row>
    <row r="17" spans="1:13" s="12" customFormat="1" ht="91.5" customHeight="1" x14ac:dyDescent="0.25">
      <c r="A17" s="45" t="s">
        <v>68</v>
      </c>
      <c r="B17" s="42" t="s">
        <v>85</v>
      </c>
      <c r="C17" s="43" t="s">
        <v>10</v>
      </c>
      <c r="D17" s="6" t="s">
        <v>4</v>
      </c>
      <c r="E17" s="26">
        <f t="shared" ref="E17" si="4">SUM(F17:J17)</f>
        <v>5400000</v>
      </c>
      <c r="F17" s="27">
        <v>5400000</v>
      </c>
      <c r="G17" s="27">
        <v>0</v>
      </c>
      <c r="H17" s="27">
        <v>0</v>
      </c>
      <c r="I17" s="27">
        <v>0</v>
      </c>
      <c r="J17" s="27">
        <v>0</v>
      </c>
      <c r="K17" s="38" t="s">
        <v>45</v>
      </c>
      <c r="L17" s="44" t="s">
        <v>84</v>
      </c>
    </row>
    <row r="18" spans="1:13" s="12" customFormat="1" ht="60" x14ac:dyDescent="0.25">
      <c r="A18" s="45" t="s">
        <v>69</v>
      </c>
      <c r="B18" s="42" t="s">
        <v>70</v>
      </c>
      <c r="C18" s="43" t="s">
        <v>10</v>
      </c>
      <c r="D18" s="5" t="s">
        <v>18</v>
      </c>
      <c r="E18" s="26">
        <f>SUM(F18:J18)</f>
        <v>2020.6791599999997</v>
      </c>
      <c r="F18" s="26">
        <v>0</v>
      </c>
      <c r="G18" s="26">
        <f>3627.866-2097.291</f>
        <v>1530.5749999999998</v>
      </c>
      <c r="H18" s="47">
        <v>490.10415999999998</v>
      </c>
      <c r="I18" s="26">
        <v>0</v>
      </c>
      <c r="J18" s="26">
        <v>0</v>
      </c>
      <c r="K18" s="38" t="s">
        <v>45</v>
      </c>
      <c r="L18" s="44" t="s">
        <v>166</v>
      </c>
    </row>
    <row r="19" spans="1:13" s="12" customFormat="1" ht="91.5" customHeight="1" x14ac:dyDescent="0.25">
      <c r="A19" s="45" t="s">
        <v>74</v>
      </c>
      <c r="B19" s="42" t="s">
        <v>73</v>
      </c>
      <c r="C19" s="43" t="s">
        <v>10</v>
      </c>
      <c r="D19" s="6" t="s">
        <v>4</v>
      </c>
      <c r="E19" s="26">
        <f t="shared" ref="E19" si="5">SUM(F19:J19)</f>
        <v>150000</v>
      </c>
      <c r="F19" s="27">
        <v>0</v>
      </c>
      <c r="G19" s="27">
        <v>0</v>
      </c>
      <c r="H19" s="27">
        <v>150000</v>
      </c>
      <c r="I19" s="27">
        <v>0</v>
      </c>
      <c r="J19" s="27">
        <v>0</v>
      </c>
      <c r="K19" s="38" t="s">
        <v>45</v>
      </c>
      <c r="L19" s="44" t="s">
        <v>76</v>
      </c>
      <c r="M19" s="39"/>
    </row>
    <row r="20" spans="1:13" s="12" customFormat="1" ht="226.5" customHeight="1" x14ac:dyDescent="0.25">
      <c r="A20" s="45" t="s">
        <v>77</v>
      </c>
      <c r="B20" s="42" t="s">
        <v>78</v>
      </c>
      <c r="C20" s="43" t="s">
        <v>10</v>
      </c>
      <c r="D20" s="5" t="s">
        <v>18</v>
      </c>
      <c r="E20" s="26">
        <f>SUM(F20:J20)</f>
        <v>155184.49532000002</v>
      </c>
      <c r="F20" s="26">
        <v>0</v>
      </c>
      <c r="G20" s="26">
        <f>15000-270.99038</f>
        <v>14729.009620000001</v>
      </c>
      <c r="H20" s="47">
        <f>5189.77503+124802.546-1037.50517+11990.774-490.10416</f>
        <v>140455.48570000002</v>
      </c>
      <c r="I20" s="26">
        <v>0</v>
      </c>
      <c r="J20" s="26">
        <v>0</v>
      </c>
      <c r="K20" s="38" t="s">
        <v>45</v>
      </c>
      <c r="L20" s="44" t="s">
        <v>87</v>
      </c>
    </row>
    <row r="21" spans="1:13" s="12" customFormat="1" ht="105" x14ac:dyDescent="0.25">
      <c r="A21" s="45" t="s">
        <v>79</v>
      </c>
      <c r="B21" s="42" t="s">
        <v>91</v>
      </c>
      <c r="C21" s="43" t="s">
        <v>10</v>
      </c>
      <c r="D21" s="5" t="s">
        <v>18</v>
      </c>
      <c r="E21" s="26">
        <f>SUM(F21:J21)</f>
        <v>14746.33473</v>
      </c>
      <c r="F21" s="26">
        <v>0</v>
      </c>
      <c r="G21" s="26">
        <v>0</v>
      </c>
      <c r="H21" s="26">
        <f>14872.4406-256.10587+130</f>
        <v>14746.33473</v>
      </c>
      <c r="I21" s="26">
        <v>0</v>
      </c>
      <c r="J21" s="26">
        <v>0</v>
      </c>
      <c r="K21" s="38" t="s">
        <v>45</v>
      </c>
      <c r="L21" s="44" t="s">
        <v>99</v>
      </c>
    </row>
    <row r="22" spans="1:13" s="12" customFormat="1" ht="91.5" customHeight="1" x14ac:dyDescent="0.25">
      <c r="A22" s="45" t="s">
        <v>81</v>
      </c>
      <c r="B22" s="42" t="s">
        <v>83</v>
      </c>
      <c r="C22" s="43" t="s">
        <v>10</v>
      </c>
      <c r="D22" s="6" t="s">
        <v>4</v>
      </c>
      <c r="E22" s="26">
        <f t="shared" ref="E22" si="6">SUM(F22:J22)</f>
        <v>50000</v>
      </c>
      <c r="F22" s="27">
        <v>0</v>
      </c>
      <c r="G22" s="27">
        <v>0</v>
      </c>
      <c r="H22" s="27">
        <v>50000</v>
      </c>
      <c r="I22" s="27">
        <v>0</v>
      </c>
      <c r="J22" s="27">
        <v>0</v>
      </c>
      <c r="K22" s="38" t="s">
        <v>45</v>
      </c>
      <c r="L22" s="44" t="s">
        <v>82</v>
      </c>
      <c r="M22" s="39"/>
    </row>
    <row r="23" spans="1:13" s="2" customFormat="1" ht="15" x14ac:dyDescent="0.25">
      <c r="A23" s="113" t="s">
        <v>21</v>
      </c>
      <c r="B23" s="107" t="s">
        <v>62</v>
      </c>
      <c r="C23" s="111" t="s">
        <v>10</v>
      </c>
      <c r="D23" s="4" t="s">
        <v>7</v>
      </c>
      <c r="E23" s="26">
        <f>SUM(F23:J23)</f>
        <v>128405.37300000001</v>
      </c>
      <c r="F23" s="26">
        <f>SUM(F24:F24)</f>
        <v>21226.648000000001</v>
      </c>
      <c r="G23" s="26">
        <f>SUM(G24:G24)</f>
        <v>26539.342000000001</v>
      </c>
      <c r="H23" s="26">
        <f>SUM(H24:H24)</f>
        <v>26680.578999999998</v>
      </c>
      <c r="I23" s="26">
        <f>SUM(I24:I24)</f>
        <v>26979.401999999998</v>
      </c>
      <c r="J23" s="26">
        <f>SUM(J24:J24)</f>
        <v>26979.401999999998</v>
      </c>
      <c r="K23" s="93" t="s">
        <v>8</v>
      </c>
      <c r="L23" s="112" t="s">
        <v>29</v>
      </c>
    </row>
    <row r="24" spans="1:13" s="12" customFormat="1" ht="61.5" customHeight="1" x14ac:dyDescent="0.25">
      <c r="A24" s="114"/>
      <c r="B24" s="107"/>
      <c r="C24" s="111"/>
      <c r="D24" s="5" t="s">
        <v>18</v>
      </c>
      <c r="E24" s="26">
        <f t="shared" ref="E24" si="7">SUM(F24:J24)</f>
        <v>128405.37300000001</v>
      </c>
      <c r="F24" s="26">
        <f>31916.218-1540-1155-908.8-599.95-5000-1655.28+2000-15.54-1500-200-115</f>
        <v>21226.648000000001</v>
      </c>
      <c r="G24" s="26">
        <f>27263.074-283.672-69.204-370.856</f>
        <v>26539.342000000001</v>
      </c>
      <c r="H24" s="47">
        <f>26979.402-298.823</f>
        <v>26680.578999999998</v>
      </c>
      <c r="I24" s="26">
        <v>26979.401999999998</v>
      </c>
      <c r="J24" s="26">
        <v>26979.401999999998</v>
      </c>
      <c r="K24" s="108"/>
      <c r="L24" s="109"/>
    </row>
    <row r="25" spans="1:13" s="2" customFormat="1" ht="15" x14ac:dyDescent="0.25">
      <c r="A25" s="113" t="s">
        <v>86</v>
      </c>
      <c r="B25" s="107" t="s">
        <v>89</v>
      </c>
      <c r="C25" s="111" t="s">
        <v>10</v>
      </c>
      <c r="D25" s="4" t="s">
        <v>7</v>
      </c>
      <c r="E25" s="26">
        <f>SUM(F25:J25)</f>
        <v>167065.68014000001</v>
      </c>
      <c r="F25" s="26">
        <f>SUM(F26:F26)</f>
        <v>0</v>
      </c>
      <c r="G25" s="26">
        <f>SUM(G26:G26)</f>
        <v>0</v>
      </c>
      <c r="H25" s="26">
        <f>SUM(H26:H26)</f>
        <v>167065.68014000001</v>
      </c>
      <c r="I25" s="26">
        <f>SUM(I26:I26)</f>
        <v>0</v>
      </c>
      <c r="J25" s="26">
        <f>SUM(J26:J26)</f>
        <v>0</v>
      </c>
      <c r="K25" s="93" t="s">
        <v>8</v>
      </c>
      <c r="L25" s="112" t="s">
        <v>88</v>
      </c>
    </row>
    <row r="26" spans="1:13" s="12" customFormat="1" ht="214.5" customHeight="1" x14ac:dyDescent="0.25">
      <c r="A26" s="114"/>
      <c r="B26" s="107"/>
      <c r="C26" s="111"/>
      <c r="D26" s="5" t="s">
        <v>18</v>
      </c>
      <c r="E26" s="26">
        <f t="shared" ref="E26" si="8">SUM(F26:J26)</f>
        <v>167065.68014000001</v>
      </c>
      <c r="F26" s="26">
        <v>0</v>
      </c>
      <c r="G26" s="26">
        <v>0</v>
      </c>
      <c r="H26" s="26">
        <f>192704.22497-25638.54483</f>
        <v>167065.68014000001</v>
      </c>
      <c r="I26" s="26">
        <v>0</v>
      </c>
      <c r="J26" s="26">
        <v>0</v>
      </c>
      <c r="K26" s="108"/>
      <c r="L26" s="109"/>
    </row>
    <row r="27" spans="1:13" s="8" customFormat="1" ht="21" customHeight="1" x14ac:dyDescent="0.25">
      <c r="A27" s="105" t="s">
        <v>22</v>
      </c>
      <c r="B27" s="101" t="s">
        <v>98</v>
      </c>
      <c r="C27" s="106" t="s">
        <v>96</v>
      </c>
      <c r="D27" s="17" t="s">
        <v>2</v>
      </c>
      <c r="E27" s="28">
        <f>SUM(F27:J27)</f>
        <v>127527.1</v>
      </c>
      <c r="F27" s="28">
        <f>SUM(F28:F28)</f>
        <v>0</v>
      </c>
      <c r="G27" s="28">
        <f>SUM(G28:G28)</f>
        <v>0</v>
      </c>
      <c r="H27" s="28">
        <f>SUM(H28:H28)</f>
        <v>127527.1</v>
      </c>
      <c r="I27" s="28">
        <f>SUM(I28:I28)</f>
        <v>0</v>
      </c>
      <c r="J27" s="28">
        <f>SUM(J28:J28)</f>
        <v>0</v>
      </c>
      <c r="K27" s="103"/>
      <c r="L27" s="103"/>
    </row>
    <row r="28" spans="1:13" s="12" customFormat="1" ht="106.5" customHeight="1" x14ac:dyDescent="0.25">
      <c r="A28" s="105"/>
      <c r="B28" s="101"/>
      <c r="C28" s="106"/>
      <c r="D28" s="11" t="s">
        <v>14</v>
      </c>
      <c r="E28" s="28">
        <f t="shared" ref="E28" si="9">SUM(F28:J28)</f>
        <v>127527.1</v>
      </c>
      <c r="F28" s="29">
        <f>F30</f>
        <v>0</v>
      </c>
      <c r="G28" s="29">
        <f>G30+G43</f>
        <v>0</v>
      </c>
      <c r="H28" s="29">
        <f>H30+H43</f>
        <v>127527.1</v>
      </c>
      <c r="I28" s="29">
        <f>I30+I43</f>
        <v>0</v>
      </c>
      <c r="J28" s="29">
        <f>J30+J43</f>
        <v>0</v>
      </c>
      <c r="K28" s="103"/>
      <c r="L28" s="103"/>
    </row>
    <row r="29" spans="1:13" s="2" customFormat="1" ht="15" x14ac:dyDescent="0.25">
      <c r="A29" s="104" t="s">
        <v>23</v>
      </c>
      <c r="B29" s="107" t="s">
        <v>95</v>
      </c>
      <c r="C29" s="111" t="s">
        <v>96</v>
      </c>
      <c r="D29" s="4" t="s">
        <v>7</v>
      </c>
      <c r="E29" s="26">
        <f>SUM(F29:J29)</f>
        <v>127527.1</v>
      </c>
      <c r="F29" s="26">
        <f>SUM(F30:F30)</f>
        <v>0</v>
      </c>
      <c r="G29" s="26">
        <v>0</v>
      </c>
      <c r="H29" s="26">
        <f>H30</f>
        <v>127527.1</v>
      </c>
      <c r="I29" s="26">
        <v>0</v>
      </c>
      <c r="J29" s="26">
        <v>0</v>
      </c>
      <c r="K29" s="112" t="s">
        <v>8</v>
      </c>
      <c r="L29" s="112" t="s">
        <v>97</v>
      </c>
    </row>
    <row r="30" spans="1:13" s="12" customFormat="1" ht="92.25" customHeight="1" x14ac:dyDescent="0.25">
      <c r="A30" s="104"/>
      <c r="B30" s="107"/>
      <c r="C30" s="111"/>
      <c r="D30" s="5" t="s">
        <v>14</v>
      </c>
      <c r="E30" s="26">
        <f t="shared" ref="E30" si="10">SUM(F30:J30)</f>
        <v>127527.1</v>
      </c>
      <c r="F30" s="26">
        <v>0</v>
      </c>
      <c r="G30" s="26">
        <v>0</v>
      </c>
      <c r="H30" s="26">
        <v>127527.1</v>
      </c>
      <c r="I30" s="26">
        <v>0</v>
      </c>
      <c r="J30" s="26">
        <v>0</v>
      </c>
      <c r="K30" s="109"/>
      <c r="L30" s="109"/>
    </row>
    <row r="31" spans="1:13" s="8" customFormat="1" ht="21" customHeight="1" x14ac:dyDescent="0.25">
      <c r="A31" s="105" t="s">
        <v>94</v>
      </c>
      <c r="B31" s="101" t="s">
        <v>16</v>
      </c>
      <c r="C31" s="106" t="s">
        <v>10</v>
      </c>
      <c r="D31" s="17" t="s">
        <v>2</v>
      </c>
      <c r="E31" s="28">
        <f>SUM(F31:J31)</f>
        <v>103440.30066000001</v>
      </c>
      <c r="F31" s="28">
        <f>SUM(F32:F34)</f>
        <v>4764.2506599999997</v>
      </c>
      <c r="G31" s="28">
        <f>SUM(G32:G34)</f>
        <v>0</v>
      </c>
      <c r="H31" s="28">
        <f>SUM(H32:H34)</f>
        <v>98676.05</v>
      </c>
      <c r="I31" s="28">
        <f>SUM(I32:I34)</f>
        <v>0</v>
      </c>
      <c r="J31" s="28">
        <f>SUM(J32:J34)</f>
        <v>0</v>
      </c>
      <c r="K31" s="103"/>
      <c r="L31" s="103"/>
    </row>
    <row r="32" spans="1:13" s="12" customFormat="1" ht="33.75" customHeight="1" x14ac:dyDescent="0.25">
      <c r="A32" s="105"/>
      <c r="B32" s="101"/>
      <c r="C32" s="106"/>
      <c r="D32" s="11" t="s">
        <v>9</v>
      </c>
      <c r="E32" s="28">
        <f t="shared" ref="E32:E34" si="11">SUM(F32:J32)</f>
        <v>2675.7283299999999</v>
      </c>
      <c r="F32" s="29">
        <f>F36</f>
        <v>2675.7283299999999</v>
      </c>
      <c r="G32" s="29">
        <f t="shared" ref="G32:J32" si="12">G36</f>
        <v>0</v>
      </c>
      <c r="H32" s="29">
        <f t="shared" si="12"/>
        <v>0</v>
      </c>
      <c r="I32" s="29">
        <f t="shared" si="12"/>
        <v>0</v>
      </c>
      <c r="J32" s="29">
        <f t="shared" si="12"/>
        <v>0</v>
      </c>
      <c r="K32" s="103"/>
      <c r="L32" s="103"/>
    </row>
    <row r="33" spans="1:12" s="12" customFormat="1" ht="25.5" x14ac:dyDescent="0.25">
      <c r="A33" s="105"/>
      <c r="B33" s="101"/>
      <c r="C33" s="106"/>
      <c r="D33" s="11" t="s">
        <v>14</v>
      </c>
      <c r="E33" s="28">
        <f t="shared" si="11"/>
        <v>46035.931669999998</v>
      </c>
      <c r="F33" s="29">
        <f>F37+F40</f>
        <v>891.93167000000005</v>
      </c>
      <c r="G33" s="29">
        <f>G37+G40</f>
        <v>0</v>
      </c>
      <c r="H33" s="29">
        <f>H37+H40</f>
        <v>45144</v>
      </c>
      <c r="I33" s="29">
        <f>I37+I40</f>
        <v>0</v>
      </c>
      <c r="J33" s="29">
        <f>J37+J40</f>
        <v>0</v>
      </c>
      <c r="K33" s="103"/>
      <c r="L33" s="103"/>
    </row>
    <row r="34" spans="1:12" s="12" customFormat="1" ht="38.25" x14ac:dyDescent="0.25">
      <c r="A34" s="105"/>
      <c r="B34" s="101"/>
      <c r="C34" s="106"/>
      <c r="D34" s="11" t="s">
        <v>18</v>
      </c>
      <c r="E34" s="28">
        <f t="shared" si="11"/>
        <v>54728.640660000005</v>
      </c>
      <c r="F34" s="29">
        <f>F38+F41</f>
        <v>1196.5906600000001</v>
      </c>
      <c r="G34" s="29">
        <f t="shared" ref="G34:J34" si="13">G38+G41</f>
        <v>0</v>
      </c>
      <c r="H34" s="29">
        <f t="shared" si="13"/>
        <v>53532.05</v>
      </c>
      <c r="I34" s="29">
        <f t="shared" si="13"/>
        <v>0</v>
      </c>
      <c r="J34" s="29">
        <f t="shared" si="13"/>
        <v>0</v>
      </c>
      <c r="K34" s="103"/>
      <c r="L34" s="103"/>
    </row>
    <row r="35" spans="1:12" s="2" customFormat="1" ht="15" x14ac:dyDescent="0.25">
      <c r="A35" s="104" t="s">
        <v>92</v>
      </c>
      <c r="B35" s="107" t="s">
        <v>47</v>
      </c>
      <c r="C35" s="111" t="s">
        <v>10</v>
      </c>
      <c r="D35" s="4" t="s">
        <v>7</v>
      </c>
      <c r="E35" s="26">
        <f>SUM(F35:J35)</f>
        <v>4764.2506599999997</v>
      </c>
      <c r="F35" s="26">
        <f>SUM(F36:F38)</f>
        <v>4764.2506599999997</v>
      </c>
      <c r="G35" s="26">
        <v>0</v>
      </c>
      <c r="H35" s="26">
        <v>0</v>
      </c>
      <c r="I35" s="26">
        <v>0</v>
      </c>
      <c r="J35" s="26">
        <v>0</v>
      </c>
      <c r="K35" s="112" t="s">
        <v>8</v>
      </c>
      <c r="L35" s="112" t="s">
        <v>43</v>
      </c>
    </row>
    <row r="36" spans="1:12" s="12" customFormat="1" ht="25.5" x14ac:dyDescent="0.25">
      <c r="A36" s="104"/>
      <c r="B36" s="107"/>
      <c r="C36" s="111"/>
      <c r="D36" s="5" t="s">
        <v>9</v>
      </c>
      <c r="E36" s="26">
        <f t="shared" ref="E36:E38" si="14">SUM(F36:J36)</f>
        <v>2675.7283299999999</v>
      </c>
      <c r="F36" s="26">
        <v>2675.7283299999999</v>
      </c>
      <c r="G36" s="26">
        <v>0</v>
      </c>
      <c r="H36" s="26">
        <v>0</v>
      </c>
      <c r="I36" s="26">
        <v>0</v>
      </c>
      <c r="J36" s="26">
        <v>0</v>
      </c>
      <c r="K36" s="109"/>
      <c r="L36" s="109"/>
    </row>
    <row r="37" spans="1:12" s="12" customFormat="1" ht="47.25" customHeight="1" x14ac:dyDescent="0.25">
      <c r="A37" s="104"/>
      <c r="B37" s="107"/>
      <c r="C37" s="111"/>
      <c r="D37" s="5" t="s">
        <v>14</v>
      </c>
      <c r="E37" s="26">
        <f t="shared" si="14"/>
        <v>891.93167000000005</v>
      </c>
      <c r="F37" s="26">
        <v>891.93167000000005</v>
      </c>
      <c r="G37" s="26">
        <v>0</v>
      </c>
      <c r="H37" s="26">
        <v>0</v>
      </c>
      <c r="I37" s="26">
        <v>0</v>
      </c>
      <c r="J37" s="26">
        <v>0</v>
      </c>
      <c r="K37" s="109"/>
      <c r="L37" s="109"/>
    </row>
    <row r="38" spans="1:12" s="12" customFormat="1" ht="48.75" customHeight="1" x14ac:dyDescent="0.25">
      <c r="A38" s="104"/>
      <c r="B38" s="107"/>
      <c r="C38" s="111"/>
      <c r="D38" s="5" t="s">
        <v>18</v>
      </c>
      <c r="E38" s="26">
        <f t="shared" si="14"/>
        <v>1196.5906600000001</v>
      </c>
      <c r="F38" s="26">
        <f>2140.6+599.95-62.16993-1481.78941</f>
        <v>1196.5906600000001</v>
      </c>
      <c r="G38" s="26">
        <v>0</v>
      </c>
      <c r="H38" s="26">
        <v>0</v>
      </c>
      <c r="I38" s="26">
        <v>0</v>
      </c>
      <c r="J38" s="26">
        <v>0</v>
      </c>
      <c r="K38" s="109"/>
      <c r="L38" s="109"/>
    </row>
    <row r="39" spans="1:12" s="2" customFormat="1" ht="15" x14ac:dyDescent="0.25">
      <c r="A39" s="104" t="s">
        <v>93</v>
      </c>
      <c r="B39" s="107" t="s">
        <v>48</v>
      </c>
      <c r="C39" s="111" t="s">
        <v>10</v>
      </c>
      <c r="D39" s="4" t="s">
        <v>7</v>
      </c>
      <c r="E39" s="26">
        <f>SUM(F39:J39)</f>
        <v>98676.05</v>
      </c>
      <c r="F39" s="26">
        <v>0</v>
      </c>
      <c r="G39" s="26">
        <f>SUM(G40:G41)</f>
        <v>0</v>
      </c>
      <c r="H39" s="26">
        <f>SUM(H40:H41)</f>
        <v>98676.05</v>
      </c>
      <c r="I39" s="26">
        <f t="shared" ref="I39:J39" si="15">SUM(I40:I41)</f>
        <v>0</v>
      </c>
      <c r="J39" s="26">
        <f t="shared" si="15"/>
        <v>0</v>
      </c>
      <c r="K39" s="112" t="s">
        <v>8</v>
      </c>
      <c r="L39" s="112" t="s">
        <v>80</v>
      </c>
    </row>
    <row r="40" spans="1:12" s="12" customFormat="1" ht="25.5" x14ac:dyDescent="0.25">
      <c r="A40" s="104"/>
      <c r="B40" s="107"/>
      <c r="C40" s="111"/>
      <c r="D40" s="5" t="s">
        <v>14</v>
      </c>
      <c r="E40" s="26">
        <f t="shared" ref="E40:E41" si="16">SUM(F40:J40)</f>
        <v>45144</v>
      </c>
      <c r="F40" s="26">
        <v>0</v>
      </c>
      <c r="G40" s="26">
        <v>0</v>
      </c>
      <c r="H40" s="26">
        <v>45144</v>
      </c>
      <c r="I40" s="26">
        <v>0</v>
      </c>
      <c r="J40" s="26">
        <v>0</v>
      </c>
      <c r="K40" s="109"/>
      <c r="L40" s="109"/>
    </row>
    <row r="41" spans="1:12" s="12" customFormat="1" ht="190.5" customHeight="1" x14ac:dyDescent="0.25">
      <c r="A41" s="104"/>
      <c r="B41" s="107"/>
      <c r="C41" s="111"/>
      <c r="D41" s="5" t="s">
        <v>18</v>
      </c>
      <c r="E41" s="26">
        <f t="shared" si="16"/>
        <v>53532.05</v>
      </c>
      <c r="F41" s="26">
        <v>0</v>
      </c>
      <c r="G41" s="26">
        <v>0</v>
      </c>
      <c r="H41" s="26">
        <f>26856+26676.05</f>
        <v>53532.05</v>
      </c>
      <c r="I41" s="26">
        <v>0</v>
      </c>
      <c r="J41" s="26">
        <v>0</v>
      </c>
      <c r="K41" s="110"/>
      <c r="L41" s="110"/>
    </row>
    <row r="42" spans="1:12" s="12" customFormat="1" ht="20.45" customHeight="1" x14ac:dyDescent="0.25">
      <c r="A42" s="135" t="s">
        <v>56</v>
      </c>
      <c r="B42" s="136"/>
      <c r="C42" s="136"/>
      <c r="D42" s="11" t="s">
        <v>7</v>
      </c>
      <c r="E42" s="30">
        <f>SUM(F42:J42)</f>
        <v>8565012.7725200001</v>
      </c>
      <c r="F42" s="30">
        <f>F43+F44+F45+F46</f>
        <v>5827936.3206599997</v>
      </c>
      <c r="G42" s="30">
        <f t="shared" ref="G42:J42" si="17">G43+G44+G45+G46</f>
        <v>485709.26561999996</v>
      </c>
      <c r="H42" s="30">
        <f t="shared" si="17"/>
        <v>1248221.1402400001</v>
      </c>
      <c r="I42" s="30">
        <f t="shared" si="17"/>
        <v>501573.02300000004</v>
      </c>
      <c r="J42" s="30">
        <f t="shared" si="17"/>
        <v>501573.02300000004</v>
      </c>
      <c r="K42" s="137"/>
      <c r="L42" s="137"/>
    </row>
    <row r="43" spans="1:12" s="12" customFormat="1" ht="28.5" customHeight="1" x14ac:dyDescent="0.25">
      <c r="A43" s="136"/>
      <c r="B43" s="136"/>
      <c r="C43" s="136"/>
      <c r="D43" s="11" t="s">
        <v>9</v>
      </c>
      <c r="E43" s="30">
        <f t="shared" ref="E43:E46" si="18">SUM(F43:J43)</f>
        <v>2675.7283299999999</v>
      </c>
      <c r="F43" s="30">
        <f>F32</f>
        <v>2675.7283299999999</v>
      </c>
      <c r="G43" s="30">
        <f>G32</f>
        <v>0</v>
      </c>
      <c r="H43" s="30">
        <f>H32</f>
        <v>0</v>
      </c>
      <c r="I43" s="30">
        <f>I32</f>
        <v>0</v>
      </c>
      <c r="J43" s="30">
        <f>J32</f>
        <v>0</v>
      </c>
      <c r="K43" s="137"/>
      <c r="L43" s="137"/>
    </row>
    <row r="44" spans="1:12" s="12" customFormat="1" ht="25.5" x14ac:dyDescent="0.25">
      <c r="A44" s="136"/>
      <c r="B44" s="136"/>
      <c r="C44" s="136"/>
      <c r="D44" s="11" t="s">
        <v>14</v>
      </c>
      <c r="E44" s="30">
        <f t="shared" si="18"/>
        <v>173563.03167</v>
      </c>
      <c r="F44" s="30">
        <f>F33</f>
        <v>891.93167000000005</v>
      </c>
      <c r="G44" s="30">
        <f>G33</f>
        <v>0</v>
      </c>
      <c r="H44" s="30">
        <f>H33+H27</f>
        <v>172671.1</v>
      </c>
      <c r="I44" s="30">
        <f>I33</f>
        <v>0</v>
      </c>
      <c r="J44" s="30">
        <f>J33</f>
        <v>0</v>
      </c>
      <c r="K44" s="137"/>
      <c r="L44" s="137"/>
    </row>
    <row r="45" spans="1:12" s="12" customFormat="1" ht="38.25" x14ac:dyDescent="0.25">
      <c r="A45" s="136"/>
      <c r="B45" s="136"/>
      <c r="C45" s="136"/>
      <c r="D45" s="11" t="s">
        <v>18</v>
      </c>
      <c r="E45" s="30">
        <f>SUM(F45:J45)</f>
        <v>1854239.48306</v>
      </c>
      <c r="F45" s="30">
        <f>F34+F9</f>
        <v>274090.95066000003</v>
      </c>
      <c r="G45" s="30">
        <f>G34+G9</f>
        <v>299976.74661999999</v>
      </c>
      <c r="H45" s="30">
        <f>H34+H9</f>
        <v>683634.78977999999</v>
      </c>
      <c r="I45" s="30">
        <f>I34+I9</f>
        <v>298268.49800000002</v>
      </c>
      <c r="J45" s="30">
        <f>J34+J9</f>
        <v>298268.49800000002</v>
      </c>
      <c r="K45" s="137"/>
      <c r="L45" s="137"/>
    </row>
    <row r="46" spans="1:12" s="12" customFormat="1" ht="25.5" x14ac:dyDescent="0.25">
      <c r="A46" s="136"/>
      <c r="B46" s="136"/>
      <c r="C46" s="136"/>
      <c r="D46" s="13" t="s">
        <v>4</v>
      </c>
      <c r="E46" s="30">
        <f t="shared" si="18"/>
        <v>6534534.5294600008</v>
      </c>
      <c r="F46" s="30">
        <f>F10</f>
        <v>5550277.71</v>
      </c>
      <c r="G46" s="30">
        <f>G10</f>
        <v>185732.519</v>
      </c>
      <c r="H46" s="30">
        <f>H10</f>
        <v>391915.25046000001</v>
      </c>
      <c r="I46" s="30">
        <f>I10</f>
        <v>203304.52499999999</v>
      </c>
      <c r="J46" s="30">
        <f>J10</f>
        <v>203304.52499999999</v>
      </c>
      <c r="K46" s="137"/>
      <c r="L46" s="137"/>
    </row>
    <row r="47" spans="1:12" s="8" customFormat="1" ht="26.45" customHeight="1" x14ac:dyDescent="0.25">
      <c r="A47" s="145" t="s">
        <v>65</v>
      </c>
      <c r="B47" s="146"/>
      <c r="C47" s="146"/>
      <c r="D47" s="146"/>
      <c r="E47" s="146"/>
      <c r="F47" s="146"/>
      <c r="G47" s="146"/>
      <c r="H47" s="146"/>
      <c r="I47" s="146"/>
      <c r="J47" s="146"/>
      <c r="K47" s="146"/>
      <c r="L47" s="147"/>
    </row>
    <row r="48" spans="1:12" s="2" customFormat="1" ht="15" x14ac:dyDescent="0.25">
      <c r="A48" s="148">
        <v>1</v>
      </c>
      <c r="B48" s="115" t="s">
        <v>17</v>
      </c>
      <c r="C48" s="41" t="s">
        <v>11</v>
      </c>
      <c r="D48" s="18" t="s">
        <v>7</v>
      </c>
      <c r="E48" s="21">
        <f>SUM(F48:J48)</f>
        <v>0</v>
      </c>
      <c r="F48" s="31">
        <f>SUM(F49:F49)</f>
        <v>0</v>
      </c>
      <c r="G48" s="31">
        <f>SUM(G49:G49)</f>
        <v>0</v>
      </c>
      <c r="H48" s="31">
        <f>SUM(H49:H49)</f>
        <v>0</v>
      </c>
      <c r="I48" s="31">
        <f>SUM(I49:I49)</f>
        <v>0</v>
      </c>
      <c r="J48" s="31">
        <f>SUM(J49:J49)</f>
        <v>0</v>
      </c>
      <c r="K48" s="85"/>
      <c r="L48" s="112"/>
    </row>
    <row r="49" spans="1:12" s="12" customFormat="1" ht="48.75" customHeight="1" x14ac:dyDescent="0.25">
      <c r="A49" s="148"/>
      <c r="B49" s="115"/>
      <c r="C49" s="41"/>
      <c r="D49" s="11" t="s">
        <v>18</v>
      </c>
      <c r="E49" s="21">
        <f t="shared" ref="E49:J49" si="19">E51</f>
        <v>0</v>
      </c>
      <c r="F49" s="21">
        <f t="shared" si="19"/>
        <v>0</v>
      </c>
      <c r="G49" s="21">
        <f t="shared" si="19"/>
        <v>0</v>
      </c>
      <c r="H49" s="21">
        <f t="shared" si="19"/>
        <v>0</v>
      </c>
      <c r="I49" s="21">
        <f t="shared" si="19"/>
        <v>0</v>
      </c>
      <c r="J49" s="21">
        <f t="shared" si="19"/>
        <v>0</v>
      </c>
      <c r="K49" s="86"/>
      <c r="L49" s="110"/>
    </row>
    <row r="50" spans="1:12" s="2" customFormat="1" ht="15" x14ac:dyDescent="0.25">
      <c r="A50" s="116" t="s">
        <v>12</v>
      </c>
      <c r="B50" s="116" t="s">
        <v>49</v>
      </c>
      <c r="C50" s="111" t="s">
        <v>10</v>
      </c>
      <c r="D50" s="3" t="s">
        <v>7</v>
      </c>
      <c r="E50" s="32">
        <f t="shared" ref="E50:J50" si="20">SUM(E51:E51)</f>
        <v>0</v>
      </c>
      <c r="F50" s="32">
        <f t="shared" si="20"/>
        <v>0</v>
      </c>
      <c r="G50" s="32">
        <f t="shared" si="20"/>
        <v>0</v>
      </c>
      <c r="H50" s="32">
        <f t="shared" si="20"/>
        <v>0</v>
      </c>
      <c r="I50" s="32">
        <f t="shared" si="20"/>
        <v>0</v>
      </c>
      <c r="J50" s="32">
        <f t="shared" si="20"/>
        <v>0</v>
      </c>
      <c r="K50" s="112" t="s">
        <v>8</v>
      </c>
      <c r="L50" s="112" t="s">
        <v>39</v>
      </c>
    </row>
    <row r="51" spans="1:12" s="12" customFormat="1" ht="108" customHeight="1" x14ac:dyDescent="0.25">
      <c r="A51" s="116"/>
      <c r="B51" s="116"/>
      <c r="C51" s="111"/>
      <c r="D51" s="5" t="s">
        <v>18</v>
      </c>
      <c r="E51" s="27">
        <f t="shared" ref="E51:E53" si="21">SUM(F51:J51)</f>
        <v>0</v>
      </c>
      <c r="F51" s="27">
        <v>0</v>
      </c>
      <c r="G51" s="27">
        <v>0</v>
      </c>
      <c r="H51" s="27">
        <v>0</v>
      </c>
      <c r="I51" s="27">
        <v>0</v>
      </c>
      <c r="J51" s="27">
        <v>0</v>
      </c>
      <c r="K51" s="110"/>
      <c r="L51" s="110"/>
    </row>
    <row r="52" spans="1:12" s="12" customFormat="1" ht="19.149999999999999" customHeight="1" x14ac:dyDescent="0.25">
      <c r="A52" s="135" t="s">
        <v>25</v>
      </c>
      <c r="B52" s="136"/>
      <c r="C52" s="136"/>
      <c r="D52" s="11" t="s">
        <v>7</v>
      </c>
      <c r="E52" s="33">
        <f t="shared" si="21"/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137"/>
      <c r="L52" s="137"/>
    </row>
    <row r="53" spans="1:12" s="12" customFormat="1" ht="47.25" customHeight="1" x14ac:dyDescent="0.25">
      <c r="A53" s="136"/>
      <c r="B53" s="136"/>
      <c r="C53" s="136"/>
      <c r="D53" s="11" t="s">
        <v>18</v>
      </c>
      <c r="E53" s="33">
        <f t="shared" si="21"/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137"/>
      <c r="L53" s="137"/>
    </row>
    <row r="54" spans="1:12" s="8" customFormat="1" ht="18.600000000000001" customHeight="1" x14ac:dyDescent="0.25">
      <c r="A54" s="138" t="s">
        <v>64</v>
      </c>
      <c r="B54" s="138"/>
      <c r="C54" s="138"/>
      <c r="D54" s="138"/>
      <c r="E54" s="138"/>
      <c r="F54" s="138"/>
      <c r="G54" s="138"/>
      <c r="H54" s="138"/>
      <c r="I54" s="138"/>
      <c r="J54" s="138"/>
      <c r="K54" s="138"/>
      <c r="L54" s="138"/>
    </row>
    <row r="55" spans="1:12" s="2" customFormat="1" ht="22.9" customHeight="1" x14ac:dyDescent="0.25">
      <c r="A55" s="149">
        <v>1</v>
      </c>
      <c r="B55" s="115" t="s">
        <v>66</v>
      </c>
      <c r="C55" s="106" t="s">
        <v>11</v>
      </c>
      <c r="D55" s="18" t="s">
        <v>7</v>
      </c>
      <c r="E55" s="21">
        <f>SUM(F55:J55)</f>
        <v>2425370.8565100003</v>
      </c>
      <c r="F55" s="31">
        <f>SUM(F56:F57)</f>
        <v>475064.92413</v>
      </c>
      <c r="G55" s="31">
        <f>SUM(G56:G57)</f>
        <v>485697.20782000001</v>
      </c>
      <c r="H55" s="31">
        <f>SUM(H56:H57)</f>
        <v>492843.65856000001</v>
      </c>
      <c r="I55" s="31">
        <f>SUM(I56:I57)</f>
        <v>485882.53300000005</v>
      </c>
      <c r="J55" s="31">
        <f>SUM(J56:J57)</f>
        <v>485882.53300000005</v>
      </c>
      <c r="K55" s="19"/>
      <c r="L55" s="44"/>
    </row>
    <row r="56" spans="1:12" s="12" customFormat="1" ht="38.25" x14ac:dyDescent="0.25">
      <c r="A56" s="149"/>
      <c r="B56" s="115"/>
      <c r="C56" s="106"/>
      <c r="D56" s="11" t="s">
        <v>18</v>
      </c>
      <c r="E56" s="21">
        <f t="shared" ref="E56:E57" si="22">SUM(F56:J56)</f>
        <v>2303440.0039500003</v>
      </c>
      <c r="F56" s="21">
        <f>F59</f>
        <v>458633.42413</v>
      </c>
      <c r="G56" s="21">
        <f t="shared" ref="F56:J57" si="23">G59</f>
        <v>460463.95782000001</v>
      </c>
      <c r="H56" s="21">
        <f t="shared" si="23"/>
        <v>466559.55600000004</v>
      </c>
      <c r="I56" s="21">
        <f t="shared" si="23"/>
        <v>458891.53300000005</v>
      </c>
      <c r="J56" s="21">
        <f t="shared" si="23"/>
        <v>458891.53300000005</v>
      </c>
      <c r="K56" s="19"/>
      <c r="L56" s="93"/>
    </row>
    <row r="57" spans="1:12" s="12" customFormat="1" ht="25.5" x14ac:dyDescent="0.25">
      <c r="A57" s="149"/>
      <c r="B57" s="115"/>
      <c r="C57" s="106"/>
      <c r="D57" s="13" t="s">
        <v>4</v>
      </c>
      <c r="E57" s="21">
        <f t="shared" si="22"/>
        <v>121930.85256</v>
      </c>
      <c r="F57" s="21">
        <f t="shared" si="23"/>
        <v>16431.5</v>
      </c>
      <c r="G57" s="21">
        <f t="shared" si="23"/>
        <v>25233.25</v>
      </c>
      <c r="H57" s="21">
        <f t="shared" si="23"/>
        <v>26284.102559999999</v>
      </c>
      <c r="I57" s="21">
        <f t="shared" si="23"/>
        <v>26991</v>
      </c>
      <c r="J57" s="21">
        <f t="shared" si="23"/>
        <v>26991</v>
      </c>
      <c r="K57" s="19"/>
      <c r="L57" s="94"/>
    </row>
    <row r="58" spans="1:12" s="2" customFormat="1" ht="23.45" customHeight="1" x14ac:dyDescent="0.25">
      <c r="A58" s="104" t="s">
        <v>12</v>
      </c>
      <c r="B58" s="107" t="s">
        <v>50</v>
      </c>
      <c r="C58" s="111" t="s">
        <v>10</v>
      </c>
      <c r="D58" s="4" t="s">
        <v>7</v>
      </c>
      <c r="E58" s="26">
        <f t="shared" ref="E58:J58" si="24">SUM(E59:E60)</f>
        <v>2425370.8565100003</v>
      </c>
      <c r="F58" s="26">
        <f t="shared" si="24"/>
        <v>475064.92413</v>
      </c>
      <c r="G58" s="26">
        <f t="shared" si="24"/>
        <v>485697.20782000001</v>
      </c>
      <c r="H58" s="26">
        <f t="shared" si="24"/>
        <v>492843.65856000001</v>
      </c>
      <c r="I58" s="26">
        <f t="shared" si="24"/>
        <v>485882.53300000005</v>
      </c>
      <c r="J58" s="26">
        <f t="shared" si="24"/>
        <v>485882.53300000005</v>
      </c>
      <c r="K58" s="93" t="s">
        <v>8</v>
      </c>
      <c r="L58" s="112" t="s">
        <v>28</v>
      </c>
    </row>
    <row r="59" spans="1:12" s="12" customFormat="1" ht="38.25" x14ac:dyDescent="0.25">
      <c r="A59" s="104"/>
      <c r="B59" s="107"/>
      <c r="C59" s="111"/>
      <c r="D59" s="5" t="s">
        <v>18</v>
      </c>
      <c r="E59" s="26">
        <f t="shared" ref="E59:E60" si="25">SUM(F59:J59)</f>
        <v>2303440.0039500003</v>
      </c>
      <c r="F59" s="26">
        <f>481196.62+1053-3000-15785-365.4-2145.225-1100-599.983-29.1074-591.48047</f>
        <v>458633.42413</v>
      </c>
      <c r="G59" s="26">
        <f>435772.013+1053+12814.56-562.51518+11000+386.9</f>
        <v>460463.95782000001</v>
      </c>
      <c r="H59" s="47">
        <f>441724.319+877.385+16289.829+7369.2+298.823</f>
        <v>466559.55600000004</v>
      </c>
      <c r="I59" s="26">
        <f>441724.319+877.385+16289.829</f>
        <v>458891.53300000005</v>
      </c>
      <c r="J59" s="26">
        <f>441724.319+877.385+16289.829</f>
        <v>458891.53300000005</v>
      </c>
      <c r="K59" s="108"/>
      <c r="L59" s="109"/>
    </row>
    <row r="60" spans="1:12" s="12" customFormat="1" ht="20.25" customHeight="1" x14ac:dyDescent="0.25">
      <c r="A60" s="104"/>
      <c r="B60" s="107"/>
      <c r="C60" s="111"/>
      <c r="D60" s="6" t="s">
        <v>4</v>
      </c>
      <c r="E60" s="26">
        <f t="shared" si="25"/>
        <v>121930.85256</v>
      </c>
      <c r="F60" s="26">
        <v>16431.5</v>
      </c>
      <c r="G60" s="26">
        <v>25233.25</v>
      </c>
      <c r="H60" s="47">
        <v>26284.102559999999</v>
      </c>
      <c r="I60" s="26">
        <v>26991</v>
      </c>
      <c r="J60" s="26">
        <v>26991</v>
      </c>
      <c r="K60" s="94"/>
      <c r="L60" s="110"/>
    </row>
    <row r="61" spans="1:12" s="2" customFormat="1" ht="15" x14ac:dyDescent="0.25">
      <c r="A61" s="104" t="s">
        <v>26</v>
      </c>
      <c r="B61" s="107" t="s">
        <v>54</v>
      </c>
      <c r="C61" s="111" t="s">
        <v>10</v>
      </c>
      <c r="D61" s="4" t="s">
        <v>7</v>
      </c>
      <c r="E61" s="26">
        <f>SUM(F61:J61)</f>
        <v>0</v>
      </c>
      <c r="F61" s="26">
        <v>0</v>
      </c>
      <c r="G61" s="26">
        <v>0</v>
      </c>
      <c r="H61" s="26">
        <v>0</v>
      </c>
      <c r="I61" s="26">
        <v>0</v>
      </c>
      <c r="J61" s="26">
        <v>0</v>
      </c>
      <c r="K61" s="112" t="s">
        <v>8</v>
      </c>
      <c r="L61" s="112" t="s">
        <v>40</v>
      </c>
    </row>
    <row r="62" spans="1:12" s="12" customFormat="1" ht="61.5" customHeight="1" x14ac:dyDescent="0.25">
      <c r="A62" s="104"/>
      <c r="B62" s="107"/>
      <c r="C62" s="111"/>
      <c r="D62" s="5" t="s">
        <v>18</v>
      </c>
      <c r="E62" s="26">
        <f t="shared" ref="E62" si="26">SUM(F62:J62)</f>
        <v>0</v>
      </c>
      <c r="F62" s="26">
        <v>0</v>
      </c>
      <c r="G62" s="26">
        <v>0</v>
      </c>
      <c r="H62" s="26">
        <v>0</v>
      </c>
      <c r="I62" s="26">
        <v>0</v>
      </c>
      <c r="J62" s="26">
        <v>0</v>
      </c>
      <c r="K62" s="110"/>
      <c r="L62" s="110"/>
    </row>
    <row r="63" spans="1:12" s="2" customFormat="1" ht="15" x14ac:dyDescent="0.25">
      <c r="A63" s="149" t="s">
        <v>22</v>
      </c>
      <c r="B63" s="115" t="s">
        <v>59</v>
      </c>
      <c r="C63" s="106" t="s">
        <v>11</v>
      </c>
      <c r="D63" s="18" t="s">
        <v>7</v>
      </c>
      <c r="E63" s="21">
        <f>SUM(F63:J63)</f>
        <v>0</v>
      </c>
      <c r="F63" s="31">
        <f>SUM(F64:F66)</f>
        <v>0</v>
      </c>
      <c r="G63" s="31">
        <f>SUM(G64:G66)</f>
        <v>0</v>
      </c>
      <c r="H63" s="31">
        <f>SUM(H64:H66)</f>
        <v>0</v>
      </c>
      <c r="I63" s="31">
        <f>SUM(I64:I66)</f>
        <v>0</v>
      </c>
      <c r="J63" s="31">
        <f>SUM(J64:J66)</f>
        <v>0</v>
      </c>
      <c r="K63" s="142"/>
      <c r="L63" s="93"/>
    </row>
    <row r="64" spans="1:12" s="12" customFormat="1" ht="30.75" customHeight="1" x14ac:dyDescent="0.25">
      <c r="A64" s="149"/>
      <c r="B64" s="115"/>
      <c r="C64" s="106"/>
      <c r="D64" s="11" t="s">
        <v>9</v>
      </c>
      <c r="E64" s="21">
        <f t="shared" ref="E64:E66" si="27">SUM(F64:J64)</f>
        <v>0</v>
      </c>
      <c r="F64" s="21">
        <f t="shared" ref="F64:J66" si="28">F68</f>
        <v>0</v>
      </c>
      <c r="G64" s="21">
        <f t="shared" si="28"/>
        <v>0</v>
      </c>
      <c r="H64" s="21">
        <f t="shared" si="28"/>
        <v>0</v>
      </c>
      <c r="I64" s="21">
        <f t="shared" si="28"/>
        <v>0</v>
      </c>
      <c r="J64" s="21">
        <f t="shared" si="28"/>
        <v>0</v>
      </c>
      <c r="K64" s="143"/>
      <c r="L64" s="108"/>
    </row>
    <row r="65" spans="1:12" s="12" customFormat="1" ht="25.5" x14ac:dyDescent="0.25">
      <c r="A65" s="149"/>
      <c r="B65" s="115"/>
      <c r="C65" s="106"/>
      <c r="D65" s="11" t="s">
        <v>14</v>
      </c>
      <c r="E65" s="21">
        <f t="shared" si="27"/>
        <v>0</v>
      </c>
      <c r="F65" s="21">
        <f t="shared" si="28"/>
        <v>0</v>
      </c>
      <c r="G65" s="21">
        <f t="shared" si="28"/>
        <v>0</v>
      </c>
      <c r="H65" s="21">
        <f t="shared" si="28"/>
        <v>0</v>
      </c>
      <c r="I65" s="21">
        <f t="shared" si="28"/>
        <v>0</v>
      </c>
      <c r="J65" s="21">
        <f t="shared" si="28"/>
        <v>0</v>
      </c>
      <c r="K65" s="143"/>
      <c r="L65" s="108"/>
    </row>
    <row r="66" spans="1:12" s="12" customFormat="1" ht="38.25" x14ac:dyDescent="0.25">
      <c r="A66" s="149"/>
      <c r="B66" s="115"/>
      <c r="C66" s="106"/>
      <c r="D66" s="11" t="s">
        <v>18</v>
      </c>
      <c r="E66" s="21">
        <f t="shared" si="27"/>
        <v>0</v>
      </c>
      <c r="F66" s="21">
        <f t="shared" si="28"/>
        <v>0</v>
      </c>
      <c r="G66" s="21">
        <f t="shared" si="28"/>
        <v>0</v>
      </c>
      <c r="H66" s="21">
        <f t="shared" si="28"/>
        <v>0</v>
      </c>
      <c r="I66" s="21">
        <f t="shared" si="28"/>
        <v>0</v>
      </c>
      <c r="J66" s="21">
        <f t="shared" si="28"/>
        <v>0</v>
      </c>
      <c r="K66" s="144"/>
      <c r="L66" s="94"/>
    </row>
    <row r="67" spans="1:12" s="2" customFormat="1" ht="15" x14ac:dyDescent="0.25">
      <c r="A67" s="104" t="s">
        <v>44</v>
      </c>
      <c r="B67" s="107" t="s">
        <v>51</v>
      </c>
      <c r="C67" s="111" t="s">
        <v>10</v>
      </c>
      <c r="D67" s="4" t="s">
        <v>7</v>
      </c>
      <c r="E67" s="26">
        <f>SUM(F67:J67)</f>
        <v>0</v>
      </c>
      <c r="F67" s="26">
        <v>0</v>
      </c>
      <c r="G67" s="26">
        <v>0</v>
      </c>
      <c r="H67" s="26">
        <v>0</v>
      </c>
      <c r="I67" s="26">
        <v>0</v>
      </c>
      <c r="J67" s="26">
        <v>0</v>
      </c>
      <c r="K67" s="112" t="s">
        <v>8</v>
      </c>
      <c r="L67" s="112" t="s">
        <v>41</v>
      </c>
    </row>
    <row r="68" spans="1:12" s="12" customFormat="1" ht="25.5" x14ac:dyDescent="0.25">
      <c r="A68" s="104"/>
      <c r="B68" s="107"/>
      <c r="C68" s="111"/>
      <c r="D68" s="5" t="s">
        <v>9</v>
      </c>
      <c r="E68" s="26">
        <f t="shared" ref="E68:E70" si="29">SUM(F68:J68)</f>
        <v>0</v>
      </c>
      <c r="F68" s="26">
        <v>0</v>
      </c>
      <c r="G68" s="26">
        <v>0</v>
      </c>
      <c r="H68" s="26">
        <v>0</v>
      </c>
      <c r="I68" s="26">
        <v>0</v>
      </c>
      <c r="J68" s="26">
        <v>0</v>
      </c>
      <c r="K68" s="109"/>
      <c r="L68" s="109"/>
    </row>
    <row r="69" spans="1:12" s="12" customFormat="1" ht="25.5" x14ac:dyDescent="0.25">
      <c r="A69" s="104"/>
      <c r="B69" s="107"/>
      <c r="C69" s="111"/>
      <c r="D69" s="5" t="s">
        <v>14</v>
      </c>
      <c r="E69" s="26">
        <f t="shared" si="29"/>
        <v>0</v>
      </c>
      <c r="F69" s="26">
        <v>0</v>
      </c>
      <c r="G69" s="26">
        <v>0</v>
      </c>
      <c r="H69" s="26">
        <v>0</v>
      </c>
      <c r="I69" s="26">
        <v>0</v>
      </c>
      <c r="J69" s="26">
        <v>0</v>
      </c>
      <c r="K69" s="109"/>
      <c r="L69" s="109"/>
    </row>
    <row r="70" spans="1:12" s="12" customFormat="1" ht="147.75" customHeight="1" x14ac:dyDescent="0.25">
      <c r="A70" s="104"/>
      <c r="B70" s="107"/>
      <c r="C70" s="111"/>
      <c r="D70" s="5" t="s">
        <v>18</v>
      </c>
      <c r="E70" s="26">
        <f t="shared" si="29"/>
        <v>0</v>
      </c>
      <c r="F70" s="26">
        <v>0</v>
      </c>
      <c r="G70" s="26">
        <v>0</v>
      </c>
      <c r="H70" s="26">
        <v>0</v>
      </c>
      <c r="I70" s="26">
        <v>0</v>
      </c>
      <c r="J70" s="26">
        <v>0</v>
      </c>
      <c r="K70" s="110"/>
      <c r="L70" s="110"/>
    </row>
    <row r="71" spans="1:12" s="12" customFormat="1" ht="21.6" customHeight="1" x14ac:dyDescent="0.25">
      <c r="A71" s="135" t="s">
        <v>57</v>
      </c>
      <c r="B71" s="136"/>
      <c r="C71" s="136"/>
      <c r="D71" s="11" t="s">
        <v>7</v>
      </c>
      <c r="E71" s="30">
        <f>SUM(F71:J71)</f>
        <v>2425370.8565100003</v>
      </c>
      <c r="F71" s="30">
        <f>F55+F63</f>
        <v>475064.92413</v>
      </c>
      <c r="G71" s="30">
        <f>G55+G63</f>
        <v>485697.20782000001</v>
      </c>
      <c r="H71" s="30">
        <f>H55+H63</f>
        <v>492843.65856000001</v>
      </c>
      <c r="I71" s="30">
        <f>I55+I63</f>
        <v>485882.53300000005</v>
      </c>
      <c r="J71" s="30">
        <f>J55+J63</f>
        <v>485882.53300000005</v>
      </c>
      <c r="K71" s="137"/>
      <c r="L71" s="137"/>
    </row>
    <row r="72" spans="1:12" s="12" customFormat="1" ht="27.6" customHeight="1" x14ac:dyDescent="0.25">
      <c r="A72" s="136"/>
      <c r="B72" s="136"/>
      <c r="C72" s="136"/>
      <c r="D72" s="11" t="s">
        <v>9</v>
      </c>
      <c r="E72" s="30">
        <f>SUM(F72:J72)</f>
        <v>0</v>
      </c>
      <c r="F72" s="30">
        <f t="shared" ref="F72:J73" si="30">F64</f>
        <v>0</v>
      </c>
      <c r="G72" s="30">
        <f t="shared" si="30"/>
        <v>0</v>
      </c>
      <c r="H72" s="30">
        <f t="shared" si="30"/>
        <v>0</v>
      </c>
      <c r="I72" s="30">
        <f t="shared" si="30"/>
        <v>0</v>
      </c>
      <c r="J72" s="30">
        <f t="shared" si="30"/>
        <v>0</v>
      </c>
      <c r="K72" s="137"/>
      <c r="L72" s="137"/>
    </row>
    <row r="73" spans="1:12" s="12" customFormat="1" ht="25.5" x14ac:dyDescent="0.25">
      <c r="A73" s="136"/>
      <c r="B73" s="136"/>
      <c r="C73" s="136"/>
      <c r="D73" s="11" t="s">
        <v>14</v>
      </c>
      <c r="E73" s="30">
        <f>SUM(F73:J73)</f>
        <v>0</v>
      </c>
      <c r="F73" s="30">
        <f t="shared" si="30"/>
        <v>0</v>
      </c>
      <c r="G73" s="30">
        <f t="shared" si="30"/>
        <v>0</v>
      </c>
      <c r="H73" s="30">
        <f t="shared" si="30"/>
        <v>0</v>
      </c>
      <c r="I73" s="30">
        <f t="shared" si="30"/>
        <v>0</v>
      </c>
      <c r="J73" s="30">
        <f t="shared" si="30"/>
        <v>0</v>
      </c>
      <c r="K73" s="137"/>
      <c r="L73" s="137"/>
    </row>
    <row r="74" spans="1:12" s="12" customFormat="1" ht="38.25" x14ac:dyDescent="0.25">
      <c r="A74" s="136"/>
      <c r="B74" s="136"/>
      <c r="C74" s="136"/>
      <c r="D74" s="11" t="s">
        <v>18</v>
      </c>
      <c r="E74" s="30">
        <f t="shared" ref="E74:J74" si="31">E66+E56</f>
        <v>2303440.0039500003</v>
      </c>
      <c r="F74" s="30">
        <f t="shared" si="31"/>
        <v>458633.42413</v>
      </c>
      <c r="G74" s="30">
        <f t="shared" si="31"/>
        <v>460463.95782000001</v>
      </c>
      <c r="H74" s="30">
        <f t="shared" si="31"/>
        <v>466559.55600000004</v>
      </c>
      <c r="I74" s="30">
        <f t="shared" si="31"/>
        <v>458891.53300000005</v>
      </c>
      <c r="J74" s="30">
        <f t="shared" si="31"/>
        <v>458891.53300000005</v>
      </c>
      <c r="K74" s="137"/>
      <c r="L74" s="137"/>
    </row>
    <row r="75" spans="1:12" s="12" customFormat="1" ht="25.5" x14ac:dyDescent="0.25">
      <c r="A75" s="136"/>
      <c r="B75" s="136"/>
      <c r="C75" s="136"/>
      <c r="D75" s="13" t="s">
        <v>4</v>
      </c>
      <c r="E75" s="30">
        <f>SUM(F75:J75)</f>
        <v>121930.85256</v>
      </c>
      <c r="F75" s="30">
        <f>F57</f>
        <v>16431.5</v>
      </c>
      <c r="G75" s="30">
        <f>G57</f>
        <v>25233.25</v>
      </c>
      <c r="H75" s="30">
        <f>H57</f>
        <v>26284.102559999999</v>
      </c>
      <c r="I75" s="30">
        <f>I57</f>
        <v>26991</v>
      </c>
      <c r="J75" s="30">
        <f>J57</f>
        <v>26991</v>
      </c>
      <c r="K75" s="137"/>
      <c r="L75" s="137"/>
    </row>
    <row r="76" spans="1:12" s="8" customFormat="1" ht="21" customHeight="1" x14ac:dyDescent="0.25">
      <c r="A76" s="138" t="s">
        <v>67</v>
      </c>
      <c r="B76" s="138"/>
      <c r="C76" s="138"/>
      <c r="D76" s="138"/>
      <c r="E76" s="138"/>
      <c r="F76" s="138"/>
      <c r="G76" s="138"/>
      <c r="H76" s="138"/>
      <c r="I76" s="138"/>
      <c r="J76" s="138"/>
      <c r="K76" s="138"/>
      <c r="L76" s="138"/>
    </row>
    <row r="77" spans="1:12" s="2" customFormat="1" ht="27.75" customHeight="1" x14ac:dyDescent="0.25">
      <c r="A77" s="115" t="s">
        <v>27</v>
      </c>
      <c r="B77" s="115" t="s">
        <v>52</v>
      </c>
      <c r="C77" s="85" t="s">
        <v>11</v>
      </c>
      <c r="D77" s="18" t="s">
        <v>7</v>
      </c>
      <c r="E77" s="21">
        <f>SUM(F77:J77)</f>
        <v>147261.86687999999</v>
      </c>
      <c r="F77" s="31">
        <f>SUM(F78:F78)</f>
        <v>23195.324999999997</v>
      </c>
      <c r="G77" s="31">
        <f>SUM(G78:G78)</f>
        <v>29142.92988</v>
      </c>
      <c r="H77" s="31">
        <f>SUM(H78:H78)</f>
        <v>31641.203999999998</v>
      </c>
      <c r="I77" s="31">
        <f>SUM(I78:I78)</f>
        <v>31641.203999999998</v>
      </c>
      <c r="J77" s="31">
        <f>SUM(J78:J78)</f>
        <v>31641.203999999998</v>
      </c>
      <c r="K77" s="19"/>
      <c r="L77" s="93"/>
    </row>
    <row r="78" spans="1:12" s="12" customFormat="1" ht="38.25" x14ac:dyDescent="0.25">
      <c r="A78" s="115"/>
      <c r="B78" s="115"/>
      <c r="C78" s="86"/>
      <c r="D78" s="11" t="s">
        <v>18</v>
      </c>
      <c r="E78" s="21">
        <f t="shared" ref="E78:J78" si="32">E80</f>
        <v>147261.86687999999</v>
      </c>
      <c r="F78" s="21">
        <f t="shared" si="32"/>
        <v>23195.324999999997</v>
      </c>
      <c r="G78" s="21">
        <f t="shared" si="32"/>
        <v>29142.92988</v>
      </c>
      <c r="H78" s="21">
        <f t="shared" si="32"/>
        <v>31641.203999999998</v>
      </c>
      <c r="I78" s="21">
        <f t="shared" si="32"/>
        <v>31641.203999999998</v>
      </c>
      <c r="J78" s="21">
        <f t="shared" si="32"/>
        <v>31641.203999999998</v>
      </c>
      <c r="K78" s="19"/>
      <c r="L78" s="94"/>
    </row>
    <row r="79" spans="1:12" s="2" customFormat="1" ht="15" x14ac:dyDescent="0.25">
      <c r="A79" s="116" t="s">
        <v>12</v>
      </c>
      <c r="B79" s="116" t="s">
        <v>53</v>
      </c>
      <c r="C79" s="111" t="s">
        <v>10</v>
      </c>
      <c r="D79" s="3" t="s">
        <v>7</v>
      </c>
      <c r="E79" s="32">
        <f t="shared" ref="E79:J79" si="33">SUM(E80:E80)</f>
        <v>147261.86687999999</v>
      </c>
      <c r="F79" s="32">
        <f t="shared" si="33"/>
        <v>23195.324999999997</v>
      </c>
      <c r="G79" s="32">
        <f t="shared" si="33"/>
        <v>29142.92988</v>
      </c>
      <c r="H79" s="32">
        <f t="shared" si="33"/>
        <v>31641.203999999998</v>
      </c>
      <c r="I79" s="32">
        <f t="shared" si="33"/>
        <v>31641.203999999998</v>
      </c>
      <c r="J79" s="32">
        <f t="shared" si="33"/>
        <v>31641.203999999998</v>
      </c>
      <c r="K79" s="112" t="s">
        <v>8</v>
      </c>
      <c r="L79" s="112" t="s">
        <v>42</v>
      </c>
    </row>
    <row r="80" spans="1:12" s="12" customFormat="1" ht="135.75" customHeight="1" x14ac:dyDescent="0.25">
      <c r="A80" s="116"/>
      <c r="B80" s="116"/>
      <c r="C80" s="111"/>
      <c r="D80" s="5" t="s">
        <v>18</v>
      </c>
      <c r="E80" s="27">
        <f t="shared" ref="E80" si="34">SUM(F80:J80)</f>
        <v>147261.86687999999</v>
      </c>
      <c r="F80" s="27">
        <f>18167.28-133-203+1655.28+3433+145.225+15.54+115</f>
        <v>23195.324999999997</v>
      </c>
      <c r="G80" s="27">
        <f>27479.016+1805.76-141.84612</f>
        <v>29142.92988</v>
      </c>
      <c r="H80" s="27">
        <f>30735.924+905.28</f>
        <v>31641.203999999998</v>
      </c>
      <c r="I80" s="27">
        <f>30735.924+905.28</f>
        <v>31641.203999999998</v>
      </c>
      <c r="J80" s="27">
        <f>30735.924+905.28</f>
        <v>31641.203999999998</v>
      </c>
      <c r="K80" s="110"/>
      <c r="L80" s="110"/>
    </row>
    <row r="81" spans="1:12" s="12" customFormat="1" ht="15" x14ac:dyDescent="0.25">
      <c r="A81" s="135" t="s">
        <v>58</v>
      </c>
      <c r="B81" s="136"/>
      <c r="C81" s="136"/>
      <c r="D81" s="11" t="s">
        <v>7</v>
      </c>
      <c r="E81" s="21">
        <f>SUM(F81:J81)</f>
        <v>147261.86687999999</v>
      </c>
      <c r="F81" s="21">
        <f t="shared" ref="F81:J82" si="35">F77</f>
        <v>23195.324999999997</v>
      </c>
      <c r="G81" s="21">
        <f t="shared" si="35"/>
        <v>29142.92988</v>
      </c>
      <c r="H81" s="21">
        <f t="shared" si="35"/>
        <v>31641.203999999998</v>
      </c>
      <c r="I81" s="21">
        <f t="shared" si="35"/>
        <v>31641.203999999998</v>
      </c>
      <c r="J81" s="21">
        <f t="shared" si="35"/>
        <v>31641.203999999998</v>
      </c>
      <c r="K81" s="137"/>
      <c r="L81" s="137"/>
    </row>
    <row r="82" spans="1:12" s="12" customFormat="1" ht="38.25" x14ac:dyDescent="0.25">
      <c r="A82" s="136"/>
      <c r="B82" s="136"/>
      <c r="C82" s="136"/>
      <c r="D82" s="11" t="s">
        <v>18</v>
      </c>
      <c r="E82" s="21">
        <f>E78</f>
        <v>147261.86687999999</v>
      </c>
      <c r="F82" s="21">
        <f t="shared" si="35"/>
        <v>23195.324999999997</v>
      </c>
      <c r="G82" s="21">
        <f t="shared" si="35"/>
        <v>29142.92988</v>
      </c>
      <c r="H82" s="21">
        <f t="shared" si="35"/>
        <v>31641.203999999998</v>
      </c>
      <c r="I82" s="21">
        <f t="shared" si="35"/>
        <v>31641.203999999998</v>
      </c>
      <c r="J82" s="21">
        <f t="shared" si="35"/>
        <v>31641.203999999998</v>
      </c>
      <c r="K82" s="137"/>
      <c r="L82" s="137"/>
    </row>
    <row r="83" spans="1:12" s="12" customFormat="1" ht="15" x14ac:dyDescent="0.25">
      <c r="A83" s="117" t="s">
        <v>32</v>
      </c>
      <c r="B83" s="118"/>
      <c r="C83" s="119"/>
      <c r="D83" s="20" t="s">
        <v>7</v>
      </c>
      <c r="E83" s="21">
        <f>SUM(F83:J83)</f>
        <v>11137645.49591</v>
      </c>
      <c r="F83" s="21">
        <f>SUM(F84:F87)</f>
        <v>6326196.5697900001</v>
      </c>
      <c r="G83" s="21">
        <f>SUM(G84:G87)</f>
        <v>1000549.4033199999</v>
      </c>
      <c r="H83" s="21">
        <f>SUM(H84:H87)</f>
        <v>1772706.0028000001</v>
      </c>
      <c r="I83" s="21">
        <f>SUM(I84:I87)</f>
        <v>1019096.7600000001</v>
      </c>
      <c r="J83" s="21">
        <f>SUM(J84:J87)</f>
        <v>1019096.7600000001</v>
      </c>
      <c r="K83" s="126"/>
      <c r="L83" s="129"/>
    </row>
    <row r="84" spans="1:12" s="12" customFormat="1" ht="28.5" customHeight="1" x14ac:dyDescent="0.25">
      <c r="A84" s="120"/>
      <c r="B84" s="121"/>
      <c r="C84" s="122"/>
      <c r="D84" s="20" t="s">
        <v>9</v>
      </c>
      <c r="E84" s="21">
        <f>SUM(F84:J84)</f>
        <v>2675.7283299999999</v>
      </c>
      <c r="F84" s="21">
        <f>F43+F72</f>
        <v>2675.7283299999999</v>
      </c>
      <c r="G84" s="21">
        <f>G43+G72</f>
        <v>0</v>
      </c>
      <c r="H84" s="21">
        <f>H43+H72</f>
        <v>0</v>
      </c>
      <c r="I84" s="21">
        <f>I43+I72</f>
        <v>0</v>
      </c>
      <c r="J84" s="21">
        <f>J43+J72</f>
        <v>0</v>
      </c>
      <c r="K84" s="127"/>
      <c r="L84" s="129"/>
    </row>
    <row r="85" spans="1:12" s="12" customFormat="1" ht="25.5" x14ac:dyDescent="0.25">
      <c r="A85" s="120"/>
      <c r="B85" s="121"/>
      <c r="C85" s="122"/>
      <c r="D85" s="20" t="s">
        <v>14</v>
      </c>
      <c r="E85" s="21">
        <f t="shared" ref="E85:E87" si="36">SUM(F85:J85)</f>
        <v>173563.03167</v>
      </c>
      <c r="F85" s="21">
        <f>F44</f>
        <v>891.93167000000005</v>
      </c>
      <c r="G85" s="21">
        <f>G44</f>
        <v>0</v>
      </c>
      <c r="H85" s="21">
        <f>H44</f>
        <v>172671.1</v>
      </c>
      <c r="I85" s="21">
        <f>I44</f>
        <v>0</v>
      </c>
      <c r="J85" s="21">
        <f>J44</f>
        <v>0</v>
      </c>
      <c r="K85" s="127"/>
      <c r="L85" s="129"/>
    </row>
    <row r="86" spans="1:12" s="12" customFormat="1" ht="38.25" x14ac:dyDescent="0.25">
      <c r="A86" s="120"/>
      <c r="B86" s="121"/>
      <c r="C86" s="122"/>
      <c r="D86" s="20" t="s">
        <v>18</v>
      </c>
      <c r="E86" s="21">
        <f t="shared" si="36"/>
        <v>4304941.3538900008</v>
      </c>
      <c r="F86" s="21">
        <f>F45+F53+F74+F82</f>
        <v>755919.69978999998</v>
      </c>
      <c r="G86" s="21">
        <f>G45+G53+G74+G82</f>
        <v>789583.63431999995</v>
      </c>
      <c r="H86" s="21">
        <f>H45+H53+H74+H82</f>
        <v>1181835.54978</v>
      </c>
      <c r="I86" s="21">
        <f>I45+I53+I74+I82</f>
        <v>788801.2350000001</v>
      </c>
      <c r="J86" s="21">
        <f>J45+J53+J74+J82</f>
        <v>788801.2350000001</v>
      </c>
      <c r="K86" s="127"/>
      <c r="L86" s="129"/>
    </row>
    <row r="87" spans="1:12" s="12" customFormat="1" ht="27.75" customHeight="1" x14ac:dyDescent="0.25">
      <c r="A87" s="123"/>
      <c r="B87" s="124"/>
      <c r="C87" s="125"/>
      <c r="D87" s="22" t="s">
        <v>4</v>
      </c>
      <c r="E87" s="21">
        <f t="shared" si="36"/>
        <v>6656465.3820200013</v>
      </c>
      <c r="F87" s="21">
        <f>F46+F75</f>
        <v>5566709.21</v>
      </c>
      <c r="G87" s="21">
        <f>G46+G75</f>
        <v>210965.769</v>
      </c>
      <c r="H87" s="21">
        <f>H46+H75</f>
        <v>418199.35302000004</v>
      </c>
      <c r="I87" s="21">
        <f>I46+I75</f>
        <v>230295.52499999999</v>
      </c>
      <c r="J87" s="21">
        <f>J46+J75</f>
        <v>230295.52499999999</v>
      </c>
      <c r="K87" s="128"/>
      <c r="L87" s="129"/>
    </row>
    <row r="88" spans="1:12" ht="15" x14ac:dyDescent="0.2">
      <c r="L88" s="37" t="s">
        <v>75</v>
      </c>
    </row>
    <row r="89" spans="1:12" x14ac:dyDescent="0.2">
      <c r="F89" s="35"/>
    </row>
    <row r="91" spans="1:12" s="12" customFormat="1" ht="18.75" x14ac:dyDescent="0.3">
      <c r="A91" s="36"/>
      <c r="B91" s="130" t="s">
        <v>72</v>
      </c>
      <c r="C91" s="131"/>
      <c r="D91" s="131"/>
      <c r="E91" s="131"/>
      <c r="F91" s="131"/>
      <c r="G91" s="131"/>
      <c r="H91" s="131"/>
      <c r="I91" s="131"/>
      <c r="J91" s="131"/>
      <c r="K91" s="131"/>
      <c r="L91" s="131"/>
    </row>
  </sheetData>
  <mergeCells count="123">
    <mergeCell ref="I1:L1"/>
    <mergeCell ref="I2:L2"/>
    <mergeCell ref="L50:L51"/>
    <mergeCell ref="K39:K41"/>
    <mergeCell ref="L42:L46"/>
    <mergeCell ref="L48:L49"/>
    <mergeCell ref="A42:C46"/>
    <mergeCell ref="K42:K46"/>
    <mergeCell ref="A39:A41"/>
    <mergeCell ref="B39:B41"/>
    <mergeCell ref="C39:C41"/>
    <mergeCell ref="A27:A28"/>
    <mergeCell ref="B27:B28"/>
    <mergeCell ref="C27:C28"/>
    <mergeCell ref="K27:K28"/>
    <mergeCell ref="L35:L38"/>
    <mergeCell ref="A14:A16"/>
    <mergeCell ref="B14:B16"/>
    <mergeCell ref="C14:C16"/>
    <mergeCell ref="A23:A24"/>
    <mergeCell ref="B23:B24"/>
    <mergeCell ref="C23:C24"/>
    <mergeCell ref="K23:K24"/>
    <mergeCell ref="L23:L24"/>
    <mergeCell ref="K67:K70"/>
    <mergeCell ref="L67:L70"/>
    <mergeCell ref="K8:K10"/>
    <mergeCell ref="L8:L10"/>
    <mergeCell ref="K63:K66"/>
    <mergeCell ref="L63:L66"/>
    <mergeCell ref="A47:L47"/>
    <mergeCell ref="A48:A49"/>
    <mergeCell ref="L39:L41"/>
    <mergeCell ref="K48:K49"/>
    <mergeCell ref="C67:C70"/>
    <mergeCell ref="A55:A57"/>
    <mergeCell ref="B55:B57"/>
    <mergeCell ref="C55:C57"/>
    <mergeCell ref="A67:A70"/>
    <mergeCell ref="A52:C53"/>
    <mergeCell ref="K52:K53"/>
    <mergeCell ref="L52:L53"/>
    <mergeCell ref="A54:L54"/>
    <mergeCell ref="A63:A66"/>
    <mergeCell ref="B63:B66"/>
    <mergeCell ref="C63:C66"/>
    <mergeCell ref="K61:K62"/>
    <mergeCell ref="L61:L62"/>
    <mergeCell ref="A83:C87"/>
    <mergeCell ref="K83:K87"/>
    <mergeCell ref="L83:L87"/>
    <mergeCell ref="B91:L91"/>
    <mergeCell ref="A11:A13"/>
    <mergeCell ref="B11:B13"/>
    <mergeCell ref="C11:C13"/>
    <mergeCell ref="A79:A80"/>
    <mergeCell ref="B79:B80"/>
    <mergeCell ref="C79:C80"/>
    <mergeCell ref="A81:C82"/>
    <mergeCell ref="K81:K82"/>
    <mergeCell ref="L81:L82"/>
    <mergeCell ref="K79:K80"/>
    <mergeCell ref="L79:L80"/>
    <mergeCell ref="A71:C75"/>
    <mergeCell ref="K71:K75"/>
    <mergeCell ref="L71:L75"/>
    <mergeCell ref="A76:L76"/>
    <mergeCell ref="A77:A78"/>
    <mergeCell ref="B77:B78"/>
    <mergeCell ref="A61:A62"/>
    <mergeCell ref="K58:K60"/>
    <mergeCell ref="B67:B70"/>
    <mergeCell ref="B61:B62"/>
    <mergeCell ref="C61:C62"/>
    <mergeCell ref="A58:A60"/>
    <mergeCell ref="B58:B60"/>
    <mergeCell ref="C58:C60"/>
    <mergeCell ref="L56:L57"/>
    <mergeCell ref="L58:L60"/>
    <mergeCell ref="B48:B49"/>
    <mergeCell ref="A50:A51"/>
    <mergeCell ref="B50:B51"/>
    <mergeCell ref="C50:C51"/>
    <mergeCell ref="K50:K51"/>
    <mergeCell ref="K14:K16"/>
    <mergeCell ref="L14:L16"/>
    <mergeCell ref="C35:C38"/>
    <mergeCell ref="K35:K38"/>
    <mergeCell ref="A25:A26"/>
    <mergeCell ref="B25:B26"/>
    <mergeCell ref="C25:C26"/>
    <mergeCell ref="K25:K26"/>
    <mergeCell ref="L25:L26"/>
    <mergeCell ref="L27:L28"/>
    <mergeCell ref="A29:A30"/>
    <mergeCell ref="B29:B30"/>
    <mergeCell ref="C29:C30"/>
    <mergeCell ref="K29:K30"/>
    <mergeCell ref="L29:L30"/>
    <mergeCell ref="C77:C78"/>
    <mergeCell ref="K11:K13"/>
    <mergeCell ref="L11:L13"/>
    <mergeCell ref="L77:L78"/>
    <mergeCell ref="A3:L3"/>
    <mergeCell ref="A4:A5"/>
    <mergeCell ref="B4:B5"/>
    <mergeCell ref="C4:C5"/>
    <mergeCell ref="D4:D5"/>
    <mergeCell ref="E4:E5"/>
    <mergeCell ref="F4:I4"/>
    <mergeCell ref="K4:K5"/>
    <mergeCell ref="L4:L5"/>
    <mergeCell ref="A7:L7"/>
    <mergeCell ref="A8:A10"/>
    <mergeCell ref="B8:B10"/>
    <mergeCell ref="C8:C10"/>
    <mergeCell ref="K31:K34"/>
    <mergeCell ref="L31:L34"/>
    <mergeCell ref="A35:A38"/>
    <mergeCell ref="A31:A34"/>
    <mergeCell ref="B31:B34"/>
    <mergeCell ref="C31:C34"/>
    <mergeCell ref="B35:B38"/>
  </mergeCells>
  <pageMargins left="0.31496062992125984" right="0.39370078740157483" top="0.55118110236220474" bottom="0.35433070866141736" header="0" footer="0"/>
  <pageSetup paperSize="9" scale="72" orientation="landscape" r:id="rId1"/>
  <headerFooter differentFirst="1">
    <oddHeader>&amp;C&amp;P</oddHeader>
  </headerFooter>
  <rowBreaks count="5" manualBreakCount="5">
    <brk id="18" max="11" man="1"/>
    <brk id="24" max="11" man="1"/>
    <brk id="34" max="11" man="1"/>
    <brk id="46" max="11" man="1"/>
    <brk id="82" max="11" man="1"/>
  </rowBreaks>
  <colBreaks count="1" manualBreakCount="1">
    <brk id="1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4B83AF-C4D1-42C0-AC66-594D9E597CE1}">
  <dimension ref="A1:M33"/>
  <sheetViews>
    <sheetView workbookViewId="0">
      <selection activeCell="H8" sqref="H8"/>
    </sheetView>
  </sheetViews>
  <sheetFormatPr defaultRowHeight="15" x14ac:dyDescent="0.25"/>
  <cols>
    <col min="1" max="1" width="6.875" style="83" customWidth="1"/>
    <col min="2" max="2" width="50.75" style="84" customWidth="1"/>
    <col min="3" max="3" width="12.5" style="84" customWidth="1"/>
    <col min="4" max="4" width="12.375" style="84" customWidth="1"/>
    <col min="5" max="5" width="17.125" style="84" customWidth="1"/>
    <col min="6" max="10" width="8.625" style="84" customWidth="1"/>
    <col min="11" max="11" width="20.75" style="84" customWidth="1"/>
    <col min="12" max="16384" width="9" style="84"/>
  </cols>
  <sheetData>
    <row r="1" spans="1:13" s="50" customFormat="1" ht="89.25" customHeight="1" x14ac:dyDescent="0.25">
      <c r="A1" s="48"/>
      <c r="B1" s="48"/>
      <c r="C1" s="48"/>
      <c r="D1" s="48"/>
      <c r="E1" s="48"/>
      <c r="F1" s="48"/>
      <c r="G1" s="156" t="s">
        <v>164</v>
      </c>
      <c r="H1" s="156"/>
      <c r="I1" s="156"/>
      <c r="J1" s="156"/>
      <c r="K1" s="156"/>
      <c r="L1" s="49"/>
      <c r="M1" s="49"/>
    </row>
    <row r="2" spans="1:13" s="51" customFormat="1" ht="45" customHeight="1" x14ac:dyDescent="0.25">
      <c r="A2" s="157" t="s">
        <v>100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</row>
    <row r="3" spans="1:13" s="51" customFormat="1" ht="15.75" x14ac:dyDescent="0.25">
      <c r="A3" s="158" t="s">
        <v>30</v>
      </c>
      <c r="B3" s="159" t="s">
        <v>101</v>
      </c>
      <c r="C3" s="159" t="s">
        <v>102</v>
      </c>
      <c r="D3" s="159" t="s">
        <v>103</v>
      </c>
      <c r="E3" s="159" t="s">
        <v>104</v>
      </c>
      <c r="F3" s="159" t="s">
        <v>105</v>
      </c>
      <c r="G3" s="159"/>
      <c r="H3" s="159"/>
      <c r="I3" s="159"/>
      <c r="J3" s="159"/>
      <c r="K3" s="159" t="s">
        <v>106</v>
      </c>
    </row>
    <row r="4" spans="1:13" s="51" customFormat="1" ht="55.5" customHeight="1" x14ac:dyDescent="0.25">
      <c r="A4" s="158"/>
      <c r="B4" s="159"/>
      <c r="C4" s="159"/>
      <c r="D4" s="159"/>
      <c r="E4" s="159"/>
      <c r="F4" s="53">
        <v>2020</v>
      </c>
      <c r="G4" s="53">
        <v>2021</v>
      </c>
      <c r="H4" s="53">
        <v>2022</v>
      </c>
      <c r="I4" s="53">
        <v>2023</v>
      </c>
      <c r="J4" s="53">
        <v>2024</v>
      </c>
      <c r="K4" s="159"/>
    </row>
    <row r="5" spans="1:13" s="51" customFormat="1" ht="15.75" x14ac:dyDescent="0.25">
      <c r="A5" s="52">
        <v>1</v>
      </c>
      <c r="B5" s="52">
        <v>2</v>
      </c>
      <c r="C5" s="52">
        <v>3</v>
      </c>
      <c r="D5" s="52">
        <v>4</v>
      </c>
      <c r="E5" s="52">
        <v>5</v>
      </c>
      <c r="F5" s="52">
        <v>6</v>
      </c>
      <c r="G5" s="52">
        <v>7</v>
      </c>
      <c r="H5" s="52">
        <v>8</v>
      </c>
      <c r="I5" s="52">
        <v>9</v>
      </c>
      <c r="J5" s="52">
        <v>10</v>
      </c>
      <c r="K5" s="54">
        <v>11</v>
      </c>
    </row>
    <row r="6" spans="1:13" s="51" customFormat="1" ht="15.75" x14ac:dyDescent="0.25">
      <c r="A6" s="55">
        <v>1</v>
      </c>
      <c r="B6" s="154" t="s">
        <v>107</v>
      </c>
      <c r="C6" s="154"/>
      <c r="D6" s="154"/>
      <c r="E6" s="154"/>
      <c r="F6" s="154"/>
      <c r="G6" s="154"/>
      <c r="H6" s="154"/>
      <c r="I6" s="154"/>
      <c r="J6" s="154"/>
      <c r="K6" s="154"/>
    </row>
    <row r="7" spans="1:13" s="51" customFormat="1" ht="76.5" x14ac:dyDescent="0.25">
      <c r="A7" s="56" t="s">
        <v>19</v>
      </c>
      <c r="B7" s="57" t="s">
        <v>108</v>
      </c>
      <c r="C7" s="58" t="s">
        <v>109</v>
      </c>
      <c r="D7" s="59" t="s">
        <v>110</v>
      </c>
      <c r="E7" s="59">
        <v>43.1</v>
      </c>
      <c r="F7" s="59">
        <v>43.6</v>
      </c>
      <c r="G7" s="59">
        <v>45.1</v>
      </c>
      <c r="H7" s="59">
        <v>54.6</v>
      </c>
      <c r="I7" s="59">
        <v>51.7</v>
      </c>
      <c r="J7" s="59">
        <v>55</v>
      </c>
      <c r="K7" s="60" t="s">
        <v>111</v>
      </c>
      <c r="L7" s="61"/>
    </row>
    <row r="8" spans="1:13" s="51" customFormat="1" ht="51" x14ac:dyDescent="0.25">
      <c r="A8" s="56" t="s">
        <v>20</v>
      </c>
      <c r="B8" s="57" t="s">
        <v>112</v>
      </c>
      <c r="C8" s="62" t="s">
        <v>113</v>
      </c>
      <c r="D8" s="63" t="s">
        <v>110</v>
      </c>
      <c r="E8" s="59">
        <v>13.89</v>
      </c>
      <c r="F8" s="59">
        <v>14.25</v>
      </c>
      <c r="G8" s="59">
        <v>14.5</v>
      </c>
      <c r="H8" s="59">
        <v>14.75</v>
      </c>
      <c r="I8" s="59">
        <v>15</v>
      </c>
      <c r="J8" s="59">
        <v>15.25</v>
      </c>
      <c r="K8" s="60" t="s">
        <v>111</v>
      </c>
    </row>
    <row r="9" spans="1:13" s="51" customFormat="1" ht="63.75" x14ac:dyDescent="0.25">
      <c r="A9" s="56" t="s">
        <v>21</v>
      </c>
      <c r="B9" s="57" t="s">
        <v>114</v>
      </c>
      <c r="C9" s="58" t="s">
        <v>115</v>
      </c>
      <c r="D9" s="59" t="s">
        <v>110</v>
      </c>
      <c r="E9" s="59">
        <v>11</v>
      </c>
      <c r="F9" s="59">
        <v>15</v>
      </c>
      <c r="G9" s="59">
        <v>15.5</v>
      </c>
      <c r="H9" s="59">
        <v>16</v>
      </c>
      <c r="I9" s="59">
        <v>16.5</v>
      </c>
      <c r="J9" s="59">
        <v>17</v>
      </c>
      <c r="K9" s="60" t="s">
        <v>111</v>
      </c>
    </row>
    <row r="10" spans="1:13" s="51" customFormat="1" ht="51" x14ac:dyDescent="0.25">
      <c r="A10" s="56" t="s">
        <v>86</v>
      </c>
      <c r="B10" s="64" t="s">
        <v>116</v>
      </c>
      <c r="C10" s="58" t="s">
        <v>115</v>
      </c>
      <c r="D10" s="59" t="s">
        <v>110</v>
      </c>
      <c r="E10" s="59">
        <v>81</v>
      </c>
      <c r="F10" s="59">
        <v>85</v>
      </c>
      <c r="G10" s="59">
        <v>86</v>
      </c>
      <c r="H10" s="59">
        <v>87</v>
      </c>
      <c r="I10" s="59">
        <v>88</v>
      </c>
      <c r="J10" s="59">
        <v>89</v>
      </c>
      <c r="K10" s="60" t="s">
        <v>111</v>
      </c>
    </row>
    <row r="11" spans="1:13" s="51" customFormat="1" ht="51" x14ac:dyDescent="0.25">
      <c r="A11" s="56" t="s">
        <v>117</v>
      </c>
      <c r="B11" s="64" t="s">
        <v>118</v>
      </c>
      <c r="C11" s="58" t="s">
        <v>115</v>
      </c>
      <c r="D11" s="59" t="s">
        <v>110</v>
      </c>
      <c r="E11" s="59">
        <v>47</v>
      </c>
      <c r="F11" s="59">
        <v>50</v>
      </c>
      <c r="G11" s="59">
        <v>52</v>
      </c>
      <c r="H11" s="59">
        <v>53</v>
      </c>
      <c r="I11" s="59">
        <v>54</v>
      </c>
      <c r="J11" s="59">
        <v>55</v>
      </c>
      <c r="K11" s="60" t="s">
        <v>111</v>
      </c>
    </row>
    <row r="12" spans="1:13" s="51" customFormat="1" ht="51" x14ac:dyDescent="0.25">
      <c r="A12" s="56" t="s">
        <v>119</v>
      </c>
      <c r="B12" s="64" t="s">
        <v>120</v>
      </c>
      <c r="C12" s="62" t="s">
        <v>115</v>
      </c>
      <c r="D12" s="63" t="s">
        <v>110</v>
      </c>
      <c r="E12" s="63">
        <v>25.3</v>
      </c>
      <c r="F12" s="63">
        <v>28.9</v>
      </c>
      <c r="G12" s="63">
        <v>28.9</v>
      </c>
      <c r="H12" s="63">
        <v>29</v>
      </c>
      <c r="I12" s="63">
        <v>29.1</v>
      </c>
      <c r="J12" s="63">
        <v>29.2</v>
      </c>
      <c r="K12" s="65" t="s">
        <v>111</v>
      </c>
    </row>
    <row r="13" spans="1:13" s="51" customFormat="1" ht="76.5" x14ac:dyDescent="0.25">
      <c r="A13" s="56" t="s">
        <v>121</v>
      </c>
      <c r="B13" s="64" t="s">
        <v>122</v>
      </c>
      <c r="C13" s="62" t="s">
        <v>123</v>
      </c>
      <c r="D13" s="63" t="s">
        <v>110</v>
      </c>
      <c r="E13" s="63">
        <v>99.5</v>
      </c>
      <c r="F13" s="63">
        <v>99.6</v>
      </c>
      <c r="G13" s="63">
        <v>100</v>
      </c>
      <c r="H13" s="63">
        <v>100</v>
      </c>
      <c r="I13" s="63">
        <v>100</v>
      </c>
      <c r="J13" s="63">
        <v>100</v>
      </c>
      <c r="K13" s="65" t="s">
        <v>111</v>
      </c>
    </row>
    <row r="14" spans="1:13" s="51" customFormat="1" ht="63.75" x14ac:dyDescent="0.25">
      <c r="A14" s="56" t="s">
        <v>124</v>
      </c>
      <c r="B14" s="66" t="s">
        <v>125</v>
      </c>
      <c r="C14" s="58" t="s">
        <v>115</v>
      </c>
      <c r="D14" s="59" t="s">
        <v>110</v>
      </c>
      <c r="E14" s="59" t="s">
        <v>126</v>
      </c>
      <c r="F14" s="59" t="s">
        <v>126</v>
      </c>
      <c r="G14" s="59" t="s">
        <v>126</v>
      </c>
      <c r="H14" s="59">
        <v>31.2</v>
      </c>
      <c r="I14" s="59">
        <v>31.3</v>
      </c>
      <c r="J14" s="59">
        <v>31.4</v>
      </c>
      <c r="K14" s="65" t="s">
        <v>111</v>
      </c>
    </row>
    <row r="15" spans="1:13" s="51" customFormat="1" ht="89.25" x14ac:dyDescent="0.25">
      <c r="A15" s="56" t="s">
        <v>127</v>
      </c>
      <c r="B15" s="66" t="s">
        <v>128</v>
      </c>
      <c r="C15" s="58" t="s">
        <v>115</v>
      </c>
      <c r="D15" s="59" t="s">
        <v>110</v>
      </c>
      <c r="E15" s="59" t="s">
        <v>126</v>
      </c>
      <c r="F15" s="59" t="s">
        <v>126</v>
      </c>
      <c r="G15" s="59" t="s">
        <v>126</v>
      </c>
      <c r="H15" s="59">
        <v>51.2</v>
      </c>
      <c r="I15" s="59">
        <v>51.3</v>
      </c>
      <c r="J15" s="59">
        <v>51.4</v>
      </c>
      <c r="K15" s="65" t="s">
        <v>111</v>
      </c>
    </row>
    <row r="16" spans="1:13" s="51" customFormat="1" ht="38.25" x14ac:dyDescent="0.25">
      <c r="A16" s="56" t="s">
        <v>129</v>
      </c>
      <c r="B16" s="57" t="s">
        <v>130</v>
      </c>
      <c r="C16" s="67" t="s">
        <v>131</v>
      </c>
      <c r="D16" s="68" t="s">
        <v>110</v>
      </c>
      <c r="E16" s="68">
        <v>70</v>
      </c>
      <c r="F16" s="68">
        <v>95</v>
      </c>
      <c r="G16" s="68">
        <v>95</v>
      </c>
      <c r="H16" s="68">
        <v>100</v>
      </c>
      <c r="I16" s="68">
        <v>100</v>
      </c>
      <c r="J16" s="68">
        <v>100</v>
      </c>
      <c r="K16" s="65" t="s">
        <v>111</v>
      </c>
    </row>
    <row r="17" spans="1:11" s="51" customFormat="1" ht="38.25" x14ac:dyDescent="0.25">
      <c r="A17" s="56" t="s">
        <v>132</v>
      </c>
      <c r="B17" s="69" t="s">
        <v>133</v>
      </c>
      <c r="C17" s="62" t="s">
        <v>115</v>
      </c>
      <c r="D17" s="63" t="s">
        <v>134</v>
      </c>
      <c r="E17" s="63">
        <v>97</v>
      </c>
      <c r="F17" s="63">
        <v>118</v>
      </c>
      <c r="G17" s="63">
        <v>118</v>
      </c>
      <c r="H17" s="63">
        <v>118</v>
      </c>
      <c r="I17" s="63">
        <v>118</v>
      </c>
      <c r="J17" s="63">
        <v>118</v>
      </c>
      <c r="K17" s="65" t="s">
        <v>111</v>
      </c>
    </row>
    <row r="18" spans="1:11" s="51" customFormat="1" ht="63.75" x14ac:dyDescent="0.25">
      <c r="A18" s="56" t="s">
        <v>135</v>
      </c>
      <c r="B18" s="66" t="s">
        <v>136</v>
      </c>
      <c r="C18" s="58" t="s">
        <v>115</v>
      </c>
      <c r="D18" s="59" t="s">
        <v>110</v>
      </c>
      <c r="E18" s="59">
        <v>30.3</v>
      </c>
      <c r="F18" s="59">
        <v>30.6</v>
      </c>
      <c r="G18" s="59">
        <v>30.9</v>
      </c>
      <c r="H18" s="59" t="s">
        <v>126</v>
      </c>
      <c r="I18" s="59" t="s">
        <v>126</v>
      </c>
      <c r="J18" s="59" t="s">
        <v>126</v>
      </c>
      <c r="K18" s="60" t="s">
        <v>137</v>
      </c>
    </row>
    <row r="19" spans="1:11" s="51" customFormat="1" ht="89.25" x14ac:dyDescent="0.25">
      <c r="A19" s="56" t="s">
        <v>138</v>
      </c>
      <c r="B19" s="66" t="s">
        <v>139</v>
      </c>
      <c r="C19" s="58" t="s">
        <v>115</v>
      </c>
      <c r="D19" s="59" t="s">
        <v>110</v>
      </c>
      <c r="E19" s="59">
        <v>50.3</v>
      </c>
      <c r="F19" s="59">
        <v>50.6</v>
      </c>
      <c r="G19" s="59">
        <v>50.9</v>
      </c>
      <c r="H19" s="59" t="s">
        <v>126</v>
      </c>
      <c r="I19" s="59" t="s">
        <v>126</v>
      </c>
      <c r="J19" s="59" t="s">
        <v>126</v>
      </c>
      <c r="K19" s="60" t="s">
        <v>137</v>
      </c>
    </row>
    <row r="20" spans="1:11" s="51" customFormat="1" ht="76.5" x14ac:dyDescent="0.25">
      <c r="A20" s="56" t="s">
        <v>140</v>
      </c>
      <c r="B20" s="70" t="s">
        <v>141</v>
      </c>
      <c r="C20" s="67" t="s">
        <v>142</v>
      </c>
      <c r="D20" s="68" t="s">
        <v>134</v>
      </c>
      <c r="E20" s="68">
        <v>0</v>
      </c>
      <c r="F20" s="68" t="s">
        <v>126</v>
      </c>
      <c r="G20" s="68" t="s">
        <v>126</v>
      </c>
      <c r="H20" s="68">
        <v>4</v>
      </c>
      <c r="I20" s="68" t="s">
        <v>126</v>
      </c>
      <c r="J20" s="68" t="s">
        <v>126</v>
      </c>
      <c r="K20" s="71" t="s">
        <v>137</v>
      </c>
    </row>
    <row r="21" spans="1:11" s="51" customFormat="1" ht="89.25" x14ac:dyDescent="0.25">
      <c r="A21" s="56" t="s">
        <v>143</v>
      </c>
      <c r="B21" s="70" t="s">
        <v>144</v>
      </c>
      <c r="C21" s="67" t="s">
        <v>145</v>
      </c>
      <c r="D21" s="68" t="s">
        <v>146</v>
      </c>
      <c r="E21" s="68">
        <v>1</v>
      </c>
      <c r="F21" s="68">
        <v>1</v>
      </c>
      <c r="G21" s="68" t="s">
        <v>126</v>
      </c>
      <c r="H21" s="68" t="s">
        <v>126</v>
      </c>
      <c r="I21" s="68" t="s">
        <v>126</v>
      </c>
      <c r="J21" s="68" t="s">
        <v>126</v>
      </c>
      <c r="K21" s="71" t="s">
        <v>137</v>
      </c>
    </row>
    <row r="22" spans="1:11" s="51" customFormat="1" ht="63.75" x14ac:dyDescent="0.25">
      <c r="A22" s="56" t="s">
        <v>147</v>
      </c>
      <c r="B22" s="70" t="s">
        <v>148</v>
      </c>
      <c r="C22" s="67" t="s">
        <v>115</v>
      </c>
      <c r="D22" s="68" t="s">
        <v>146</v>
      </c>
      <c r="E22" s="68" t="s">
        <v>126</v>
      </c>
      <c r="F22" s="68" t="s">
        <v>126</v>
      </c>
      <c r="G22" s="68" t="s">
        <v>126</v>
      </c>
      <c r="H22" s="68">
        <v>1</v>
      </c>
      <c r="I22" s="68" t="s">
        <v>126</v>
      </c>
      <c r="J22" s="68" t="s">
        <v>126</v>
      </c>
      <c r="K22" s="71" t="s">
        <v>149</v>
      </c>
    </row>
    <row r="23" spans="1:11" s="51" customFormat="1" ht="15.75" x14ac:dyDescent="0.25">
      <c r="A23" s="72">
        <v>2</v>
      </c>
      <c r="B23" s="155" t="s">
        <v>150</v>
      </c>
      <c r="C23" s="155"/>
      <c r="D23" s="155"/>
      <c r="E23" s="155"/>
      <c r="F23" s="155"/>
      <c r="G23" s="155"/>
      <c r="H23" s="155"/>
      <c r="I23" s="155"/>
      <c r="J23" s="155"/>
      <c r="K23" s="155"/>
    </row>
    <row r="24" spans="1:11" s="51" customFormat="1" ht="38.25" x14ac:dyDescent="0.25">
      <c r="A24" s="73" t="s">
        <v>23</v>
      </c>
      <c r="B24" s="71" t="s">
        <v>151</v>
      </c>
      <c r="C24" s="70" t="s">
        <v>145</v>
      </c>
      <c r="D24" s="68" t="s">
        <v>110</v>
      </c>
      <c r="E24" s="68">
        <v>0</v>
      </c>
      <c r="F24" s="68" t="s">
        <v>126</v>
      </c>
      <c r="G24" s="68" t="s">
        <v>126</v>
      </c>
      <c r="H24" s="68" t="s">
        <v>126</v>
      </c>
      <c r="I24" s="68" t="s">
        <v>126</v>
      </c>
      <c r="J24" s="68" t="s">
        <v>126</v>
      </c>
      <c r="K24" s="71" t="s">
        <v>152</v>
      </c>
    </row>
    <row r="25" spans="1:11" s="51" customFormat="1" ht="15.75" x14ac:dyDescent="0.25">
      <c r="A25" s="72">
        <v>3</v>
      </c>
      <c r="B25" s="154" t="s">
        <v>153</v>
      </c>
      <c r="C25" s="154"/>
      <c r="D25" s="154"/>
      <c r="E25" s="154"/>
      <c r="F25" s="154"/>
      <c r="G25" s="154"/>
      <c r="H25" s="154"/>
      <c r="I25" s="154"/>
      <c r="J25" s="154"/>
      <c r="K25" s="154"/>
    </row>
    <row r="26" spans="1:11" s="74" customFormat="1" ht="63.75" x14ac:dyDescent="0.25">
      <c r="A26" s="73" t="s">
        <v>92</v>
      </c>
      <c r="B26" s="70" t="s">
        <v>154</v>
      </c>
      <c r="C26" s="70" t="s">
        <v>115</v>
      </c>
      <c r="D26" s="68" t="s">
        <v>110</v>
      </c>
      <c r="E26" s="68">
        <v>84.4</v>
      </c>
      <c r="F26" s="68">
        <v>87.5</v>
      </c>
      <c r="G26" s="68">
        <v>90.6</v>
      </c>
      <c r="H26" s="68">
        <v>93.7</v>
      </c>
      <c r="I26" s="68">
        <v>96.8</v>
      </c>
      <c r="J26" s="68">
        <v>100</v>
      </c>
      <c r="K26" s="71" t="s">
        <v>111</v>
      </c>
    </row>
    <row r="27" spans="1:11" s="74" customFormat="1" ht="89.25" x14ac:dyDescent="0.25">
      <c r="A27" s="73" t="s">
        <v>93</v>
      </c>
      <c r="B27" s="70" t="s">
        <v>155</v>
      </c>
      <c r="C27" s="70" t="s">
        <v>156</v>
      </c>
      <c r="D27" s="68" t="s">
        <v>110</v>
      </c>
      <c r="E27" s="68">
        <v>95</v>
      </c>
      <c r="F27" s="68">
        <v>100</v>
      </c>
      <c r="G27" s="68">
        <v>100</v>
      </c>
      <c r="H27" s="68" t="s">
        <v>126</v>
      </c>
      <c r="I27" s="68" t="s">
        <v>126</v>
      </c>
      <c r="J27" s="68" t="s">
        <v>126</v>
      </c>
      <c r="K27" s="71" t="s">
        <v>137</v>
      </c>
    </row>
    <row r="28" spans="1:11" s="74" customFormat="1" ht="89.25" x14ac:dyDescent="0.25">
      <c r="A28" s="73" t="s">
        <v>157</v>
      </c>
      <c r="B28" s="70" t="s">
        <v>158</v>
      </c>
      <c r="C28" s="70" t="s">
        <v>159</v>
      </c>
      <c r="D28" s="68" t="s">
        <v>110</v>
      </c>
      <c r="E28" s="68">
        <v>24.5</v>
      </c>
      <c r="F28" s="68">
        <v>25</v>
      </c>
      <c r="G28" s="68">
        <v>25.5</v>
      </c>
      <c r="H28" s="68">
        <v>26</v>
      </c>
      <c r="I28" s="68" t="s">
        <v>126</v>
      </c>
      <c r="J28" s="68" t="s">
        <v>126</v>
      </c>
      <c r="K28" s="71" t="s">
        <v>111</v>
      </c>
    </row>
    <row r="29" spans="1:11" s="74" customFormat="1" ht="63.75" x14ac:dyDescent="0.25">
      <c r="A29" s="73" t="s">
        <v>160</v>
      </c>
      <c r="B29" s="70" t="s">
        <v>161</v>
      </c>
      <c r="C29" s="70" t="s">
        <v>115</v>
      </c>
      <c r="D29" s="68" t="s">
        <v>110</v>
      </c>
      <c r="E29" s="68">
        <v>22.8</v>
      </c>
      <c r="F29" s="68">
        <v>23</v>
      </c>
      <c r="G29" s="68">
        <v>23.2</v>
      </c>
      <c r="H29" s="68">
        <v>23.4</v>
      </c>
      <c r="I29" s="68">
        <v>23.6</v>
      </c>
      <c r="J29" s="68">
        <v>24</v>
      </c>
      <c r="K29" s="71" t="s">
        <v>162</v>
      </c>
    </row>
    <row r="30" spans="1:11" s="74" customFormat="1" x14ac:dyDescent="0.25">
      <c r="A30" s="75"/>
      <c r="B30" s="76"/>
      <c r="C30" s="76"/>
      <c r="D30" s="76"/>
      <c r="E30" s="77"/>
      <c r="F30" s="78"/>
      <c r="G30" s="77"/>
      <c r="H30" s="77"/>
      <c r="I30" s="77"/>
      <c r="J30" s="77"/>
      <c r="K30" s="79" t="s">
        <v>75</v>
      </c>
    </row>
    <row r="31" spans="1:11" s="74" customFormat="1" x14ac:dyDescent="0.25">
      <c r="A31" s="75"/>
      <c r="B31" s="76"/>
      <c r="C31" s="76"/>
      <c r="D31" s="76"/>
      <c r="E31" s="77"/>
      <c r="F31" s="77"/>
      <c r="G31" s="77"/>
      <c r="H31" s="77"/>
      <c r="I31" s="77"/>
      <c r="J31" s="77"/>
      <c r="K31" s="80"/>
    </row>
    <row r="32" spans="1:11" s="74" customFormat="1" x14ac:dyDescent="0.25">
      <c r="A32" s="75"/>
      <c r="B32" s="76"/>
      <c r="C32" s="76"/>
      <c r="D32" s="76"/>
      <c r="E32" s="77" t="s">
        <v>163</v>
      </c>
      <c r="F32" s="77"/>
      <c r="G32" s="77"/>
      <c r="H32" s="77"/>
      <c r="I32" s="77"/>
      <c r="J32" s="77"/>
      <c r="K32" s="80"/>
    </row>
    <row r="33" spans="1:12" s="82" customFormat="1" ht="18.75" x14ac:dyDescent="0.3">
      <c r="A33" s="81"/>
      <c r="B33" s="130" t="s">
        <v>72</v>
      </c>
      <c r="C33" s="131"/>
      <c r="D33" s="131"/>
      <c r="E33" s="131"/>
      <c r="F33" s="131"/>
      <c r="G33" s="131"/>
      <c r="H33" s="131"/>
      <c r="I33" s="131"/>
      <c r="J33" s="131"/>
      <c r="K33" s="131"/>
      <c r="L33" s="131"/>
    </row>
  </sheetData>
  <mergeCells count="13">
    <mergeCell ref="B6:K6"/>
    <mergeCell ref="B23:K23"/>
    <mergeCell ref="B25:K25"/>
    <mergeCell ref="B33:L33"/>
    <mergeCell ref="G1:K1"/>
    <mergeCell ref="A2:K2"/>
    <mergeCell ref="A3:A4"/>
    <mergeCell ref="B3:B4"/>
    <mergeCell ref="C3:C4"/>
    <mergeCell ref="D3:D4"/>
    <mergeCell ref="E3:E4"/>
    <mergeCell ref="F3:J3"/>
    <mergeCell ref="K3:K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2</Pages>
  <Words>0</Words>
  <Characters>0</Characters>
  <Application>Microsoft Excel</Application>
  <DocSecurity>0</DocSecurity>
  <Lines>0</Lines>
  <Paragraphs>0</Paragraphs>
  <MMClips>0</MMClips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Приложение 1</vt:lpstr>
      <vt:lpstr>Приложение 2</vt:lpstr>
      <vt:lpstr>'Приложение 1'!Заголовки_для_печати</vt:lpstr>
      <vt:lpstr>'Приложение 1'!Область_печати</vt:lpstr>
    </vt:vector>
  </TitlesOfParts>
  <Company>KDMKS</Company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Sasha</dc:creator>
  <cp:lastModifiedBy>User</cp:lastModifiedBy>
  <cp:revision>3</cp:revision>
  <cp:lastPrinted>2022-10-28T09:00:49Z</cp:lastPrinted>
  <dcterms:created xsi:type="dcterms:W3CDTF">2015-08-24T11:11:17Z</dcterms:created>
  <dcterms:modified xsi:type="dcterms:W3CDTF">2022-11-28T11:38:17Z</dcterms:modified>
</cp:coreProperties>
</file>