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2\Новая папка\"/>
    </mc:Choice>
  </mc:AlternateContent>
  <bookViews>
    <workbookView xWindow="0" yWindow="0" windowWidth="28725" windowHeight="12270"/>
  </bookViews>
  <sheets>
    <sheet name="Рек МТДИ" sheetId="1" r:id="rId1"/>
  </sheets>
  <definedNames>
    <definedName name="_xlnm.Print_Titles" localSheetId="0">'Рек МТДИ'!$6:$7</definedName>
    <definedName name="_xlnm.Print_Area" localSheetId="0">'Рек МТДИ'!$A$1:$N$61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H30" i="1" l="1"/>
  <c r="E16" i="1"/>
  <c r="I10" i="1"/>
  <c r="G10" i="1"/>
  <c r="E15" i="1"/>
  <c r="H11" i="1"/>
  <c r="H10" i="1"/>
  <c r="F10" i="1"/>
  <c r="F11" i="1"/>
  <c r="I30" i="1" l="1"/>
  <c r="J29" i="1"/>
  <c r="F50" i="1" l="1"/>
  <c r="F49" i="1"/>
  <c r="E48" i="1"/>
  <c r="L46" i="1"/>
  <c r="L50" i="1" s="1"/>
  <c r="L49" i="1" s="1"/>
  <c r="K46" i="1"/>
  <c r="K50" i="1" s="1"/>
  <c r="K49" i="1" s="1"/>
  <c r="J46" i="1"/>
  <c r="J50" i="1" s="1"/>
  <c r="J49" i="1" s="1"/>
  <c r="I46" i="1"/>
  <c r="I50" i="1" s="1"/>
  <c r="I49" i="1" s="1"/>
  <c r="H46" i="1"/>
  <c r="H50" i="1" s="1"/>
  <c r="H49" i="1" s="1"/>
  <c r="G46" i="1"/>
  <c r="G50" i="1" s="1"/>
  <c r="E39" i="1"/>
  <c r="E37" i="1"/>
  <c r="E36" i="1"/>
  <c r="L35" i="1"/>
  <c r="K35" i="1"/>
  <c r="J35" i="1"/>
  <c r="I35" i="1"/>
  <c r="H35" i="1"/>
  <c r="G35" i="1"/>
  <c r="F35" i="1"/>
  <c r="E34" i="1"/>
  <c r="E33" i="1"/>
  <c r="E32" i="1"/>
  <c r="L31" i="1"/>
  <c r="K31" i="1"/>
  <c r="J31" i="1"/>
  <c r="I31" i="1"/>
  <c r="H31" i="1"/>
  <c r="G31" i="1"/>
  <c r="F31" i="1"/>
  <c r="L30" i="1"/>
  <c r="K30" i="1"/>
  <c r="J30" i="1"/>
  <c r="H28" i="1"/>
  <c r="G30" i="1"/>
  <c r="L29" i="1"/>
  <c r="K29" i="1"/>
  <c r="K43" i="1" s="1"/>
  <c r="J43" i="1"/>
  <c r="G29" i="1"/>
  <c r="F29" i="1"/>
  <c r="F28" i="1" s="1"/>
  <c r="E27" i="1"/>
  <c r="E26" i="1"/>
  <c r="E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F44" i="1" s="1"/>
  <c r="L22" i="1"/>
  <c r="L21" i="1" s="1"/>
  <c r="K22" i="1"/>
  <c r="J22" i="1"/>
  <c r="I22" i="1"/>
  <c r="I43" i="1" s="1"/>
  <c r="H22" i="1"/>
  <c r="H43" i="1" s="1"/>
  <c r="G22" i="1"/>
  <c r="F22" i="1"/>
  <c r="E14" i="1"/>
  <c r="E13" i="1"/>
  <c r="L12" i="1"/>
  <c r="K12" i="1"/>
  <c r="J12" i="1"/>
  <c r="I12" i="1"/>
  <c r="H12" i="1"/>
  <c r="G12" i="1"/>
  <c r="F12" i="1"/>
  <c r="L11" i="1"/>
  <c r="L19" i="1" s="1"/>
  <c r="K11" i="1"/>
  <c r="K19" i="1" s="1"/>
  <c r="J11" i="1"/>
  <c r="J19" i="1" s="1"/>
  <c r="I11" i="1"/>
  <c r="I19" i="1" s="1"/>
  <c r="H19" i="1"/>
  <c r="G11" i="1"/>
  <c r="G19" i="1" s="1"/>
  <c r="F19" i="1"/>
  <c r="L10" i="1"/>
  <c r="L18" i="1" s="1"/>
  <c r="K10" i="1"/>
  <c r="K18" i="1" s="1"/>
  <c r="J10" i="1"/>
  <c r="H18" i="1"/>
  <c r="G18" i="1"/>
  <c r="J44" i="1" l="1"/>
  <c r="K44" i="1"/>
  <c r="G17" i="1"/>
  <c r="J18" i="1"/>
  <c r="E10" i="1"/>
  <c r="K21" i="1"/>
  <c r="F53" i="1"/>
  <c r="F9" i="1"/>
  <c r="J21" i="1"/>
  <c r="L28" i="1"/>
  <c r="E18" i="1"/>
  <c r="E12" i="1"/>
  <c r="I9" i="1"/>
  <c r="H21" i="1"/>
  <c r="G21" i="1"/>
  <c r="K9" i="1"/>
  <c r="H44" i="1"/>
  <c r="H53" i="1" s="1"/>
  <c r="L44" i="1"/>
  <c r="L53" i="1" s="1"/>
  <c r="J28" i="1"/>
  <c r="L43" i="1"/>
  <c r="L52" i="1" s="1"/>
  <c r="F18" i="1"/>
  <c r="F17" i="1" s="1"/>
  <c r="L9" i="1"/>
  <c r="E11" i="1"/>
  <c r="E19" i="1" s="1"/>
  <c r="E22" i="1"/>
  <c r="K28" i="1"/>
  <c r="E35" i="1"/>
  <c r="F21" i="1"/>
  <c r="J9" i="1"/>
  <c r="K42" i="1"/>
  <c r="I21" i="1"/>
  <c r="E46" i="1"/>
  <c r="E23" i="1"/>
  <c r="E24" i="1"/>
  <c r="E29" i="1"/>
  <c r="G28" i="1"/>
  <c r="G44" i="1"/>
  <c r="G53" i="1" s="1"/>
  <c r="E31" i="1"/>
  <c r="G43" i="1"/>
  <c r="G52" i="1" s="1"/>
  <c r="G49" i="1"/>
  <c r="E50" i="1"/>
  <c r="E49" i="1" s="1"/>
  <c r="H17" i="1"/>
  <c r="H52" i="1"/>
  <c r="J42" i="1"/>
  <c r="J53" i="1"/>
  <c r="J52" i="1"/>
  <c r="J17" i="1"/>
  <c r="K53" i="1"/>
  <c r="K52" i="1"/>
  <c r="K17" i="1"/>
  <c r="F43" i="1"/>
  <c r="G9" i="1"/>
  <c r="L17" i="1"/>
  <c r="H9" i="1"/>
  <c r="I18" i="1"/>
  <c r="F52" i="1" l="1"/>
  <c r="K51" i="1"/>
  <c r="J51" i="1"/>
  <c r="E9" i="1"/>
  <c r="E21" i="1"/>
  <c r="H42" i="1"/>
  <c r="E17" i="1"/>
  <c r="L42" i="1"/>
  <c r="H51" i="1"/>
  <c r="G42" i="1"/>
  <c r="G51" i="1"/>
  <c r="F42" i="1"/>
  <c r="E43" i="1"/>
  <c r="I17" i="1"/>
  <c r="I52" i="1"/>
  <c r="F51" i="1"/>
  <c r="L51" i="1"/>
  <c r="E52" i="1" l="1"/>
  <c r="E30" i="1"/>
  <c r="E28" i="1" s="1"/>
  <c r="I44" i="1"/>
  <c r="I53" i="1" s="1"/>
  <c r="I28" i="1"/>
  <c r="I42" i="1" l="1"/>
  <c r="E44" i="1"/>
  <c r="E42" i="1" s="1"/>
  <c r="I51" i="1"/>
  <c r="E51" i="1" s="1"/>
  <c r="E53" i="1"/>
</calcChain>
</file>

<file path=xl/sharedStrings.xml><?xml version="1.0" encoding="utf-8"?>
<sst xmlns="http://schemas.openxmlformats.org/spreadsheetml/2006/main" count="160" uniqueCount="91">
  <si>
    <t xml:space="preserve"> "Приложение  1 к Муниципальной программе</t>
  </si>
  <si>
    <t>Перечень мероприятий муниципальной программы Одинцовского городского округа Московской области</t>
  </si>
  <si>
    <t>"Развитие и функционирование дорожно-транспортного комплекса"</t>
  </si>
  <si>
    <t>№ п/п</t>
  </si>
  <si>
    <t>Мероприятия по реализации программы</t>
  </si>
  <si>
    <t>Срок исполнения мероприятий</t>
  </si>
  <si>
    <t>Источники финансирования</t>
  </si>
  <si>
    <t>Всего
 (тыс. руб.)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</si>
  <si>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</si>
  <si>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</si>
  <si>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</si>
  <si>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</si>
  <si>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</si>
  <si>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</si>
  <si>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</si>
  <si>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</si>
  <si>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</si>
  <si>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</si>
  <si>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 xml:space="preserve">1. </t>
  </si>
  <si>
    <r>
      <t>2020-2026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годы</t>
    </r>
  </si>
  <si>
    <t>Итого:</t>
  </si>
  <si>
    <t>Управление транспорта, дорожной инфраструктуры и безопасности дорожного движения</t>
  </si>
  <si>
    <t xml:space="preserve">Средства бюджета Московской области </t>
  </si>
  <si>
    <t>Средства бюджета Одинцовского городского округа</t>
  </si>
  <si>
    <t xml:space="preserve">1.1.  </t>
  </si>
  <si>
    <t xml:space="preserve">Мероприятие 02.01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
</t>
  </si>
  <si>
    <t>2020-2026 годы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</si>
  <si>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городского округа на конец года</t>
  </si>
  <si>
    <t>1.2.</t>
  </si>
  <si>
    <t>Итого по подпрограмме:</t>
  </si>
  <si>
    <t xml:space="preserve"> Подпрограмма «Дороги Подмосковья»</t>
  </si>
  <si>
    <t>1.</t>
  </si>
  <si>
    <r>
      <t xml:space="preserve">Основное мероприятие 02 </t>
    </r>
    <r>
      <rPr>
        <sz val="10"/>
        <rFont val="Times New Roman"/>
        <family val="1"/>
        <charset val="204"/>
      </rPr>
      <t>Строительство и реконструкция автомобильных дорог местного значения</t>
    </r>
  </si>
  <si>
    <t>Управление транспорта, дорожной инфраструктуры и безопасности дорожного движения; 
МКУ "Упрдоркапстрой"</t>
  </si>
  <si>
    <t>1.1.</t>
  </si>
  <si>
    <t xml:space="preserve">Мероприятие 02.01 Софинансирование работ по строительству (реконструкции) объектов дорожного хозяйства местного значения.  </t>
  </si>
  <si>
    <t>2020-2022 годы</t>
  </si>
  <si>
    <t>Увеличение пропускной способности автомобильных дорог общего пользования местного значения Одинцовского городского округа</t>
  </si>
  <si>
    <r>
      <t>Мероприятие 02.02 Финансирование работ по строительству (реконструкции) объектов дорожного хозяйства местного значения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за счет средств местного бюджета.  </t>
    </r>
  </si>
  <si>
    <t>2020-2021 годы</t>
  </si>
  <si>
    <t>МКУ "Упрдоркапстрой"</t>
  </si>
  <si>
    <t>2.</t>
  </si>
  <si>
    <r>
      <rPr>
        <b/>
        <sz val="10"/>
        <rFont val="Times New Roman"/>
        <family val="1"/>
        <charset val="204"/>
      </rPr>
      <t xml:space="preserve">Основное мероприятие 05       </t>
    </r>
    <r>
      <rPr>
        <sz val="10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</t>
    </r>
  </si>
  <si>
    <t xml:space="preserve"> МКУ "Упрдоркапстрой"</t>
  </si>
  <si>
    <t>2.1.</t>
  </si>
  <si>
    <t xml:space="preserve">Меропрития 05.01 Софинансирование работ по капитальному ремонту и ремонту автомобильных дорог общего пользования местного значения
</t>
  </si>
  <si>
    <t>Ремонт и капитальный ремонт автомобильных дорог общего пользования местного значения</t>
  </si>
  <si>
    <t>2.2.</t>
  </si>
  <si>
    <t>Мероприятие 05.02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</si>
  <si>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2.3.</t>
  </si>
  <si>
    <t>Мероприятие 05.03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</si>
  <si>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Проведение капитального ремонта автомобильных дорог к садоводческим товариществам</t>
  </si>
  <si>
    <t>2.4.</t>
  </si>
  <si>
    <t>Мероприятие 05.04 Финансирование работ в целях проведения капитального ремонта и ремонта автомобильных дорог, примыкающих к территориям мадоводческих, огороднических и дачных некоммерческих объединений граждан за счет средств местного бюджета</t>
  </si>
  <si>
    <t>2.5.</t>
  </si>
  <si>
    <t>Мероприятие 05.05 Дорожная деятельность в отношении автомобильных дорог местного значения в границах городского округа</t>
  </si>
  <si>
    <t>Соответствие объектов дорожного хозяйства нормативным требованиям</t>
  </si>
  <si>
    <t>2.6.</t>
  </si>
  <si>
    <t>Мероприятие 05.06 Мероприятия по обеспечению безопасности дорожного движения</t>
  </si>
  <si>
    <t>Снижение аварийности на автомобильных дорога местного значения</t>
  </si>
  <si>
    <t>2.7.</t>
  </si>
  <si>
    <t>Мероприятие 05.07 Создание и обеспечение функционирования парковок (парковочных мест)</t>
  </si>
  <si>
    <t xml:space="preserve">Увеличение парковочных мест </t>
  </si>
  <si>
    <t>Подпрограмма "Обеспечивающая подпрограмма"</t>
  </si>
  <si>
    <r>
      <t xml:space="preserve">Основное мероприятие 01 </t>
    </r>
    <r>
      <rPr>
        <sz val="10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</si>
  <si>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t>Мероприятие 01.01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дорого и осуществление дорожной деятельности</t>
  </si>
  <si>
    <t>Мероприятие 01.02  Расходы на обеспечение деятельности (оказание услуг) муниципальных учреждений в сфере дорожного хозяйства</t>
  </si>
  <si>
    <t>Обеспечение деятельности муниципального учреждения МКУ "Упрдоркапстрой"Одинцовского городского округа  в сфере дорожного хозяйства. 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</t>
  </si>
  <si>
    <t>Всего по муниципальной программе:</t>
  </si>
  <si>
    <t>".</t>
  </si>
  <si>
    <t>Начальник Управления транспорта, дорожной инфраструктуры и безопасности дорожного движения</t>
  </si>
  <si>
    <t>С.В.Жабина</t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</si>
  <si>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</si>
  <si>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</si>
  <si>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</si>
  <si>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главный бухгалтер</t>
  </si>
  <si>
    <t>Н.А. Стародубова</t>
  </si>
  <si>
    <t>Управление транспорта, дорожной инфраструктуры и безопасности дорожного движения, МКУ "Упрдоркапстрой"</t>
  </si>
  <si>
    <t>МКУ "Упрдоркапстрой", Управление транспорта, дорожной инфраструктуры и безопасности дорожного движения, МКУ "Упрдоркапстрой"</t>
  </si>
  <si>
    <t>Транспортное обеспечение участников мероприятий</t>
  </si>
  <si>
    <t xml:space="preserve"> Подпрограмма "Пассажирский транспорт общего пользования»</t>
  </si>
  <si>
    <t>1.3</t>
  </si>
  <si>
    <t>Управление транспорта , дорожной инфраструктуры и безопасности дорожного движения</t>
  </si>
  <si>
    <t xml:space="preserve">Увеличение маршрутов регулярных перевозок по нерегулируемым тарифам в общем количестве муниципальных маршрутов регулярных перевозок городского округа на конец года </t>
  </si>
  <si>
    <t>Обеспечение сохранности муниципальных автомобильныъх дорог</t>
  </si>
  <si>
    <t>Мероприятие 02.03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</si>
  <si>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Мероприятие 02.23 Финансовое обеспечение расходов, связанных с принятием решения о возмещении транспортным организациям недополученных доходов, возникающих при выполнении работ по перевозке на автомобильном транспорте по маршрутам регулярных перевозок по нерегулируемым тарифам в связи с предоставлением льгот населению и скидок при оплате проезда единой транспортной картой</t>
  </si>
  <si>
    <r>
      <t xml:space="preserve">Основное мероприятие 02
</t>
    </r>
    <r>
      <rPr>
        <sz val="10"/>
        <rFont val="Times New Roman"/>
        <family val="1"/>
        <charset val="204"/>
      </rPr>
      <t xml:space="preserve">Организация транспортного обслуживания населения </t>
    </r>
  </si>
  <si>
    <t>приложение 2 к МП</t>
  </si>
  <si>
    <t xml:space="preserve">Приложение 1 к Постановлению Администрации
Одинцовского городского округа
от_____________ № __________ 
</t>
  </si>
  <si>
    <t>Разработка проектной документации на строительство объектов "Строительство подъезда к мкр.№9 от ул.Сосновой в г.Одинцово, Московская область", "Строительство автомобильной дороги Можайское шоссе-Покровское-Ястребки до СНИ "Клин", "Строительство дополнительного выезда из ЖК "Гусарская баллада"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</si>
</sst>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0"/>
    <numFmt numFmtId="165" formatCode="#,##0.00000"/>
    <numFmt numFmtId="166" formatCode="#,##0.000000"/>
    <numFmt numFmtId="167" formatCode="#,##0.00000_ ;[Red]\-#,##0.000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3" borderId="0" xfId="0" applyFont="1" applyFill="1"/>
    <xf numFmtId="167" fontId="2" fillId="2" borderId="0" xfId="0" applyNumberFormat="1" applyFont="1" applyFill="1"/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justify"/>
    </xf>
    <xf numFmtId="164" fontId="2" fillId="2" borderId="0" xfId="0" applyNumberFormat="1" applyFont="1" applyFill="1"/>
    <xf numFmtId="165" fontId="2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justify" vertical="top" wrapText="1"/>
    </xf>
    <xf numFmtId="49" fontId="2" fillId="0" borderId="2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top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tabSelected="1" topLeftCell="A46" zoomScale="90" zoomScaleNormal="90" zoomScaleSheetLayoutView="90" workbookViewId="0">
      <selection activeCell="I51" sqref="I51"/>
    </sheetView>
  </sheetViews>
  <sheetFormatPr defaultColWidth="9.140625" defaultRowHeight="12.75" x14ac:dyDescent="0.2"/>
  <cols>
    <col min="1" max="1" width="4.7109375" style="1" customWidth="1"/>
    <col min="2" max="2" width="24.42578125" style="1" customWidth="1"/>
    <col min="3" max="3" width="12.7109375" style="1" customWidth="1"/>
    <col min="4" max="4" width="16" style="1" customWidth="1"/>
    <col min="5" max="5" width="18" style="1" customWidth="1"/>
    <col min="6" max="6" width="14.28515625" style="2" customWidth="1"/>
    <col min="7" max="7" width="16" style="2" customWidth="1"/>
    <col min="8" max="8" width="14.28515625" style="3" customWidth="1"/>
    <col min="9" max="9" width="15.140625" style="14" customWidth="1"/>
    <col min="10" max="10" width="16.7109375" style="1" customWidth="1"/>
    <col min="11" max="12" width="13" style="1" customWidth="1"/>
    <col min="13" max="13" width="16.7109375" style="1" customWidth="1"/>
    <col min="14" max="14" width="23.28515625" style="1" customWidth="1"/>
    <col min="15" max="15" width="9.140625" style="1"/>
    <col min="16" max="16" width="13" style="1" bestFit="1" customWidth="1"/>
    <col min="17" max="16384" width="9.140625" style="1"/>
  </cols>
  <sheetData>
    <row r="1" spans="1:17" s="2" customFormat="1" ht="54" customHeight="1" x14ac:dyDescent="0.2">
      <c r="H1" s="3"/>
      <c r="L1" s="91" t="s">
        <v>89</v>
      </c>
      <c r="M1" s="92"/>
      <c r="N1" s="92"/>
      <c r="P1" s="14" t="s">
        <v>88</v>
      </c>
      <c r="Q1" s="14"/>
    </row>
    <row r="2" spans="1:17" s="2" customFormat="1" ht="21.75" customHeight="1" x14ac:dyDescent="0.2">
      <c r="H2" s="3"/>
      <c r="L2" s="93" t="s">
        <v>0</v>
      </c>
      <c r="M2" s="93"/>
      <c r="N2" s="93"/>
    </row>
    <row r="3" spans="1:17" s="2" customFormat="1" ht="15.75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7" s="2" customFormat="1" ht="15.75" x14ac:dyDescent="0.2">
      <c r="A4" s="95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" customFormat="1" ht="16.899999999999999" customHeight="1" x14ac:dyDescent="0.2">
      <c r="A5" s="16"/>
      <c r="B5" s="17"/>
      <c r="D5" s="17"/>
      <c r="E5" s="18"/>
      <c r="F5" s="97"/>
      <c r="G5" s="97"/>
      <c r="H5" s="97"/>
      <c r="I5" s="18"/>
      <c r="J5" s="18"/>
      <c r="K5" s="18"/>
      <c r="L5" s="18"/>
      <c r="M5" s="17"/>
      <c r="N5" s="17"/>
    </row>
    <row r="6" spans="1:17" s="2" customFormat="1" ht="21" customHeight="1" x14ac:dyDescent="0.2">
      <c r="A6" s="89" t="s">
        <v>3</v>
      </c>
      <c r="B6" s="88" t="s">
        <v>4</v>
      </c>
      <c r="C6" s="88" t="s">
        <v>5</v>
      </c>
      <c r="D6" s="88" t="s">
        <v>6</v>
      </c>
      <c r="E6" s="90" t="s">
        <v>7</v>
      </c>
      <c r="F6" s="85" t="s">
        <v>8</v>
      </c>
      <c r="G6" s="86"/>
      <c r="H6" s="86"/>
      <c r="I6" s="86"/>
      <c r="J6" s="86"/>
      <c r="K6" s="86"/>
      <c r="L6" s="87"/>
      <c r="M6" s="88" t="s">
        <v>9</v>
      </c>
      <c r="N6" s="88" t="s">
        <v>10</v>
      </c>
    </row>
    <row r="7" spans="1:17" s="2" customFormat="1" ht="40.5" customHeight="1" x14ac:dyDescent="0.2">
      <c r="A7" s="89"/>
      <c r="B7" s="88"/>
      <c r="C7" s="88"/>
      <c r="D7" s="88"/>
      <c r="E7" s="90"/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88"/>
      <c r="N7" s="88"/>
    </row>
    <row r="8" spans="1:17" s="2" customFormat="1" ht="19.149999999999999" customHeight="1" x14ac:dyDescent="0.2">
      <c r="A8" s="84" t="s">
        <v>80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7" s="2" customFormat="1" ht="22.9" customHeight="1" x14ac:dyDescent="0.2">
      <c r="A9" s="61" t="s">
        <v>18</v>
      </c>
      <c r="B9" s="78" t="s">
        <v>87</v>
      </c>
      <c r="C9" s="67" t="s">
        <v>19</v>
      </c>
      <c r="D9" s="26" t="s">
        <v>20</v>
      </c>
      <c r="E9" s="19">
        <f>SUM(E10:E11)</f>
        <v>1144789.76776</v>
      </c>
      <c r="F9" s="19">
        <f>SUM(F10:F11)</f>
        <v>143438.14076000001</v>
      </c>
      <c r="G9" s="19">
        <f t="shared" ref="G9:L9" si="0">SUM(G10:G11)</f>
        <v>200490.05</v>
      </c>
      <c r="H9" s="19">
        <f t="shared" si="0"/>
        <v>235356.57699999999</v>
      </c>
      <c r="I9" s="19">
        <f t="shared" si="0"/>
        <v>271895</v>
      </c>
      <c r="J9" s="19">
        <f t="shared" si="0"/>
        <v>286762</v>
      </c>
      <c r="K9" s="19">
        <f t="shared" si="0"/>
        <v>3424</v>
      </c>
      <c r="L9" s="19">
        <f t="shared" si="0"/>
        <v>3424</v>
      </c>
      <c r="M9" s="67" t="s">
        <v>21</v>
      </c>
      <c r="N9" s="64"/>
    </row>
    <row r="10" spans="1:17" s="2" customFormat="1" ht="53.45" customHeight="1" x14ac:dyDescent="0.2">
      <c r="A10" s="62"/>
      <c r="B10" s="79"/>
      <c r="C10" s="68"/>
      <c r="D10" s="27" t="s">
        <v>22</v>
      </c>
      <c r="E10" s="19">
        <f>SUM(F10:L10)</f>
        <v>427854</v>
      </c>
      <c r="F10" s="19">
        <f>SUM(F13)</f>
        <v>140803</v>
      </c>
      <c r="G10" s="19">
        <f>G13+G16</f>
        <v>88483</v>
      </c>
      <c r="H10" s="19">
        <f>SUM(H13)+H16</f>
        <v>58400</v>
      </c>
      <c r="I10" s="19">
        <f>SUM(I13)+I16</f>
        <v>68194</v>
      </c>
      <c r="J10" s="19">
        <f t="shared" ref="J10:L10" si="1">SUM(J13)</f>
        <v>71974</v>
      </c>
      <c r="K10" s="19">
        <f t="shared" si="1"/>
        <v>0</v>
      </c>
      <c r="L10" s="19">
        <f t="shared" si="1"/>
        <v>0</v>
      </c>
      <c r="M10" s="68"/>
      <c r="N10" s="65"/>
    </row>
    <row r="11" spans="1:17" s="2" customFormat="1" ht="64.5" customHeight="1" x14ac:dyDescent="0.2">
      <c r="A11" s="62"/>
      <c r="B11" s="79"/>
      <c r="C11" s="68"/>
      <c r="D11" s="27" t="s">
        <v>23</v>
      </c>
      <c r="E11" s="19">
        <f>SUM(F11:L11)</f>
        <v>716935.76775999996</v>
      </c>
      <c r="F11" s="19">
        <f>SUM(F14,F15)</f>
        <v>2635.1407600000002</v>
      </c>
      <c r="G11" s="19">
        <f>SUM(G14+G15)</f>
        <v>112007.05</v>
      </c>
      <c r="H11" s="19">
        <f>SUM(H14,H15)</f>
        <v>176956.57699999999</v>
      </c>
      <c r="I11" s="19">
        <f>SUM(I14,I15)</f>
        <v>203701</v>
      </c>
      <c r="J11" s="19">
        <f>SUM(J14,J15)</f>
        <v>214788</v>
      </c>
      <c r="K11" s="19">
        <f>SUM(K14,K15)</f>
        <v>3424</v>
      </c>
      <c r="L11" s="19">
        <f>SUM(L14,L15)</f>
        <v>3424</v>
      </c>
      <c r="M11" s="69"/>
      <c r="N11" s="66"/>
    </row>
    <row r="12" spans="1:17" s="2" customFormat="1" ht="21.6" customHeight="1" x14ac:dyDescent="0.2">
      <c r="A12" s="61" t="s">
        <v>24</v>
      </c>
      <c r="B12" s="64" t="s">
        <v>25</v>
      </c>
      <c r="C12" s="67" t="s">
        <v>26</v>
      </c>
      <c r="D12" s="26" t="s">
        <v>20</v>
      </c>
      <c r="E12" s="19">
        <f t="shared" ref="E12:L12" si="2">SUM(E13:E14)</f>
        <v>1069379</v>
      </c>
      <c r="F12" s="19">
        <f t="shared" si="2"/>
        <v>142255</v>
      </c>
      <c r="G12" s="19">
        <f t="shared" si="2"/>
        <v>145396</v>
      </c>
      <c r="H12" s="19">
        <f t="shared" si="2"/>
        <v>229919</v>
      </c>
      <c r="I12" s="19">
        <f t="shared" si="2"/>
        <v>268471</v>
      </c>
      <c r="J12" s="19">
        <f t="shared" si="2"/>
        <v>283338</v>
      </c>
      <c r="K12" s="19">
        <f t="shared" si="2"/>
        <v>0</v>
      </c>
      <c r="L12" s="19">
        <f t="shared" si="2"/>
        <v>0</v>
      </c>
      <c r="M12" s="67" t="s">
        <v>21</v>
      </c>
      <c r="N12" s="64" t="s">
        <v>27</v>
      </c>
    </row>
    <row r="13" spans="1:17" s="2" customFormat="1" ht="58.15" customHeight="1" x14ac:dyDescent="0.2">
      <c r="A13" s="62"/>
      <c r="B13" s="65"/>
      <c r="C13" s="68"/>
      <c r="D13" s="28" t="s">
        <v>22</v>
      </c>
      <c r="E13" s="19">
        <f>SUM(F13:J13)</f>
        <v>374718</v>
      </c>
      <c r="F13" s="19">
        <v>140803</v>
      </c>
      <c r="G13" s="19">
        <v>35347</v>
      </c>
      <c r="H13" s="19">
        <v>58400</v>
      </c>
      <c r="I13" s="19">
        <v>68194</v>
      </c>
      <c r="J13" s="19">
        <v>71974</v>
      </c>
      <c r="K13" s="19">
        <v>0</v>
      </c>
      <c r="L13" s="19">
        <v>0</v>
      </c>
      <c r="M13" s="68"/>
      <c r="N13" s="65"/>
    </row>
    <row r="14" spans="1:17" s="2" customFormat="1" ht="74.25" customHeight="1" x14ac:dyDescent="0.2">
      <c r="A14" s="62"/>
      <c r="B14" s="65"/>
      <c r="C14" s="68"/>
      <c r="D14" s="27" t="s">
        <v>23</v>
      </c>
      <c r="E14" s="19">
        <f t="shared" ref="E14" si="3">SUM(F14:J14)</f>
        <v>694661</v>
      </c>
      <c r="F14" s="19">
        <v>1452</v>
      </c>
      <c r="G14" s="19">
        <v>110049</v>
      </c>
      <c r="H14" s="19">
        <v>171519</v>
      </c>
      <c r="I14" s="19">
        <v>200277</v>
      </c>
      <c r="J14" s="19">
        <v>211364</v>
      </c>
      <c r="K14" s="19">
        <v>0</v>
      </c>
      <c r="L14" s="19">
        <v>0</v>
      </c>
      <c r="M14" s="68"/>
      <c r="N14" s="65"/>
    </row>
    <row r="15" spans="1:17" s="2" customFormat="1" ht="127.5" x14ac:dyDescent="0.2">
      <c r="A15" s="29" t="s">
        <v>28</v>
      </c>
      <c r="B15" s="27" t="s">
        <v>85</v>
      </c>
      <c r="C15" s="30" t="s">
        <v>26</v>
      </c>
      <c r="D15" s="30" t="s">
        <v>23</v>
      </c>
      <c r="E15" s="19">
        <f>SUM(F15:L15)</f>
        <v>22274.767760000002</v>
      </c>
      <c r="F15" s="19">
        <v>1183.14076</v>
      </c>
      <c r="G15" s="19">
        <v>1958.05</v>
      </c>
      <c r="H15" s="19">
        <v>5437.5770000000002</v>
      </c>
      <c r="I15" s="19">
        <v>3424</v>
      </c>
      <c r="J15" s="19">
        <v>3424</v>
      </c>
      <c r="K15" s="19">
        <v>3424</v>
      </c>
      <c r="L15" s="19">
        <v>3424</v>
      </c>
      <c r="M15" s="30" t="s">
        <v>21</v>
      </c>
      <c r="N15" s="27" t="s">
        <v>79</v>
      </c>
    </row>
    <row r="16" spans="1:17" s="2" customFormat="1" ht="213.75" customHeight="1" x14ac:dyDescent="0.2">
      <c r="A16" s="29" t="s">
        <v>81</v>
      </c>
      <c r="B16" s="27" t="s">
        <v>86</v>
      </c>
      <c r="C16" s="30" t="s">
        <v>12</v>
      </c>
      <c r="D16" s="31" t="s">
        <v>22</v>
      </c>
      <c r="E16" s="19">
        <f>SUM(F16+G16+H16+I16+J16+K16+L16)</f>
        <v>53136</v>
      </c>
      <c r="F16" s="19">
        <v>0</v>
      </c>
      <c r="G16" s="19">
        <v>53136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32" t="s">
        <v>82</v>
      </c>
      <c r="N16" s="32" t="s">
        <v>83</v>
      </c>
    </row>
    <row r="17" spans="1:14" s="2" customFormat="1" ht="22.9" customHeight="1" x14ac:dyDescent="0.2">
      <c r="A17" s="70" t="s">
        <v>29</v>
      </c>
      <c r="B17" s="71"/>
      <c r="C17" s="71"/>
      <c r="D17" s="72"/>
      <c r="E17" s="20">
        <f t="shared" ref="E17:L17" si="4">SUM(E18:E19)</f>
        <v>1144789.76776</v>
      </c>
      <c r="F17" s="20">
        <f t="shared" si="4"/>
        <v>143438.14076000001</v>
      </c>
      <c r="G17" s="20">
        <f>SUM(G18:G19)</f>
        <v>200490.05</v>
      </c>
      <c r="H17" s="20">
        <f t="shared" si="4"/>
        <v>235356.57699999999</v>
      </c>
      <c r="I17" s="20">
        <f t="shared" si="4"/>
        <v>271895</v>
      </c>
      <c r="J17" s="20">
        <f t="shared" si="4"/>
        <v>286762</v>
      </c>
      <c r="K17" s="20">
        <f t="shared" si="4"/>
        <v>3424</v>
      </c>
      <c r="L17" s="20">
        <f t="shared" si="4"/>
        <v>3424</v>
      </c>
      <c r="M17" s="56"/>
      <c r="N17" s="56"/>
    </row>
    <row r="18" spans="1:14" s="2" customFormat="1" ht="21" customHeight="1" x14ac:dyDescent="0.2">
      <c r="A18" s="73" t="s">
        <v>22</v>
      </c>
      <c r="B18" s="73"/>
      <c r="C18" s="73"/>
      <c r="D18" s="73"/>
      <c r="E18" s="33">
        <f t="shared" ref="E18:L19" si="5">SUM(E10)</f>
        <v>427854</v>
      </c>
      <c r="F18" s="33">
        <f t="shared" si="5"/>
        <v>140803</v>
      </c>
      <c r="G18" s="33">
        <f t="shared" si="5"/>
        <v>88483</v>
      </c>
      <c r="H18" s="33">
        <f t="shared" si="5"/>
        <v>58400</v>
      </c>
      <c r="I18" s="33">
        <f t="shared" si="5"/>
        <v>68194</v>
      </c>
      <c r="J18" s="33">
        <f t="shared" si="5"/>
        <v>71974</v>
      </c>
      <c r="K18" s="33">
        <f t="shared" si="5"/>
        <v>0</v>
      </c>
      <c r="L18" s="33">
        <f t="shared" si="5"/>
        <v>0</v>
      </c>
      <c r="M18" s="59"/>
      <c r="N18" s="59"/>
    </row>
    <row r="19" spans="1:14" s="2" customFormat="1" ht="28.9" customHeight="1" x14ac:dyDescent="0.2">
      <c r="A19" s="54" t="s">
        <v>23</v>
      </c>
      <c r="B19" s="55"/>
      <c r="C19" s="55"/>
      <c r="D19" s="58"/>
      <c r="E19" s="20">
        <f t="shared" si="5"/>
        <v>716935.76775999996</v>
      </c>
      <c r="F19" s="20">
        <f t="shared" si="5"/>
        <v>2635.1407600000002</v>
      </c>
      <c r="G19" s="20">
        <f t="shared" si="5"/>
        <v>112007.05</v>
      </c>
      <c r="H19" s="20">
        <f t="shared" si="5"/>
        <v>176956.57699999999</v>
      </c>
      <c r="I19" s="20">
        <f t="shared" si="5"/>
        <v>203701</v>
      </c>
      <c r="J19" s="20">
        <f t="shared" si="5"/>
        <v>214788</v>
      </c>
      <c r="K19" s="20">
        <f t="shared" si="5"/>
        <v>3424</v>
      </c>
      <c r="L19" s="20">
        <f t="shared" si="5"/>
        <v>3424</v>
      </c>
      <c r="M19" s="57"/>
      <c r="N19" s="57"/>
    </row>
    <row r="20" spans="1:14" s="2" customFormat="1" ht="18.600000000000001" customHeight="1" x14ac:dyDescent="0.2">
      <c r="A20" s="84" t="s">
        <v>30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s="2" customFormat="1" ht="20.25" customHeight="1" x14ac:dyDescent="0.2">
      <c r="A21" s="61" t="s">
        <v>31</v>
      </c>
      <c r="B21" s="78" t="s">
        <v>32</v>
      </c>
      <c r="C21" s="67" t="s">
        <v>26</v>
      </c>
      <c r="D21" s="34" t="s">
        <v>20</v>
      </c>
      <c r="E21" s="19">
        <f>SUM(E22+E23)</f>
        <v>2592998.5465699998</v>
      </c>
      <c r="F21" s="19">
        <f>SUM(F23+F22)</f>
        <v>0</v>
      </c>
      <c r="G21" s="19">
        <f t="shared" ref="G21:L21" si="6">SUM(G22+G23)</f>
        <v>613372.15256999992</v>
      </c>
      <c r="H21" s="19">
        <f t="shared" si="6"/>
        <v>775276.9709999999</v>
      </c>
      <c r="I21" s="19">
        <f t="shared" si="6"/>
        <v>1204349.423</v>
      </c>
      <c r="J21" s="19">
        <f t="shared" si="6"/>
        <v>0</v>
      </c>
      <c r="K21" s="19">
        <f t="shared" si="6"/>
        <v>0</v>
      </c>
      <c r="L21" s="19">
        <f t="shared" si="6"/>
        <v>0</v>
      </c>
      <c r="M21" s="67" t="s">
        <v>33</v>
      </c>
      <c r="N21" s="81"/>
    </row>
    <row r="22" spans="1:14" s="2" customFormat="1" ht="41.25" customHeight="1" x14ac:dyDescent="0.2">
      <c r="A22" s="62"/>
      <c r="B22" s="79"/>
      <c r="C22" s="68"/>
      <c r="D22" s="34" t="s">
        <v>22</v>
      </c>
      <c r="E22" s="19">
        <f>SUM(F22+G22+H22+I22+J22+K22+L22)</f>
        <v>2404689.4299999997</v>
      </c>
      <c r="F22" s="19">
        <f t="shared" ref="F22:L22" si="7">SUM(F25)</f>
        <v>0</v>
      </c>
      <c r="G22" s="19">
        <f t="shared" si="7"/>
        <v>569803.60699999996</v>
      </c>
      <c r="H22" s="19">
        <f t="shared" si="7"/>
        <v>719705.72199999995</v>
      </c>
      <c r="I22" s="19">
        <f t="shared" si="7"/>
        <v>1115180.101</v>
      </c>
      <c r="J22" s="19">
        <f t="shared" si="7"/>
        <v>0</v>
      </c>
      <c r="K22" s="19">
        <f t="shared" si="7"/>
        <v>0</v>
      </c>
      <c r="L22" s="19">
        <f t="shared" si="7"/>
        <v>0</v>
      </c>
      <c r="M22" s="68"/>
      <c r="N22" s="82"/>
    </row>
    <row r="23" spans="1:14" s="2" customFormat="1" ht="54.75" customHeight="1" x14ac:dyDescent="0.2">
      <c r="A23" s="63"/>
      <c r="B23" s="80"/>
      <c r="C23" s="69"/>
      <c r="D23" s="35" t="s">
        <v>23</v>
      </c>
      <c r="E23" s="19">
        <f>SUM(E26+E27)</f>
        <v>188309.11657000001</v>
      </c>
      <c r="F23" s="19">
        <f>SUM(F26+F27)</f>
        <v>0</v>
      </c>
      <c r="G23" s="19">
        <f>SUM(G26+G27)</f>
        <v>43568.545570000002</v>
      </c>
      <c r="H23" s="19">
        <f>SUM(H26+H27)</f>
        <v>55571.249000000003</v>
      </c>
      <c r="I23" s="19">
        <f>SUM(I26+I27)</f>
        <v>89169.322</v>
      </c>
      <c r="J23" s="19">
        <f>SUM(J27+J26)</f>
        <v>0</v>
      </c>
      <c r="K23" s="19">
        <f t="shared" ref="K23:L23" si="8">SUM(K27)</f>
        <v>0</v>
      </c>
      <c r="L23" s="19">
        <f t="shared" si="8"/>
        <v>0</v>
      </c>
      <c r="M23" s="69"/>
      <c r="N23" s="83"/>
    </row>
    <row r="24" spans="1:14" s="2" customFormat="1" ht="24" customHeight="1" x14ac:dyDescent="0.2">
      <c r="A24" s="61" t="s">
        <v>34</v>
      </c>
      <c r="B24" s="64" t="s">
        <v>35</v>
      </c>
      <c r="C24" s="67" t="s">
        <v>36</v>
      </c>
      <c r="D24" s="35" t="s">
        <v>20</v>
      </c>
      <c r="E24" s="19">
        <f>SUM(F24+G24+H24+I24+J24+K24+L24)</f>
        <v>2526000.0009999997</v>
      </c>
      <c r="F24" s="19">
        <f>SUM(F25+F26)</f>
        <v>0</v>
      </c>
      <c r="G24" s="19">
        <f t="shared" ref="G24:L24" si="9">SUM(G25+G26)</f>
        <v>599803.60699999996</v>
      </c>
      <c r="H24" s="19">
        <f t="shared" si="9"/>
        <v>757584.9709999999</v>
      </c>
      <c r="I24" s="19">
        <f t="shared" si="9"/>
        <v>1168611.423</v>
      </c>
      <c r="J24" s="19">
        <f t="shared" si="9"/>
        <v>0</v>
      </c>
      <c r="K24" s="19">
        <f t="shared" si="9"/>
        <v>0</v>
      </c>
      <c r="L24" s="19">
        <f t="shared" si="9"/>
        <v>0</v>
      </c>
      <c r="M24" s="67" t="s">
        <v>78</v>
      </c>
      <c r="N24" s="64" t="s">
        <v>37</v>
      </c>
    </row>
    <row r="25" spans="1:14" s="2" customFormat="1" ht="40.5" customHeight="1" x14ac:dyDescent="0.2">
      <c r="A25" s="62"/>
      <c r="B25" s="65"/>
      <c r="C25" s="68"/>
      <c r="D25" s="35" t="s">
        <v>22</v>
      </c>
      <c r="E25" s="19">
        <f>SUM(F25+G25+H25+I25+J25+K25+L25)</f>
        <v>2404689.4299999997</v>
      </c>
      <c r="F25" s="19">
        <v>0</v>
      </c>
      <c r="G25" s="19">
        <v>569803.60699999996</v>
      </c>
      <c r="H25" s="21">
        <v>719705.72199999995</v>
      </c>
      <c r="I25" s="21">
        <v>1115180.101</v>
      </c>
      <c r="J25" s="19">
        <v>0</v>
      </c>
      <c r="K25" s="19">
        <v>0</v>
      </c>
      <c r="L25" s="19">
        <v>0</v>
      </c>
      <c r="M25" s="68"/>
      <c r="N25" s="65"/>
    </row>
    <row r="26" spans="1:14" s="2" customFormat="1" ht="63" customHeight="1" x14ac:dyDescent="0.2">
      <c r="A26" s="63"/>
      <c r="B26" s="66"/>
      <c r="C26" s="69"/>
      <c r="D26" s="35" t="s">
        <v>23</v>
      </c>
      <c r="E26" s="19">
        <f>SUM(F26+G26+H26+I26+J26+K26+L26)</f>
        <v>121310.57100000001</v>
      </c>
      <c r="F26" s="19">
        <v>0</v>
      </c>
      <c r="G26" s="19">
        <v>30000</v>
      </c>
      <c r="H26" s="21">
        <v>37879.249000000003</v>
      </c>
      <c r="I26" s="21">
        <v>53431.322</v>
      </c>
      <c r="J26" s="19">
        <v>0</v>
      </c>
      <c r="K26" s="19">
        <v>0</v>
      </c>
      <c r="L26" s="19">
        <v>0</v>
      </c>
      <c r="M26" s="69"/>
      <c r="N26" s="66"/>
    </row>
    <row r="27" spans="1:14" s="2" customFormat="1" ht="174.75" customHeight="1" x14ac:dyDescent="0.2">
      <c r="A27" s="36" t="s">
        <v>28</v>
      </c>
      <c r="B27" s="37" t="s">
        <v>38</v>
      </c>
      <c r="C27" s="32" t="s">
        <v>39</v>
      </c>
      <c r="D27" s="27" t="s">
        <v>23</v>
      </c>
      <c r="E27" s="22">
        <f>SUM(F27:L27)</f>
        <v>66998.545570000002</v>
      </c>
      <c r="F27" s="22">
        <v>0</v>
      </c>
      <c r="G27" s="22">
        <v>13568.54557</v>
      </c>
      <c r="H27" s="22">
        <v>17692</v>
      </c>
      <c r="I27" s="22">
        <v>35738</v>
      </c>
      <c r="J27" s="22">
        <v>0</v>
      </c>
      <c r="K27" s="22">
        <v>0</v>
      </c>
      <c r="L27" s="22">
        <v>0</v>
      </c>
      <c r="M27" s="30" t="s">
        <v>40</v>
      </c>
      <c r="N27" s="38" t="s">
        <v>90</v>
      </c>
    </row>
    <row r="28" spans="1:14" s="2" customFormat="1" ht="25.9" customHeight="1" x14ac:dyDescent="0.2">
      <c r="A28" s="74" t="s">
        <v>41</v>
      </c>
      <c r="B28" s="75" t="s">
        <v>42</v>
      </c>
      <c r="C28" s="67" t="s">
        <v>26</v>
      </c>
      <c r="D28" s="39" t="s">
        <v>20</v>
      </c>
      <c r="E28" s="19">
        <f t="shared" ref="E28:L28" si="10">SUM(E29:E30)</f>
        <v>6910233.8439699998</v>
      </c>
      <c r="F28" s="19">
        <f t="shared" si="10"/>
        <v>750866.88196999999</v>
      </c>
      <c r="G28" s="19">
        <f t="shared" si="10"/>
        <v>1720728.2969899999</v>
      </c>
      <c r="H28" s="19">
        <f t="shared" si="10"/>
        <v>1845436.9290100001</v>
      </c>
      <c r="I28" s="19">
        <f t="shared" si="10"/>
        <v>705493.59600000002</v>
      </c>
      <c r="J28" s="19">
        <f t="shared" si="10"/>
        <v>767143</v>
      </c>
      <c r="K28" s="19">
        <f t="shared" si="10"/>
        <v>560282.56999999995</v>
      </c>
      <c r="L28" s="19">
        <f t="shared" si="10"/>
        <v>560282.56999999995</v>
      </c>
      <c r="M28" s="76" t="s">
        <v>43</v>
      </c>
      <c r="N28" s="64"/>
    </row>
    <row r="29" spans="1:14" s="2" customFormat="1" ht="39.75" customHeight="1" x14ac:dyDescent="0.2">
      <c r="A29" s="74"/>
      <c r="B29" s="75"/>
      <c r="C29" s="68"/>
      <c r="D29" s="35" t="s">
        <v>22</v>
      </c>
      <c r="E29" s="19">
        <f>SUM(F29:L29)</f>
        <v>2351732</v>
      </c>
      <c r="F29" s="19">
        <f>F32+F36</f>
        <v>171016</v>
      </c>
      <c r="G29" s="19">
        <f t="shared" ref="G29:L29" si="11">G32+G36</f>
        <v>974873</v>
      </c>
      <c r="H29" s="19">
        <v>1037543</v>
      </c>
      <c r="I29" s="19">
        <v>76597</v>
      </c>
      <c r="J29" s="19">
        <f t="shared" si="11"/>
        <v>91703</v>
      </c>
      <c r="K29" s="19">
        <f t="shared" si="11"/>
        <v>0</v>
      </c>
      <c r="L29" s="19">
        <f t="shared" si="11"/>
        <v>0</v>
      </c>
      <c r="M29" s="76"/>
      <c r="N29" s="65"/>
    </row>
    <row r="30" spans="1:14" s="2" customFormat="1" ht="53.25" customHeight="1" x14ac:dyDescent="0.2">
      <c r="A30" s="74"/>
      <c r="B30" s="75"/>
      <c r="C30" s="68"/>
      <c r="D30" s="35" t="s">
        <v>23</v>
      </c>
      <c r="E30" s="19">
        <f>SUM(F30:L30)</f>
        <v>4558501.8439699998</v>
      </c>
      <c r="F30" s="40">
        <v>579850.88196999999</v>
      </c>
      <c r="G30" s="40">
        <f t="shared" ref="G30:L30" si="12">G33+G34+G37+G39</f>
        <v>745855.29698999994</v>
      </c>
      <c r="H30" s="40">
        <f>H33+H34+H39+H40</f>
        <v>807893.92900999996</v>
      </c>
      <c r="I30" s="40">
        <f>SUM(I33+I34+I37+I39)</f>
        <v>628896.59600000002</v>
      </c>
      <c r="J30" s="40">
        <f t="shared" si="12"/>
        <v>675440</v>
      </c>
      <c r="K30" s="40">
        <f t="shared" si="12"/>
        <v>560282.56999999995</v>
      </c>
      <c r="L30" s="40">
        <f t="shared" si="12"/>
        <v>560282.56999999995</v>
      </c>
      <c r="M30" s="76"/>
      <c r="N30" s="65"/>
    </row>
    <row r="31" spans="1:14" s="2" customFormat="1" ht="23.45" customHeight="1" x14ac:dyDescent="0.2">
      <c r="A31" s="74" t="s">
        <v>44</v>
      </c>
      <c r="B31" s="75" t="s">
        <v>45</v>
      </c>
      <c r="C31" s="67" t="s">
        <v>26</v>
      </c>
      <c r="D31" s="39" t="s">
        <v>20</v>
      </c>
      <c r="E31" s="19">
        <f t="shared" ref="E31:L31" si="13">SUM(E32:E33)</f>
        <v>2561797.0469999998</v>
      </c>
      <c r="F31" s="19">
        <f t="shared" si="13"/>
        <v>175041.04699999999</v>
      </c>
      <c r="G31" s="19">
        <f t="shared" si="13"/>
        <v>1026183</v>
      </c>
      <c r="H31" s="19">
        <f t="shared" si="13"/>
        <v>1092151</v>
      </c>
      <c r="I31" s="19">
        <f t="shared" si="13"/>
        <v>122165</v>
      </c>
      <c r="J31" s="19">
        <f t="shared" si="13"/>
        <v>146257</v>
      </c>
      <c r="K31" s="19">
        <f t="shared" si="13"/>
        <v>0</v>
      </c>
      <c r="L31" s="19">
        <f t="shared" si="13"/>
        <v>0</v>
      </c>
      <c r="M31" s="67" t="s">
        <v>40</v>
      </c>
      <c r="N31" s="64" t="s">
        <v>46</v>
      </c>
    </row>
    <row r="32" spans="1:14" s="2" customFormat="1" ht="38.25" x14ac:dyDescent="0.2">
      <c r="A32" s="74"/>
      <c r="B32" s="77"/>
      <c r="C32" s="68"/>
      <c r="D32" s="35" t="s">
        <v>22</v>
      </c>
      <c r="E32" s="19">
        <f t="shared" ref="E32:E39" si="14">SUM(F32:L32)</f>
        <v>2346991</v>
      </c>
      <c r="F32" s="19">
        <v>166275</v>
      </c>
      <c r="G32" s="19">
        <v>974873</v>
      </c>
      <c r="H32" s="19">
        <v>1037543</v>
      </c>
      <c r="I32" s="19">
        <v>76597</v>
      </c>
      <c r="J32" s="19">
        <v>91703</v>
      </c>
      <c r="K32" s="41">
        <v>0</v>
      </c>
      <c r="L32" s="41">
        <v>0</v>
      </c>
      <c r="M32" s="68"/>
      <c r="N32" s="65"/>
    </row>
    <row r="33" spans="1:16" s="2" customFormat="1" ht="55.5" customHeight="1" x14ac:dyDescent="0.2">
      <c r="A33" s="74"/>
      <c r="B33" s="77"/>
      <c r="C33" s="68"/>
      <c r="D33" s="35" t="s">
        <v>23</v>
      </c>
      <c r="E33" s="19">
        <f t="shared" si="14"/>
        <v>214806.04699999999</v>
      </c>
      <c r="F33" s="19">
        <v>8766.0470000000005</v>
      </c>
      <c r="G33" s="19">
        <v>51310</v>
      </c>
      <c r="H33" s="19">
        <v>54608</v>
      </c>
      <c r="I33" s="19">
        <v>45568</v>
      </c>
      <c r="J33" s="19">
        <v>54554</v>
      </c>
      <c r="K33" s="19">
        <v>0</v>
      </c>
      <c r="L33" s="19">
        <v>0</v>
      </c>
      <c r="M33" s="68"/>
      <c r="N33" s="65"/>
    </row>
    <row r="34" spans="1:16" s="2" customFormat="1" ht="103.5" customHeight="1" x14ac:dyDescent="0.2">
      <c r="A34" s="42" t="s">
        <v>47</v>
      </c>
      <c r="B34" s="37" t="s">
        <v>48</v>
      </c>
      <c r="C34" s="32" t="s">
        <v>26</v>
      </c>
      <c r="D34" s="35" t="s">
        <v>23</v>
      </c>
      <c r="E34" s="19">
        <f t="shared" si="14"/>
        <v>33944.613270000002</v>
      </c>
      <c r="F34" s="19">
        <v>3768.59</v>
      </c>
      <c r="G34" s="19">
        <v>22884.201349999999</v>
      </c>
      <c r="H34" s="19">
        <v>5426.8219200000003</v>
      </c>
      <c r="I34" s="19">
        <v>1865</v>
      </c>
      <c r="J34" s="19">
        <v>0</v>
      </c>
      <c r="K34" s="19">
        <v>0</v>
      </c>
      <c r="L34" s="19">
        <v>0</v>
      </c>
      <c r="M34" s="30" t="s">
        <v>77</v>
      </c>
      <c r="N34" s="27" t="s">
        <v>46</v>
      </c>
    </row>
    <row r="35" spans="1:16" s="2" customFormat="1" ht="17.25" customHeight="1" x14ac:dyDescent="0.2">
      <c r="A35" s="61" t="s">
        <v>49</v>
      </c>
      <c r="B35" s="64" t="s">
        <v>50</v>
      </c>
      <c r="C35" s="67" t="s">
        <v>26</v>
      </c>
      <c r="D35" s="35" t="s">
        <v>20</v>
      </c>
      <c r="E35" s="19">
        <f t="shared" si="14"/>
        <v>4811</v>
      </c>
      <c r="F35" s="19">
        <f>SUM(F36:F37)</f>
        <v>4811</v>
      </c>
      <c r="G35" s="19">
        <f t="shared" ref="G35:L35" si="15">SUM(G36:G37)</f>
        <v>0</v>
      </c>
      <c r="H35" s="19">
        <f t="shared" si="15"/>
        <v>0</v>
      </c>
      <c r="I35" s="19">
        <f t="shared" si="15"/>
        <v>0</v>
      </c>
      <c r="J35" s="19">
        <f t="shared" si="15"/>
        <v>0</v>
      </c>
      <c r="K35" s="19">
        <f t="shared" si="15"/>
        <v>0</v>
      </c>
      <c r="L35" s="19">
        <f t="shared" si="15"/>
        <v>0</v>
      </c>
      <c r="M35" s="67" t="s">
        <v>40</v>
      </c>
      <c r="N35" s="64" t="s">
        <v>51</v>
      </c>
    </row>
    <row r="36" spans="1:16" s="2" customFormat="1" ht="39" customHeight="1" x14ac:dyDescent="0.2">
      <c r="A36" s="62"/>
      <c r="B36" s="65"/>
      <c r="C36" s="68"/>
      <c r="D36" s="35" t="s">
        <v>22</v>
      </c>
      <c r="E36" s="19">
        <f t="shared" si="14"/>
        <v>4741</v>
      </c>
      <c r="F36" s="19">
        <v>4741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68"/>
      <c r="N36" s="65"/>
    </row>
    <row r="37" spans="1:16" s="2" customFormat="1" ht="71.25" customHeight="1" x14ac:dyDescent="0.2">
      <c r="A37" s="63"/>
      <c r="B37" s="66"/>
      <c r="C37" s="69"/>
      <c r="D37" s="35" t="s">
        <v>23</v>
      </c>
      <c r="E37" s="19">
        <f t="shared" si="14"/>
        <v>70</v>
      </c>
      <c r="F37" s="19">
        <v>70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69"/>
      <c r="N37" s="66"/>
    </row>
    <row r="38" spans="1:16" s="2" customFormat="1" ht="141.75" customHeight="1" x14ac:dyDescent="0.2">
      <c r="A38" s="29" t="s">
        <v>52</v>
      </c>
      <c r="B38" s="27" t="s">
        <v>53</v>
      </c>
      <c r="C38" s="30" t="s">
        <v>26</v>
      </c>
      <c r="D38" s="35" t="s">
        <v>23</v>
      </c>
      <c r="E38" s="19">
        <v>122.532</v>
      </c>
      <c r="F38" s="19">
        <v>122.532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30" t="s">
        <v>40</v>
      </c>
      <c r="N38" s="27" t="s">
        <v>51</v>
      </c>
    </row>
    <row r="39" spans="1:16" s="2" customFormat="1" ht="67.5" customHeight="1" x14ac:dyDescent="0.2">
      <c r="A39" s="42" t="s">
        <v>54</v>
      </c>
      <c r="B39" s="37" t="s">
        <v>55</v>
      </c>
      <c r="C39" s="32" t="s">
        <v>26</v>
      </c>
      <c r="D39" s="35" t="s">
        <v>23</v>
      </c>
      <c r="E39" s="19">
        <f t="shared" si="14"/>
        <v>4308731.3183800001</v>
      </c>
      <c r="F39" s="19">
        <v>567123.71296999999</v>
      </c>
      <c r="G39" s="19">
        <v>671661.09563999996</v>
      </c>
      <c r="H39" s="49">
        <v>747031.77376999997</v>
      </c>
      <c r="I39" s="19">
        <v>581463.59600000002</v>
      </c>
      <c r="J39" s="19">
        <v>620886</v>
      </c>
      <c r="K39" s="19">
        <v>560282.56999999995</v>
      </c>
      <c r="L39" s="19">
        <v>560282.56999999995</v>
      </c>
      <c r="M39" s="32" t="s">
        <v>43</v>
      </c>
      <c r="N39" s="43" t="s">
        <v>56</v>
      </c>
      <c r="P39" s="15"/>
    </row>
    <row r="40" spans="1:16" s="2" customFormat="1" ht="55.5" customHeight="1" x14ac:dyDescent="0.2">
      <c r="A40" s="44" t="s">
        <v>57</v>
      </c>
      <c r="B40" s="28" t="s">
        <v>58</v>
      </c>
      <c r="C40" s="30" t="s">
        <v>26</v>
      </c>
      <c r="D40" s="45" t="s">
        <v>23</v>
      </c>
      <c r="E40" s="19">
        <f>SUM(F40+G40+H40+I40+J40+K40+L40)</f>
        <v>827.33331999999996</v>
      </c>
      <c r="F40" s="19">
        <v>0</v>
      </c>
      <c r="G40" s="19">
        <v>0</v>
      </c>
      <c r="H40" s="19">
        <v>827.33331999999996</v>
      </c>
      <c r="I40" s="19">
        <v>0</v>
      </c>
      <c r="J40" s="19">
        <v>0</v>
      </c>
      <c r="K40" s="19">
        <v>0</v>
      </c>
      <c r="L40" s="19">
        <v>0</v>
      </c>
      <c r="M40" s="32" t="s">
        <v>40</v>
      </c>
      <c r="N40" s="43" t="s">
        <v>59</v>
      </c>
    </row>
    <row r="41" spans="1:16" s="2" customFormat="1" ht="66" customHeight="1" x14ac:dyDescent="0.2">
      <c r="A41" s="46" t="s">
        <v>60</v>
      </c>
      <c r="B41" s="28" t="s">
        <v>61</v>
      </c>
      <c r="C41" s="30" t="s">
        <v>26</v>
      </c>
      <c r="D41" s="35" t="s">
        <v>23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32" t="s">
        <v>40</v>
      </c>
      <c r="N41" s="43" t="s">
        <v>62</v>
      </c>
    </row>
    <row r="42" spans="1:16" s="2" customFormat="1" ht="24" customHeight="1" x14ac:dyDescent="0.2">
      <c r="A42" s="70" t="s">
        <v>29</v>
      </c>
      <c r="B42" s="71"/>
      <c r="C42" s="71"/>
      <c r="D42" s="72"/>
      <c r="E42" s="20">
        <f>SUM(E43:E44)</f>
        <v>9503232.3905400001</v>
      </c>
      <c r="F42" s="20">
        <f t="shared" ref="F42:L42" si="16">SUM(F43:F44)</f>
        <v>750866.88196999999</v>
      </c>
      <c r="G42" s="20">
        <f t="shared" si="16"/>
        <v>2334100.4495599996</v>
      </c>
      <c r="H42" s="20">
        <f t="shared" si="16"/>
        <v>2620713.90001</v>
      </c>
      <c r="I42" s="20">
        <f t="shared" si="16"/>
        <v>1909843.0190000001</v>
      </c>
      <c r="J42" s="20">
        <f t="shared" si="16"/>
        <v>767143</v>
      </c>
      <c r="K42" s="20">
        <f t="shared" si="16"/>
        <v>560282.56999999995</v>
      </c>
      <c r="L42" s="20">
        <f t="shared" si="16"/>
        <v>560282.56999999995</v>
      </c>
      <c r="M42" s="56"/>
      <c r="N42" s="56"/>
    </row>
    <row r="43" spans="1:16" s="2" customFormat="1" ht="19.899999999999999" customHeight="1" x14ac:dyDescent="0.2">
      <c r="A43" s="73" t="s">
        <v>22</v>
      </c>
      <c r="B43" s="73"/>
      <c r="C43" s="73"/>
      <c r="D43" s="73"/>
      <c r="E43" s="33">
        <f>F43+G43+H43+I43+J43+K43+L43</f>
        <v>4756421.43</v>
      </c>
      <c r="F43" s="33">
        <f>F29</f>
        <v>171016</v>
      </c>
      <c r="G43" s="33">
        <f>SUM(G22+G29)</f>
        <v>1544676.6069999998</v>
      </c>
      <c r="H43" s="33">
        <f>SUM(H22+H29)</f>
        <v>1757248.7220000001</v>
      </c>
      <c r="I43" s="33">
        <f>I29+I22</f>
        <v>1191777.101</v>
      </c>
      <c r="J43" s="33">
        <f t="shared" ref="J43:L43" si="17">J29</f>
        <v>91703</v>
      </c>
      <c r="K43" s="33">
        <f t="shared" si="17"/>
        <v>0</v>
      </c>
      <c r="L43" s="33">
        <f t="shared" si="17"/>
        <v>0</v>
      </c>
      <c r="M43" s="59"/>
      <c r="N43" s="59"/>
    </row>
    <row r="44" spans="1:16" s="2" customFormat="1" ht="27" customHeight="1" x14ac:dyDescent="0.2">
      <c r="A44" s="54" t="s">
        <v>23</v>
      </c>
      <c r="B44" s="55"/>
      <c r="C44" s="55"/>
      <c r="D44" s="58"/>
      <c r="E44" s="33">
        <f>F44+G44+H44+I44+J44+K44+L44</f>
        <v>4746810.9605399994</v>
      </c>
      <c r="F44" s="20">
        <f t="shared" ref="F44:L44" si="18">F23+F30</f>
        <v>579850.88196999999</v>
      </c>
      <c r="G44" s="20">
        <f t="shared" si="18"/>
        <v>789423.8425599999</v>
      </c>
      <c r="H44" s="20">
        <f t="shared" si="18"/>
        <v>863465.17800999992</v>
      </c>
      <c r="I44" s="20">
        <f t="shared" si="18"/>
        <v>718065.91800000006</v>
      </c>
      <c r="J44" s="20">
        <f t="shared" si="18"/>
        <v>675440</v>
      </c>
      <c r="K44" s="20">
        <f t="shared" si="18"/>
        <v>560282.56999999995</v>
      </c>
      <c r="L44" s="20">
        <f t="shared" si="18"/>
        <v>560282.56999999995</v>
      </c>
      <c r="M44" s="57"/>
      <c r="N44" s="57"/>
    </row>
    <row r="45" spans="1:16" s="2" customFormat="1" ht="22.15" customHeight="1" x14ac:dyDescent="0.2">
      <c r="A45" s="51" t="s">
        <v>63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6" s="2" customFormat="1" ht="66.75" customHeight="1" x14ac:dyDescent="0.2">
      <c r="A46" s="42" t="s">
        <v>31</v>
      </c>
      <c r="B46" s="47" t="s">
        <v>64</v>
      </c>
      <c r="C46" s="32" t="s">
        <v>26</v>
      </c>
      <c r="D46" s="35" t="s">
        <v>23</v>
      </c>
      <c r="E46" s="48">
        <f>SUM(F46:L46)</f>
        <v>309889.01864000002</v>
      </c>
      <c r="F46" s="48">
        <v>40401.688029999998</v>
      </c>
      <c r="G46" s="48">
        <f>+G48</f>
        <v>46276.742890000001</v>
      </c>
      <c r="H46" s="48">
        <f>+H48</f>
        <v>51085.133719999998</v>
      </c>
      <c r="I46" s="48">
        <f>+I48</f>
        <v>47677.726999999999</v>
      </c>
      <c r="J46" s="48">
        <f t="shared" ref="J46:L46" si="19">J48</f>
        <v>47677.726999999999</v>
      </c>
      <c r="K46" s="48">
        <f t="shared" si="19"/>
        <v>38385</v>
      </c>
      <c r="L46" s="48">
        <f t="shared" si="19"/>
        <v>38385</v>
      </c>
      <c r="M46" s="32" t="s">
        <v>40</v>
      </c>
      <c r="N46" s="37"/>
    </row>
    <row r="47" spans="1:16" s="2" customFormat="1" ht="166.5" customHeight="1" x14ac:dyDescent="0.2">
      <c r="A47" s="42" t="s">
        <v>34</v>
      </c>
      <c r="B47" s="37" t="s">
        <v>65</v>
      </c>
      <c r="C47" s="32" t="s">
        <v>26</v>
      </c>
      <c r="D47" s="35" t="s">
        <v>23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32" t="s">
        <v>40</v>
      </c>
      <c r="N47" s="28" t="s">
        <v>84</v>
      </c>
    </row>
    <row r="48" spans="1:16" s="2" customFormat="1" ht="230.25" customHeight="1" x14ac:dyDescent="0.2">
      <c r="A48" s="42" t="s">
        <v>28</v>
      </c>
      <c r="B48" s="37" t="s">
        <v>66</v>
      </c>
      <c r="C48" s="32" t="s">
        <v>26</v>
      </c>
      <c r="D48" s="35" t="s">
        <v>23</v>
      </c>
      <c r="E48" s="19">
        <f>SUM(F48+G48+H48+I48+J48+K48+L48)</f>
        <v>309889.01864000002</v>
      </c>
      <c r="F48" s="19">
        <v>40401.688029999998</v>
      </c>
      <c r="G48" s="19">
        <v>46276.742890000001</v>
      </c>
      <c r="H48" s="19">
        <v>51085.133719999998</v>
      </c>
      <c r="I48" s="19">
        <v>47677.726999999999</v>
      </c>
      <c r="J48" s="19">
        <v>47677.726999999999</v>
      </c>
      <c r="K48" s="19">
        <v>38385</v>
      </c>
      <c r="L48" s="19">
        <v>38385</v>
      </c>
      <c r="M48" s="32" t="s">
        <v>40</v>
      </c>
      <c r="N48" s="37" t="s">
        <v>67</v>
      </c>
    </row>
    <row r="49" spans="1:14" s="2" customFormat="1" ht="20.45" customHeight="1" x14ac:dyDescent="0.2">
      <c r="A49" s="54" t="s">
        <v>29</v>
      </c>
      <c r="B49" s="55"/>
      <c r="C49" s="55"/>
      <c r="D49" s="55"/>
      <c r="E49" s="20">
        <f>E50</f>
        <v>309889.01864000002</v>
      </c>
      <c r="F49" s="20">
        <f t="shared" ref="F49:L49" si="20">F50</f>
        <v>40401.688029999998</v>
      </c>
      <c r="G49" s="20">
        <f t="shared" si="20"/>
        <v>46276.742890000001</v>
      </c>
      <c r="H49" s="20">
        <f t="shared" si="20"/>
        <v>51085.133719999998</v>
      </c>
      <c r="I49" s="20">
        <f t="shared" si="20"/>
        <v>47677.726999999999</v>
      </c>
      <c r="J49" s="20">
        <f t="shared" si="20"/>
        <v>47677.726999999999</v>
      </c>
      <c r="K49" s="20">
        <f t="shared" si="20"/>
        <v>38385</v>
      </c>
      <c r="L49" s="20">
        <f t="shared" si="20"/>
        <v>38385</v>
      </c>
      <c r="M49" s="56"/>
      <c r="N49" s="56"/>
    </row>
    <row r="50" spans="1:14" s="2" customFormat="1" ht="21" customHeight="1" x14ac:dyDescent="0.2">
      <c r="A50" s="54" t="s">
        <v>23</v>
      </c>
      <c r="B50" s="55"/>
      <c r="C50" s="55"/>
      <c r="D50" s="58"/>
      <c r="E50" s="20">
        <f>SUM(F50:L50)</f>
        <v>309889.01864000002</v>
      </c>
      <c r="F50" s="20">
        <f t="shared" ref="F50:L50" si="21">F46</f>
        <v>40401.688029999998</v>
      </c>
      <c r="G50" s="20">
        <f t="shared" si="21"/>
        <v>46276.742890000001</v>
      </c>
      <c r="H50" s="20">
        <f t="shared" si="21"/>
        <v>51085.133719999998</v>
      </c>
      <c r="I50" s="20">
        <f t="shared" si="21"/>
        <v>47677.726999999999</v>
      </c>
      <c r="J50" s="20">
        <f t="shared" si="21"/>
        <v>47677.726999999999</v>
      </c>
      <c r="K50" s="20">
        <f t="shared" si="21"/>
        <v>38385</v>
      </c>
      <c r="L50" s="20">
        <f t="shared" si="21"/>
        <v>38385</v>
      </c>
      <c r="M50" s="57"/>
      <c r="N50" s="57"/>
    </row>
    <row r="51" spans="1:14" s="2" customFormat="1" ht="24" customHeight="1" x14ac:dyDescent="0.2">
      <c r="A51" s="54" t="s">
        <v>68</v>
      </c>
      <c r="B51" s="55"/>
      <c r="C51" s="55"/>
      <c r="D51" s="58"/>
      <c r="E51" s="20">
        <f>SUM(F51:L51)</f>
        <v>10957911.17694</v>
      </c>
      <c r="F51" s="20">
        <f>F52+F53</f>
        <v>934706.71075999993</v>
      </c>
      <c r="G51" s="20">
        <f t="shared" ref="G51:L51" si="22">G52+G53</f>
        <v>2580867.2424499998</v>
      </c>
      <c r="H51" s="20">
        <f t="shared" si="22"/>
        <v>2907155.6107299998</v>
      </c>
      <c r="I51" s="20">
        <f>I52+I53</f>
        <v>2229415.7460000003</v>
      </c>
      <c r="J51" s="20">
        <f t="shared" si="22"/>
        <v>1101582.727</v>
      </c>
      <c r="K51" s="20">
        <f t="shared" si="22"/>
        <v>602091.56999999995</v>
      </c>
      <c r="L51" s="20">
        <f t="shared" si="22"/>
        <v>602091.56999999995</v>
      </c>
      <c r="M51" s="56"/>
      <c r="N51" s="56"/>
    </row>
    <row r="52" spans="1:14" s="2" customFormat="1" ht="23.25" customHeight="1" x14ac:dyDescent="0.2">
      <c r="A52" s="54" t="s">
        <v>22</v>
      </c>
      <c r="B52" s="55"/>
      <c r="C52" s="55"/>
      <c r="D52" s="58"/>
      <c r="E52" s="20">
        <f>SUM(F52:L52)</f>
        <v>5184275.43</v>
      </c>
      <c r="F52" s="20">
        <f t="shared" ref="F52:L52" si="23">F18+F43</f>
        <v>311819</v>
      </c>
      <c r="G52" s="20">
        <f t="shared" si="23"/>
        <v>1633159.6069999998</v>
      </c>
      <c r="H52" s="20">
        <f t="shared" si="23"/>
        <v>1815648.7220000001</v>
      </c>
      <c r="I52" s="20">
        <f t="shared" si="23"/>
        <v>1259971.101</v>
      </c>
      <c r="J52" s="20">
        <f t="shared" si="23"/>
        <v>163677</v>
      </c>
      <c r="K52" s="20">
        <f t="shared" si="23"/>
        <v>0</v>
      </c>
      <c r="L52" s="20">
        <f t="shared" si="23"/>
        <v>0</v>
      </c>
      <c r="M52" s="59"/>
      <c r="N52" s="59"/>
    </row>
    <row r="53" spans="1:14" s="2" customFormat="1" ht="24.75" customHeight="1" x14ac:dyDescent="0.2">
      <c r="A53" s="54" t="s">
        <v>23</v>
      </c>
      <c r="B53" s="55"/>
      <c r="C53" s="55"/>
      <c r="D53" s="58"/>
      <c r="E53" s="20">
        <f>SUM(F53:L53)</f>
        <v>5773635.74694</v>
      </c>
      <c r="F53" s="20">
        <f t="shared" ref="F53:L53" si="24">F19+F44+F50</f>
        <v>622887.71075999993</v>
      </c>
      <c r="G53" s="20">
        <f t="shared" si="24"/>
        <v>947707.63544999994</v>
      </c>
      <c r="H53" s="20">
        <f t="shared" si="24"/>
        <v>1091506.88873</v>
      </c>
      <c r="I53" s="20">
        <f t="shared" si="24"/>
        <v>969444.64500000002</v>
      </c>
      <c r="J53" s="20">
        <f t="shared" si="24"/>
        <v>937905.72699999996</v>
      </c>
      <c r="K53" s="20">
        <f t="shared" si="24"/>
        <v>602091.56999999995</v>
      </c>
      <c r="L53" s="20">
        <f t="shared" si="24"/>
        <v>602091.56999999995</v>
      </c>
      <c r="M53" s="57"/>
      <c r="N53" s="57"/>
    </row>
    <row r="54" spans="1:14" s="2" customFormat="1" ht="12.75" customHeight="1" x14ac:dyDescent="0.2">
      <c r="A54" s="6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10"/>
      <c r="N54" s="11" t="s">
        <v>69</v>
      </c>
    </row>
    <row r="55" spans="1:14" s="2" customFormat="1" x14ac:dyDescent="0.2">
      <c r="A55" s="12" t="s">
        <v>70</v>
      </c>
      <c r="B55" s="12"/>
      <c r="C55" s="12"/>
      <c r="D55" s="12"/>
      <c r="E55" s="5"/>
      <c r="F55" s="5"/>
      <c r="G55" s="5"/>
      <c r="H55" s="5"/>
      <c r="I55" s="5"/>
      <c r="J55" s="5"/>
      <c r="K55" s="5"/>
      <c r="L55" s="5"/>
      <c r="M55" s="4"/>
      <c r="N55" s="4"/>
    </row>
    <row r="56" spans="1:14" s="2" customFormat="1" x14ac:dyDescent="0.2">
      <c r="A56" s="50"/>
      <c r="B56" s="50"/>
      <c r="C56" s="50"/>
      <c r="D56" s="50"/>
      <c r="E56" s="5"/>
      <c r="F56" s="5"/>
      <c r="G56" s="5"/>
      <c r="H56" s="5"/>
      <c r="I56" s="5"/>
      <c r="J56" s="5"/>
      <c r="K56" s="5"/>
      <c r="L56" s="5"/>
      <c r="M56" s="4"/>
      <c r="N56" s="3" t="s">
        <v>71</v>
      </c>
    </row>
    <row r="57" spans="1:14" s="2" customFormat="1" x14ac:dyDescent="0.2">
      <c r="A57" s="23"/>
      <c r="B57" s="4"/>
      <c r="C57" s="13"/>
      <c r="D57" s="4"/>
      <c r="E57" s="5"/>
      <c r="F57" s="5"/>
      <c r="G57" s="5"/>
      <c r="H57" s="5"/>
      <c r="I57" s="5"/>
      <c r="J57" s="5"/>
      <c r="K57" s="5"/>
      <c r="L57" s="5"/>
      <c r="M57" s="24"/>
      <c r="N57" s="24"/>
    </row>
    <row r="58" spans="1:14" s="2" customFormat="1" x14ac:dyDescent="0.2">
      <c r="A58" s="50" t="s">
        <v>72</v>
      </c>
      <c r="B58" s="50"/>
      <c r="C58" s="3"/>
      <c r="D58" s="4"/>
      <c r="E58" s="5"/>
      <c r="F58" s="5"/>
      <c r="G58" s="5"/>
      <c r="H58" s="5"/>
      <c r="I58" s="5"/>
      <c r="J58" s="5"/>
      <c r="K58" s="5"/>
      <c r="L58" s="5"/>
      <c r="M58" s="4"/>
      <c r="N58" s="4"/>
    </row>
    <row r="59" spans="1:14" s="2" customFormat="1" x14ac:dyDescent="0.2">
      <c r="A59" s="50" t="s">
        <v>73</v>
      </c>
      <c r="B59" s="50"/>
      <c r="C59" s="50"/>
      <c r="D59" s="50"/>
      <c r="E59" s="5"/>
      <c r="F59" s="5"/>
      <c r="G59" s="5"/>
      <c r="H59" s="5"/>
      <c r="I59" s="5"/>
      <c r="J59" s="5"/>
      <c r="K59" s="5"/>
      <c r="L59" s="5"/>
      <c r="M59" s="24"/>
      <c r="N59" s="24"/>
    </row>
    <row r="60" spans="1:14" s="2" customFormat="1" x14ac:dyDescent="0.2">
      <c r="A60" s="50" t="s">
        <v>74</v>
      </c>
      <c r="B60" s="50"/>
      <c r="C60" s="50"/>
      <c r="D60" s="50"/>
      <c r="E60" s="5"/>
      <c r="F60" s="5"/>
      <c r="G60" s="5"/>
      <c r="H60" s="5"/>
      <c r="I60" s="5"/>
      <c r="J60" s="5"/>
      <c r="K60" s="5"/>
      <c r="L60" s="5"/>
      <c r="M60" s="60"/>
      <c r="N60" s="60"/>
    </row>
    <row r="61" spans="1:14" s="2" customFormat="1" x14ac:dyDescent="0.2">
      <c r="A61" s="50" t="s">
        <v>75</v>
      </c>
      <c r="B61" s="50"/>
      <c r="C61" s="50"/>
      <c r="D61" s="50"/>
      <c r="E61" s="5"/>
      <c r="F61" s="5"/>
      <c r="G61" s="5"/>
      <c r="H61" s="5"/>
      <c r="I61" s="5"/>
      <c r="J61" s="5"/>
      <c r="K61" s="5"/>
      <c r="L61" s="5"/>
      <c r="M61" s="4"/>
      <c r="N61" s="3" t="s">
        <v>76</v>
      </c>
    </row>
    <row r="62" spans="1:14" s="2" customForma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3"/>
      <c r="B63" s="3"/>
      <c r="C63" s="3"/>
      <c r="D63" s="3"/>
      <c r="E63" s="3"/>
      <c r="F63" s="3"/>
      <c r="G63" s="3"/>
      <c r="I63" s="3"/>
      <c r="J63" s="3"/>
      <c r="K63" s="3"/>
      <c r="L63" s="3"/>
      <c r="M63" s="3"/>
      <c r="N63" s="3"/>
    </row>
    <row r="64" spans="1:14" x14ac:dyDescent="0.2">
      <c r="A64" s="3"/>
      <c r="B64" s="3"/>
      <c r="C64" s="3"/>
      <c r="D64" s="3"/>
      <c r="E64" s="3"/>
      <c r="F64" s="3"/>
      <c r="G64" s="3"/>
      <c r="I64" s="3"/>
      <c r="J64" s="3"/>
      <c r="K64" s="3"/>
      <c r="L64" s="3"/>
      <c r="M64" s="3"/>
      <c r="N64" s="3"/>
    </row>
    <row r="65" spans="1:14" x14ac:dyDescent="0.2">
      <c r="A65" s="3"/>
      <c r="B65" s="3"/>
      <c r="C65" s="3"/>
      <c r="D65" s="3"/>
      <c r="E65" s="3"/>
      <c r="F65" s="3"/>
      <c r="G65" s="3"/>
      <c r="I65" s="3"/>
      <c r="J65" s="3"/>
      <c r="K65" s="3"/>
      <c r="L65" s="3"/>
      <c r="M65" s="3"/>
      <c r="N65" s="3"/>
    </row>
    <row r="66" spans="1:14" x14ac:dyDescent="0.2">
      <c r="A66" s="3"/>
      <c r="B66" s="3"/>
      <c r="C66" s="3"/>
      <c r="D66" s="3"/>
      <c r="E66" s="3"/>
      <c r="F66" s="3"/>
      <c r="G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I69" s="3"/>
      <c r="J69" s="3"/>
      <c r="K69" s="3"/>
      <c r="L69" s="3"/>
      <c r="M69" s="3"/>
      <c r="N69" s="3"/>
    </row>
    <row r="70" spans="1:14" x14ac:dyDescent="0.2">
      <c r="A70" s="3"/>
      <c r="B70" s="3"/>
      <c r="C70" s="3"/>
      <c r="D70" s="3"/>
      <c r="E70" s="3"/>
      <c r="F70" s="3"/>
      <c r="G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I81" s="3"/>
      <c r="J81" s="3"/>
      <c r="K81" s="3"/>
      <c r="L81" s="3"/>
      <c r="M81" s="3"/>
      <c r="N81" s="3"/>
    </row>
    <row r="82" spans="1:14" x14ac:dyDescent="0.2">
      <c r="I82" s="3"/>
    </row>
    <row r="83" spans="1:14" x14ac:dyDescent="0.2">
      <c r="I83" s="3"/>
    </row>
    <row r="84" spans="1:14" x14ac:dyDescent="0.2">
      <c r="I84" s="3"/>
    </row>
    <row r="85" spans="1:14" x14ac:dyDescent="0.2">
      <c r="I85" s="3"/>
    </row>
    <row r="86" spans="1:14" x14ac:dyDescent="0.2">
      <c r="I86" s="3"/>
    </row>
    <row r="87" spans="1:14" x14ac:dyDescent="0.2">
      <c r="I87" s="3"/>
    </row>
    <row r="88" spans="1:14" x14ac:dyDescent="0.2">
      <c r="I88" s="3"/>
    </row>
    <row r="89" spans="1:14" x14ac:dyDescent="0.2">
      <c r="I89" s="3"/>
    </row>
    <row r="90" spans="1:14" x14ac:dyDescent="0.2">
      <c r="I90" s="3"/>
    </row>
    <row r="91" spans="1:14" x14ac:dyDescent="0.2">
      <c r="I91" s="3"/>
    </row>
    <row r="92" spans="1:14" x14ac:dyDescent="0.2">
      <c r="I92" s="3"/>
    </row>
    <row r="93" spans="1:14" x14ac:dyDescent="0.2">
      <c r="I93" s="3"/>
    </row>
    <row r="94" spans="1:14" x14ac:dyDescent="0.2">
      <c r="I94" s="3"/>
    </row>
    <row r="95" spans="1:14" x14ac:dyDescent="0.2">
      <c r="I95" s="3"/>
    </row>
    <row r="96" spans="1:14" x14ac:dyDescent="0.2">
      <c r="I96" s="3"/>
    </row>
    <row r="97" spans="9:9" x14ac:dyDescent="0.2">
      <c r="I97" s="3"/>
    </row>
    <row r="98" spans="9:9" x14ac:dyDescent="0.2">
      <c r="I98" s="3"/>
    </row>
    <row r="99" spans="9:9" x14ac:dyDescent="0.2">
      <c r="I99" s="3"/>
    </row>
    <row r="100" spans="9:9" x14ac:dyDescent="0.2">
      <c r="I100" s="3"/>
    </row>
    <row r="101" spans="9:9" x14ac:dyDescent="0.2">
      <c r="I101" s="3"/>
    </row>
    <row r="102" spans="9:9" x14ac:dyDescent="0.2">
      <c r="I102" s="3"/>
    </row>
    <row r="103" spans="9:9" x14ac:dyDescent="0.2">
      <c r="I103" s="3"/>
    </row>
    <row r="104" spans="9:9" x14ac:dyDescent="0.2">
      <c r="I104" s="3"/>
    </row>
    <row r="105" spans="9:9" x14ac:dyDescent="0.2">
      <c r="I105" s="3"/>
    </row>
    <row r="106" spans="9:9" x14ac:dyDescent="0.2">
      <c r="I106" s="3"/>
    </row>
    <row r="107" spans="9:9" x14ac:dyDescent="0.2">
      <c r="I107" s="3"/>
    </row>
    <row r="108" spans="9:9" x14ac:dyDescent="0.2">
      <c r="I108" s="3"/>
    </row>
    <row r="109" spans="9:9" x14ac:dyDescent="0.2">
      <c r="I109" s="3"/>
    </row>
    <row r="110" spans="9:9" x14ac:dyDescent="0.2">
      <c r="I110" s="3"/>
    </row>
    <row r="111" spans="9:9" x14ac:dyDescent="0.2">
      <c r="I111" s="3"/>
    </row>
    <row r="112" spans="9:9" x14ac:dyDescent="0.2">
      <c r="I112" s="3"/>
    </row>
    <row r="113" spans="9:9" x14ac:dyDescent="0.2">
      <c r="I113" s="3"/>
    </row>
    <row r="114" spans="9:9" x14ac:dyDescent="0.2">
      <c r="I114" s="3"/>
    </row>
    <row r="115" spans="9:9" x14ac:dyDescent="0.2">
      <c r="I115" s="3"/>
    </row>
    <row r="116" spans="9:9" x14ac:dyDescent="0.2">
      <c r="I116" s="3"/>
    </row>
    <row r="117" spans="9:9" x14ac:dyDescent="0.2">
      <c r="I117" s="3"/>
    </row>
    <row r="118" spans="9:9" x14ac:dyDescent="0.2">
      <c r="I118" s="3"/>
    </row>
    <row r="119" spans="9:9" x14ac:dyDescent="0.2">
      <c r="I119" s="3"/>
    </row>
    <row r="120" spans="9:9" x14ac:dyDescent="0.2">
      <c r="I120" s="3"/>
    </row>
    <row r="121" spans="9:9" x14ac:dyDescent="0.2">
      <c r="I121" s="3"/>
    </row>
    <row r="122" spans="9:9" x14ac:dyDescent="0.2">
      <c r="I122" s="3"/>
    </row>
    <row r="123" spans="9:9" x14ac:dyDescent="0.2">
      <c r="I123" s="3"/>
    </row>
    <row r="124" spans="9:9" x14ac:dyDescent="0.2">
      <c r="I124" s="3"/>
    </row>
    <row r="125" spans="9:9" x14ac:dyDescent="0.2">
      <c r="I125" s="3"/>
    </row>
    <row r="126" spans="9:9" x14ac:dyDescent="0.2">
      <c r="I126" s="3"/>
    </row>
    <row r="127" spans="9:9" x14ac:dyDescent="0.2">
      <c r="I127" s="3"/>
    </row>
    <row r="128" spans="9:9" x14ac:dyDescent="0.2">
      <c r="I128" s="3"/>
    </row>
    <row r="129" spans="9:9" x14ac:dyDescent="0.2">
      <c r="I129" s="3"/>
    </row>
    <row r="130" spans="9:9" x14ac:dyDescent="0.2">
      <c r="I130" s="3"/>
    </row>
    <row r="131" spans="9:9" x14ac:dyDescent="0.2">
      <c r="I131" s="3"/>
    </row>
    <row r="132" spans="9:9" x14ac:dyDescent="0.2">
      <c r="I132" s="3"/>
    </row>
    <row r="133" spans="9:9" x14ac:dyDescent="0.2">
      <c r="I133" s="3"/>
    </row>
    <row r="134" spans="9:9" x14ac:dyDescent="0.2">
      <c r="I134" s="3"/>
    </row>
    <row r="135" spans="9:9" x14ac:dyDescent="0.2">
      <c r="I135" s="3"/>
    </row>
    <row r="136" spans="9:9" x14ac:dyDescent="0.2">
      <c r="I136" s="3"/>
    </row>
    <row r="137" spans="9:9" x14ac:dyDescent="0.2">
      <c r="I137" s="3"/>
    </row>
    <row r="138" spans="9:9" x14ac:dyDescent="0.2">
      <c r="I138" s="3"/>
    </row>
    <row r="139" spans="9:9" x14ac:dyDescent="0.2">
      <c r="I139" s="3"/>
    </row>
    <row r="140" spans="9:9" x14ac:dyDescent="0.2">
      <c r="I140" s="3"/>
    </row>
    <row r="141" spans="9:9" x14ac:dyDescent="0.2">
      <c r="I141" s="3"/>
    </row>
    <row r="142" spans="9:9" x14ac:dyDescent="0.2">
      <c r="I142" s="3"/>
    </row>
    <row r="143" spans="9:9" x14ac:dyDescent="0.2">
      <c r="I143" s="3"/>
    </row>
    <row r="144" spans="9:9" x14ac:dyDescent="0.2">
      <c r="I144" s="3"/>
    </row>
    <row r="145" spans="9:9" x14ac:dyDescent="0.2">
      <c r="I145" s="3"/>
    </row>
    <row r="146" spans="9:9" x14ac:dyDescent="0.2">
      <c r="I146" s="3"/>
    </row>
    <row r="147" spans="9:9" x14ac:dyDescent="0.2">
      <c r="I147" s="3"/>
    </row>
    <row r="148" spans="9:9" x14ac:dyDescent="0.2">
      <c r="I148" s="3"/>
    </row>
    <row r="149" spans="9:9" x14ac:dyDescent="0.2">
      <c r="I149" s="3"/>
    </row>
    <row r="150" spans="9:9" x14ac:dyDescent="0.2">
      <c r="I150" s="3"/>
    </row>
    <row r="151" spans="9:9" x14ac:dyDescent="0.2">
      <c r="I151" s="3"/>
    </row>
    <row r="152" spans="9:9" x14ac:dyDescent="0.2">
      <c r="I152" s="3"/>
    </row>
    <row r="153" spans="9:9" x14ac:dyDescent="0.2">
      <c r="I153" s="3"/>
    </row>
    <row r="154" spans="9:9" x14ac:dyDescent="0.2">
      <c r="I154" s="3"/>
    </row>
    <row r="155" spans="9:9" x14ac:dyDescent="0.2">
      <c r="I155" s="3"/>
    </row>
    <row r="156" spans="9:9" x14ac:dyDescent="0.2">
      <c r="I156" s="3"/>
    </row>
    <row r="157" spans="9:9" x14ac:dyDescent="0.2">
      <c r="I157" s="3"/>
    </row>
    <row r="158" spans="9:9" x14ac:dyDescent="0.2">
      <c r="I158" s="3"/>
    </row>
  </sheetData>
  <mergeCells count="76">
    <mergeCell ref="L1:N1"/>
    <mergeCell ref="L2:N2"/>
    <mergeCell ref="A3:N3"/>
    <mergeCell ref="A4:N4"/>
    <mergeCell ref="F5:H5"/>
    <mergeCell ref="F6:L6"/>
    <mergeCell ref="M6:M7"/>
    <mergeCell ref="N6:N7"/>
    <mergeCell ref="A8:N8"/>
    <mergeCell ref="A9:A11"/>
    <mergeCell ref="B9:B11"/>
    <mergeCell ref="C9:C11"/>
    <mergeCell ref="M9:M11"/>
    <mergeCell ref="N9:N11"/>
    <mergeCell ref="A6:A7"/>
    <mergeCell ref="B6:B7"/>
    <mergeCell ref="C6:C7"/>
    <mergeCell ref="D6:D7"/>
    <mergeCell ref="E6:E7"/>
    <mergeCell ref="A20:N20"/>
    <mergeCell ref="A12:A14"/>
    <mergeCell ref="B12:B14"/>
    <mergeCell ref="C12:C14"/>
    <mergeCell ref="M12:M14"/>
    <mergeCell ref="N12:N14"/>
    <mergeCell ref="A17:D17"/>
    <mergeCell ref="M17:M19"/>
    <mergeCell ref="N17:N19"/>
    <mergeCell ref="A18:D18"/>
    <mergeCell ref="A19:D19"/>
    <mergeCell ref="A24:A26"/>
    <mergeCell ref="B24:B26"/>
    <mergeCell ref="C24:C26"/>
    <mergeCell ref="M24:M26"/>
    <mergeCell ref="N24:N26"/>
    <mergeCell ref="A21:A23"/>
    <mergeCell ref="B21:B23"/>
    <mergeCell ref="C21:C23"/>
    <mergeCell ref="M21:M23"/>
    <mergeCell ref="N21:N23"/>
    <mergeCell ref="A31:A33"/>
    <mergeCell ref="B31:B33"/>
    <mergeCell ref="C31:C33"/>
    <mergeCell ref="M31:M33"/>
    <mergeCell ref="N31:N33"/>
    <mergeCell ref="A28:A30"/>
    <mergeCell ref="B28:B30"/>
    <mergeCell ref="C28:C30"/>
    <mergeCell ref="M28:M30"/>
    <mergeCell ref="N28:N30"/>
    <mergeCell ref="A42:D42"/>
    <mergeCell ref="M42:M44"/>
    <mergeCell ref="N42:N44"/>
    <mergeCell ref="A43:D43"/>
    <mergeCell ref="A44:D44"/>
    <mergeCell ref="A35:A37"/>
    <mergeCell ref="B35:B37"/>
    <mergeCell ref="C35:C37"/>
    <mergeCell ref="M35:M37"/>
    <mergeCell ref="N35:N37"/>
    <mergeCell ref="A61:D61"/>
    <mergeCell ref="A45:N45"/>
    <mergeCell ref="A49:D49"/>
    <mergeCell ref="M49:M50"/>
    <mergeCell ref="N49:N50"/>
    <mergeCell ref="A50:D50"/>
    <mergeCell ref="A51:D51"/>
    <mergeCell ref="M51:M53"/>
    <mergeCell ref="N51:N53"/>
    <mergeCell ref="A52:D52"/>
    <mergeCell ref="A53:D53"/>
    <mergeCell ref="A56:D56"/>
    <mergeCell ref="A58:B58"/>
    <mergeCell ref="A59:D59"/>
    <mergeCell ref="A60:D60"/>
    <mergeCell ref="M60:N60"/>
  </mergeCells>
  <pageMargins left="0.23622047244094491" right="0.23622047244094491" top="0.39370078740157483" bottom="0.39370078740157483" header="0.11811023622047245" footer="0.31496062992125984"/>
  <pageSetup paperSize="9" scale="65" fitToWidth="0" fitToHeight="0" orientation="landscape" r:id="rId1"/>
  <headerFooter>
    <oddHeader>&amp;C&amp;P</oddHeader>
  </headerFooter>
  <rowBreaks count="4" manualBreakCount="4">
    <brk id="15" max="16383" man="1"/>
    <brk id="27" max="16383" man="1"/>
    <brk id="39" max="16383" man="1"/>
    <brk id="50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Рек МТДИ</vt:lpstr>
      <vt:lpstr>'Рек МТДИ'!Заголовки_для_печати</vt:lpstr>
      <vt:lpstr>'Рек МТДИ'!Область_печати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Тётушкина Татьяна Сергеевна</dc:creator>
  <cp:lastModifiedBy>Жабина Светлана Владимировна</cp:lastModifiedBy>
  <cp:lastPrinted>2022-12-27T11:13:44Z</cp:lastPrinted>
  <dcterms:created xsi:type="dcterms:W3CDTF">2021-03-11T13:52:39Z</dcterms:created>
  <dcterms:modified xsi:type="dcterms:W3CDTF">2022-12-28T05:52:55Z</dcterms:modified>
</cp:coreProperties>
</file>