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_podstyazhonok\Desktop\ПРОГРАММА\Изменения\2022\№5\"/>
    </mc:Choice>
  </mc:AlternateContent>
  <xr:revisionPtr revIDLastSave="0" documentId="13_ncr:1_{DCC4E48E-BA27-4EEA-AF5C-2127346A0F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П12 2020-2024 " sheetId="1" r:id="rId1"/>
  </sheets>
  <definedNames>
    <definedName name="_xlnm.Print_Titles" localSheetId="0">'МП12 2020-2024 '!$4:$6</definedName>
    <definedName name="_xlnm.Print_Area" localSheetId="0">'МП12 2020-2024 '!$A$1:$L$143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H20" i="1"/>
  <c r="H89" i="1"/>
  <c r="J84" i="1"/>
  <c r="J126" i="1" s="1"/>
  <c r="I84" i="1"/>
  <c r="I126" i="1" s="1"/>
  <c r="H84" i="1"/>
  <c r="H126" i="1" s="1"/>
  <c r="E88" i="1"/>
  <c r="E87" i="1"/>
  <c r="H41" i="1"/>
  <c r="E41" i="1" s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F74" i="1"/>
  <c r="G74" i="1"/>
  <c r="G81" i="1" s="1"/>
  <c r="G80" i="1" s="1"/>
  <c r="H74" i="1"/>
  <c r="H81" i="1" s="1"/>
  <c r="H80" i="1" s="1"/>
  <c r="I74" i="1"/>
  <c r="I81" i="1" s="1"/>
  <c r="I80" i="1" s="1"/>
  <c r="J74" i="1"/>
  <c r="J81" i="1" s="1"/>
  <c r="J80" i="1" s="1"/>
  <c r="E75" i="1"/>
  <c r="E76" i="1"/>
  <c r="F81" i="1"/>
  <c r="F80" i="1" s="1"/>
  <c r="J96" i="1"/>
  <c r="I96" i="1"/>
  <c r="E103" i="1"/>
  <c r="H24" i="1"/>
  <c r="H93" i="1"/>
  <c r="G24" i="1"/>
  <c r="G23" i="1" s="1"/>
  <c r="I24" i="1"/>
  <c r="I23" i="1" s="1"/>
  <c r="J24" i="1"/>
  <c r="J23" i="1" s="1"/>
  <c r="M25" i="1"/>
  <c r="P40" i="1"/>
  <c r="G93" i="1"/>
  <c r="G89" i="1"/>
  <c r="G12" i="1"/>
  <c r="H14" i="1"/>
  <c r="I14" i="1"/>
  <c r="J14" i="1"/>
  <c r="H85" i="1" l="1"/>
  <c r="H127" i="1" s="1"/>
  <c r="H130" i="1"/>
  <c r="E84" i="1"/>
  <c r="E126" i="1" s="1"/>
  <c r="H23" i="1"/>
  <c r="E74" i="1"/>
  <c r="E81" i="1" s="1"/>
  <c r="E80" i="1" s="1"/>
  <c r="G96" i="1"/>
  <c r="G85" i="1" s="1"/>
  <c r="G127" i="1" l="1"/>
  <c r="G83" i="1"/>
  <c r="G125" i="1" s="1"/>
  <c r="H83" i="1"/>
  <c r="H125" i="1" s="1"/>
  <c r="G65" i="1"/>
  <c r="G64" i="1" s="1"/>
  <c r="F96" i="1" l="1"/>
  <c r="E97" i="1"/>
  <c r="E98" i="1"/>
  <c r="E99" i="1"/>
  <c r="E101" i="1"/>
  <c r="E102" i="1"/>
  <c r="E16" i="1"/>
  <c r="E14" i="1"/>
  <c r="E100" i="1" l="1"/>
  <c r="E96" i="1"/>
  <c r="J89" i="1"/>
  <c r="E122" i="1"/>
  <c r="E124" i="1"/>
  <c r="E89" i="1" l="1"/>
  <c r="E40" i="1"/>
  <c r="E39" i="1"/>
  <c r="E38" i="1"/>
  <c r="E37" i="1"/>
  <c r="E36" i="1"/>
  <c r="E35" i="1"/>
  <c r="E34" i="1"/>
  <c r="E33" i="1"/>
  <c r="E32" i="1"/>
  <c r="E31" i="1"/>
  <c r="E30" i="1"/>
  <c r="E29" i="1"/>
  <c r="Q86" i="1" l="1"/>
  <c r="F8" i="1"/>
  <c r="E105" i="1" l="1"/>
  <c r="F12" i="1"/>
  <c r="E12" i="1"/>
  <c r="F24" i="1" l="1"/>
  <c r="F23" i="1" s="1"/>
  <c r="F17" i="1" l="1"/>
  <c r="F21" i="1" s="1"/>
  <c r="M11" i="1" l="1"/>
  <c r="H65" i="1" l="1"/>
  <c r="H64" i="1" s="1"/>
  <c r="I65" i="1"/>
  <c r="I64" i="1" s="1"/>
  <c r="J65" i="1"/>
  <c r="J64" i="1" s="1"/>
  <c r="F65" i="1"/>
  <c r="E28" i="1"/>
  <c r="E27" i="1"/>
  <c r="E26" i="1"/>
  <c r="E25" i="1"/>
  <c r="E65" i="1" l="1"/>
  <c r="E64" i="1" s="1"/>
  <c r="F64" i="1"/>
  <c r="E24" i="1"/>
  <c r="P112" i="1" l="1"/>
  <c r="Q123" i="1" l="1"/>
  <c r="I8" i="1" l="1"/>
  <c r="H8" i="1"/>
  <c r="G8" i="1"/>
  <c r="J8" i="1"/>
  <c r="E9" i="1"/>
  <c r="E10" i="1"/>
  <c r="E11" i="1"/>
  <c r="F20" i="1"/>
  <c r="F130" i="1" s="1"/>
  <c r="I13" i="1"/>
  <c r="H13" i="1"/>
  <c r="G20" i="1"/>
  <c r="G130" i="1" s="1"/>
  <c r="J13" i="1"/>
  <c r="I17" i="1"/>
  <c r="H17" i="1"/>
  <c r="G17" i="1"/>
  <c r="J17" i="1"/>
  <c r="E18" i="1"/>
  <c r="H21" i="1" l="1"/>
  <c r="G21" i="1"/>
  <c r="J20" i="1"/>
  <c r="J130" i="1" s="1"/>
  <c r="J12" i="1"/>
  <c r="I20" i="1"/>
  <c r="I130" i="1" s="1"/>
  <c r="I12" i="1"/>
  <c r="H12" i="1"/>
  <c r="H131" i="1"/>
  <c r="J21" i="1"/>
  <c r="I21" i="1"/>
  <c r="E8" i="1"/>
  <c r="E17" i="1"/>
  <c r="G19" i="1" l="1"/>
  <c r="G131" i="1"/>
  <c r="E130" i="1"/>
  <c r="E23" i="1"/>
  <c r="E86" i="1"/>
  <c r="E90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92" i="1"/>
  <c r="F93" i="1"/>
  <c r="F85" i="1" s="1"/>
  <c r="I93" i="1"/>
  <c r="I85" i="1" s="1"/>
  <c r="J93" i="1"/>
  <c r="J85" i="1" s="1"/>
  <c r="E94" i="1"/>
  <c r="E95" i="1"/>
  <c r="F83" i="1" l="1"/>
  <c r="F127" i="1"/>
  <c r="F131" i="1" s="1"/>
  <c r="E85" i="1"/>
  <c r="E127" i="1" s="1"/>
  <c r="E125" i="1" s="1"/>
  <c r="J83" i="1"/>
  <c r="J125" i="1" s="1"/>
  <c r="J127" i="1"/>
  <c r="J131" i="1" s="1"/>
  <c r="I127" i="1"/>
  <c r="I131" i="1" s="1"/>
  <c r="I83" i="1"/>
  <c r="I125" i="1" s="1"/>
  <c r="G129" i="1"/>
  <c r="E93" i="1"/>
  <c r="F125" i="1" l="1"/>
  <c r="E83" i="1"/>
  <c r="Q81" i="1"/>
  <c r="E15" i="1" l="1"/>
  <c r="E21" i="1" l="1"/>
  <c r="E20" i="1" l="1"/>
  <c r="I19" i="1" l="1"/>
  <c r="J19" i="1"/>
  <c r="F19" i="1"/>
  <c r="E19" i="1"/>
  <c r="H19" i="1"/>
  <c r="J129" i="1" l="1"/>
  <c r="I129" i="1"/>
  <c r="H129" i="1"/>
  <c r="F129" i="1" l="1"/>
  <c r="E129" i="1" s="1"/>
  <c r="E1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Галыгина Вера Филипповна</author>
    <author>Подстяжонок Михаил Игоревич</author>
  </authors>
  <commentList>
    <comment ref="F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+ 2900 по письму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-2900 по письму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3800</t>
        </r>
      </text>
    </comment>
    <comment ref="F2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+ 7,20000 кредиторка</t>
        </r>
      </text>
    </comment>
    <comment ref="G36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Подстяжонок Михаил Игоревич:</t>
        </r>
        <r>
          <rPr>
            <sz val="9"/>
            <color indexed="81"/>
            <rFont val="Tahoma"/>
            <family val="2"/>
            <charset val="204"/>
          </rPr>
          <t xml:space="preserve">
+9тыс из 5 ПП 1.7.18</t>
        </r>
      </text>
    </comment>
    <comment ref="L41" authorId="0" shapeId="0" xr:uid="{77E19DCA-40D8-4005-AD24-D0A39714E8F0}">
      <text>
        <r>
          <rPr>
            <b/>
            <sz val="9"/>
            <color indexed="81"/>
            <rFont val="Tahoma"/>
            <family val="2"/>
            <charset val="204"/>
          </rPr>
          <t>Согласно типовому бюджету</t>
        </r>
      </text>
    </comment>
    <comment ref="L42" authorId="0" shapeId="0" xr:uid="{BEF44B95-6EF1-4698-BB69-326B938B4B1A}">
      <text>
        <r>
          <rPr>
            <b/>
            <sz val="9"/>
            <color indexed="81"/>
            <rFont val="Tahoma"/>
            <family val="2"/>
            <charset val="204"/>
          </rPr>
          <t>Согласно типовому бюджету</t>
        </r>
      </text>
    </comment>
    <comment ref="A6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Согласно типовому бюджету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7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 xml:space="preserve">+Расходы на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7" authorId="0" shapeId="0" xr:uid="{00000000-0006-0000-0000-000009000000}">
      <text>
        <r>
          <rPr>
            <sz val="11"/>
            <color theme="1"/>
            <rFont val="Calibri"/>
            <family val="2"/>
            <charset val="204"/>
            <scheme val="minor"/>
          </rPr>
          <t>378850,68589</t>
        </r>
      </text>
    </comment>
    <comment ref="G87" authorId="0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 xml:space="preserve">
367674,418</t>
        </r>
      </text>
    </comment>
    <comment ref="H87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-32588,202 по письму от 13.03.2020 2-5/18-84</t>
        </r>
      </text>
    </comment>
    <comment ref="B89" authorId="0" shapeId="0" xr:uid="{00000000-0006-0000-0000-00000C000000}">
      <text>
        <r>
          <rPr>
            <sz val="10"/>
            <color indexed="81"/>
            <rFont val="Tahoma"/>
            <family val="2"/>
            <charset val="204"/>
          </rPr>
          <t>-переименование на остновании типового бюджета(-Обеспечение деятельности органов местного самоуправления)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№ 2186 приведение в соответствие перечня мероприятий с типовым бюджетом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5" authorId="0" shapeId="0" xr:uid="{00000000-0006-0000-0000-00000E000000}">
      <text>
        <r>
          <rPr>
            <sz val="11"/>
            <color indexed="81"/>
            <rFont val="Tahoma"/>
            <family val="2"/>
            <charset val="204"/>
          </rPr>
          <t xml:space="preserve">+11302,90300 -а Аренда и Комун.услуги
</t>
        </r>
      </text>
    </comment>
    <comment ref="F9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+40,62704 кредиторка (на комун.услуги)</t>
        </r>
      </text>
    </comment>
    <comment ref="F100" authorId="0" shapeId="0" xr:uid="{00000000-0006-0000-0000-000010000000}">
      <text>
        <r>
          <rPr>
            <sz val="11"/>
            <color indexed="81"/>
            <rFont val="Tahoma"/>
            <family val="2"/>
            <charset val="204"/>
          </rPr>
          <t xml:space="preserve">№1    15241,00000-6627,50000 по 
письму МБУ Назарьевское от 04.12.19
</t>
        </r>
      </text>
    </comment>
    <comment ref="B101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Создание на основании Решения СД ОМР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1" authorId="0" shapeId="0" xr:uid="{00000000-0006-0000-0000-000012000000}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G101" authorId="0" shapeId="0" xr:uid="{00000000-0006-0000-0000-000013000000}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H101" authorId="0" shapeId="0" xr:uid="{00000000-0006-0000-0000-000014000000}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I101" authorId="0" shapeId="0" xr:uid="{00000000-0006-0000-0000-000015000000}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J101" authorId="0" shapeId="0" xr:uid="{00000000-0006-0000-0000-000016000000}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F102" authorId="0" shapeId="0" xr:uid="{00000000-0006-0000-0000-000017000000}">
      <text>
        <r>
          <rPr>
            <sz val="9"/>
            <color indexed="81"/>
            <rFont val="Tahoma"/>
            <family val="2"/>
            <charset val="204"/>
          </rPr>
          <t xml:space="preserve">создание нового учреждения на осн. Решения СД.
</t>
        </r>
      </text>
    </comment>
    <comment ref="F105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+187,314490(кредиторка) 
-9,32799 (по исполн.)</t>
        </r>
      </text>
    </comment>
    <comment ref="A123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вн.изм. От 23.12.2019 № 2186 приведение в соответствие перечня мероприятий с типовым бюджетом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<sst xmlns="http://schemas.openxmlformats.org/spreadsheetml/2006/main" count="635" uniqueCount="277">
  <si>
    <t>№ 
п/п</t>
  </si>
  <si>
    <t>Срок исполнения мероприятий</t>
  </si>
  <si>
    <t>Источники финансирования</t>
  </si>
  <si>
    <t>Всего (тыс. руб.)</t>
  </si>
  <si>
    <t>Объем финансирования по годам
(тыс. руб.)</t>
  </si>
  <si>
    <t>2020 год</t>
  </si>
  <si>
    <t>2021 год</t>
  </si>
  <si>
    <t>1.1</t>
  </si>
  <si>
    <t>2.1</t>
  </si>
  <si>
    <t>1.2</t>
  </si>
  <si>
    <t>1.3</t>
  </si>
  <si>
    <t>1.4</t>
  </si>
  <si>
    <t>1.5</t>
  </si>
  <si>
    <t>1.6</t>
  </si>
  <si>
    <t>1.7</t>
  </si>
  <si>
    <t>1.2.</t>
  </si>
  <si>
    <t>ВСЕГО по Программе, в том числе</t>
  </si>
  <si>
    <t>2022 год</t>
  </si>
  <si>
    <t>2023 год</t>
  </si>
  <si>
    <t>2024 год</t>
  </si>
  <si>
    <t>1</t>
  </si>
  <si>
    <t>2020-2024 годы</t>
  </si>
  <si>
    <t xml:space="preserve">2020-2024 годы </t>
  </si>
  <si>
    <t>Средства бюджета МО</t>
  </si>
  <si>
    <t>2</t>
  </si>
  <si>
    <t xml:space="preserve">Снижение отклонения исполнения бюджета Одинцовского городского округа Московской области по налоговым и неналоговым  доходам от плановых показателей  </t>
  </si>
  <si>
    <t>3</t>
  </si>
  <si>
    <t>3.1</t>
  </si>
  <si>
    <t>Увеличение количества комплектов документов для органов регулирования торговли</t>
  </si>
  <si>
    <t>КУМИ Администрации Одинцовского городского округа</t>
  </si>
  <si>
    <t>Постановка земельных участков на государственный кадастровый учет оформление земельных участков в муниципальную собственность, предоставление земельных участков многодетным семьям, продажа земельных участков через торги, поступление земельного налога, увеличение доходной части бюджета</t>
  </si>
  <si>
    <t>1.6.1</t>
  </si>
  <si>
    <t>1.6.2</t>
  </si>
  <si>
    <t>Мероприятие подпрограммы</t>
  </si>
  <si>
    <t>Ответственный за выполнение мероприятия  подпрограммы</t>
  </si>
  <si>
    <t>Результаты выполнения мероприятия подпрограммы</t>
  </si>
  <si>
    <t>ИТОГО по Подпрограмме, в том числе:</t>
  </si>
  <si>
    <t>Своевременное исполнение долговых обязательств Одинцовского городского округа</t>
  </si>
  <si>
    <t>Средства  бюджета  ОГО</t>
  </si>
  <si>
    <t>1.3.1</t>
  </si>
  <si>
    <t>Территориальное управление Одинцово</t>
  </si>
  <si>
    <t>Территориальное управление Звенигород</t>
  </si>
  <si>
    <t>Территориальное управление Кубинка</t>
  </si>
  <si>
    <t>Территориальное управление Голицыно</t>
  </si>
  <si>
    <t>Территориальное управление Большие Вяземы</t>
  </si>
  <si>
    <t>Территориальное управление Заречье</t>
  </si>
  <si>
    <t>Территориальное управление Лесной Городок</t>
  </si>
  <si>
    <t>Территориальное управление Новоивановское</t>
  </si>
  <si>
    <t>Территориальное управление Барвихинское</t>
  </si>
  <si>
    <t>Территориальное управление Горское</t>
  </si>
  <si>
    <t>Территориальное управление Ершовское</t>
  </si>
  <si>
    <t>Территориальное управление Жаворонковское</t>
  </si>
  <si>
    <t>Территориальное управление Захаровское</t>
  </si>
  <si>
    <t>Территориальное управление Назарьевское</t>
  </si>
  <si>
    <t>Территориальное управление Никольское</t>
  </si>
  <si>
    <t>Территориальное управление Успенское</t>
  </si>
  <si>
    <t>Территориальное управление Часцовское</t>
  </si>
  <si>
    <t>Расходы на обеспечение деятельности  МКУ Централизованная бухгалтерия ОГО</t>
  </si>
  <si>
    <t>Мобилизационный отдел Администрации Одинцовского городского округа</t>
  </si>
  <si>
    <t>Управление территориальной политики и социальных коммуникаций Администрации Одинцовского городского округа</t>
  </si>
  <si>
    <t>МКУ Корпорация развития Администрации Одинцовского городского округа</t>
  </si>
  <si>
    <t>МКУ «Центр хозяйственного обслуживания органов местного самоуправления» Администрации Одинцовского городского округа</t>
  </si>
  <si>
    <t>МКУ Хозяйственно-эксплуатационная служба ОМС  Администрации Одинцовского городского округа</t>
  </si>
  <si>
    <t>Подпрограмма  «Обеспечивающая подпрограмма»</t>
  </si>
  <si>
    <t>Средства бюджета Московской области (далее - Средства бюджета  МО)</t>
  </si>
  <si>
    <t>Средства бюджета ОГО МО</t>
  </si>
  <si>
    <t xml:space="preserve">Средства бюджета ОГО МО
</t>
  </si>
  <si>
    <t xml:space="preserve">Средства бюджета ОГО МО </t>
  </si>
  <si>
    <t>Территориальное управление  Звенигород</t>
  </si>
  <si>
    <t xml:space="preserve"> КУМИ Администрации </t>
  </si>
  <si>
    <t>В пределах средств, выделенных на содержание Финансово-казначейского управления Администрации Одинцовского городского округа (далее - ФКУ Администрации)</t>
  </si>
  <si>
    <t>Управление кадровой политики Администрации Одинцовского городского округа (далее -  Управление кадровой политики Администрации)</t>
  </si>
  <si>
    <t xml:space="preserve">Управление кадровой политики Администрации </t>
  </si>
  <si>
    <t>В пределах средств, выделенных на содержание ФКУ Администрации , главных администраторов доходов бюджета</t>
  </si>
  <si>
    <t xml:space="preserve">ФКУ Администрации </t>
  </si>
  <si>
    <t>ФКУ Администрации,  главные администраторы доходов бюджета</t>
  </si>
  <si>
    <t xml:space="preserve">В пределах средств, выделенных на содержание ФКУ Администрации </t>
  </si>
  <si>
    <t xml:space="preserve">В пределах средств, выделенных на содержание   
органов местного самоуправления и органов Администрации Одинцовского городского округа </t>
  </si>
  <si>
    <t xml:space="preserve">Администрация Одинцовского городского округа
</t>
  </si>
  <si>
    <t xml:space="preserve">КУМИ Администрации </t>
  </si>
  <si>
    <t>Основное мероприятие 07 "Создание условий для реализации полномочий органов местного самоуправления"</t>
  </si>
  <si>
    <t>Соблюдение регламентного срока оказания государственных и муници-пальных услуг. Поступление земельного налога  в бюджет  округа. Выявление  расположенных на территории района  земельных участков с объектами недвижимого имущества без прав, постановка объектов недвижимого имущества на кадастровый учет.</t>
  </si>
  <si>
    <t xml:space="preserve">Осуществление полномочий по управлению муниципальным имуществом в соответствии с жилищным законодательством  (уплата  взносов в Фонд капитального ремонта общего имущества многоквартирных домов) </t>
  </si>
  <si>
    <t>Расходы на обеспечение деятельности  МКУ "ЦБ образования, культуры, спорта, туризма"</t>
  </si>
  <si>
    <t>МБУ "Назарьевское"</t>
  </si>
  <si>
    <t>МКУ "Хозяйственно-эксплуатационная служба ОМС"  Администрации Одинцовского городского округа</t>
  </si>
  <si>
    <t>Территориальное управление  Назарьевское</t>
  </si>
  <si>
    <t>ТУ Барвихинское</t>
  </si>
  <si>
    <t>ТУ Большие Вяземы</t>
  </si>
  <si>
    <t>ТУ Звенигород</t>
  </si>
  <si>
    <t>ТУ Никольское</t>
  </si>
  <si>
    <t>Подпрограмма «Развитие имущественного комплекса»</t>
  </si>
  <si>
    <t>Подпрограмма «Управление муниципальными финансами»</t>
  </si>
  <si>
    <t xml:space="preserve">ПЕРЕЧНЬ МЕРОПРИЯТИЙ МУНИЦИПАЛЬНОЙ ПРОГРАММЫ
«УПРАВЛЕНИЕ ИМУЩЕСТВОМ И МУНИЦИПАЛЬНЫМИ ФИНАНСАМИ» 
</t>
  </si>
  <si>
    <t xml:space="preserve">Снижение задолженности, увеличение доходной части бюджета Одинцовского городского округа, соблюдение регламентного срока оказания государственных и муниципальных услуг. </t>
  </si>
  <si>
    <t>Основное мероприятие 02. Управление имуществом, находящимся в муниципальной собственности, и выполнение кадастровых работ</t>
  </si>
  <si>
    <t>Основное мероприятие 03. Создание условий для реализации государственных полномочий в области земельных отношений</t>
  </si>
  <si>
    <t xml:space="preserve">Отдел муниципального контроля, сельского хозяйства и охраны природы Администрации </t>
  </si>
  <si>
    <t>Основное мероприятие 01. Организация профессионального развития муниципальных служащих Московской области</t>
  </si>
  <si>
    <t xml:space="preserve">Основное мероприятие 06. Управление муниципальным долгом </t>
  </si>
  <si>
    <t>Основное мероприятие 01
Создание условий для реализации полномочий органов местного самоуправления</t>
  </si>
  <si>
    <t>1.8</t>
  </si>
  <si>
    <t>КУМИ Администрации Одинцовского городского округа (далее - КУМИ Администрации)</t>
  </si>
  <si>
    <t>Средства бюджета Одинцовского городского округа Московской области (далее - Средства бюджета ОГО МО)</t>
  </si>
  <si>
    <t>Осуществление деятельности высшего должностного лица</t>
  </si>
  <si>
    <t>Осуществление деятельности Администрации Одинцовского городского округа</t>
  </si>
  <si>
    <t xml:space="preserve">Осуществление деятельности КУМИ Администрации </t>
  </si>
  <si>
    <t>Осуществление деятельности Территориального управления Одинцово</t>
  </si>
  <si>
    <t>Осуществление деятельности Территориального управления Звенигород</t>
  </si>
  <si>
    <t>Осуществление деятельности Территориального управления Кубинка</t>
  </si>
  <si>
    <t>Осуществление деятельности Территориального управления Голицыно</t>
  </si>
  <si>
    <t>Осуществление деятельности Территориального управления Большие Вяземы</t>
  </si>
  <si>
    <t>Осуществление деятельности Территориального управления Заречье</t>
  </si>
  <si>
    <t>Осуществление деятельности Территориального управления Лесной Городок</t>
  </si>
  <si>
    <t>Осуществление деятельности Территориального управления Новоивановское</t>
  </si>
  <si>
    <t>Осуществление деятельности Территориального управления Барвихинское</t>
  </si>
  <si>
    <t>Осуществление деятельности Территориального управления Горское</t>
  </si>
  <si>
    <t>Осуществление деятельности Территориального управления Ершовское</t>
  </si>
  <si>
    <t>Осуществление деятельности Территориального управления Жаворонковское</t>
  </si>
  <si>
    <t>Осуществление деятельности Территориального управления Захаровское</t>
  </si>
  <si>
    <t>Осуществление деятельности Территориального управления Назарьевское</t>
  </si>
  <si>
    <t>Осуществление деятельности Территориального управления Никольское</t>
  </si>
  <si>
    <t>Осуществление деятельности Территориального управления Успенское</t>
  </si>
  <si>
    <t>Осуществление деятельности Территориального управления Часцовское</t>
  </si>
  <si>
    <t>Осуществление деятельности финансового органа</t>
  </si>
  <si>
    <t>Осуществление деятельности муниципальных учреждений - централизованная бухгалтерия</t>
  </si>
  <si>
    <t>Осуществление деятельности муниципальных учреждений</t>
  </si>
  <si>
    <t>Осуществление деятельности МКУ Корпорация развития Администрации Одинцовского городского округа</t>
  </si>
  <si>
    <t>Осуществление деятельности МКУ «Центр хозяйственного обслуживания органов местного самоуправления» Администрации Одинцовского городского округа</t>
  </si>
  <si>
    <t>Осуществление деятельности МКУ Хозяйственно-эксплуатационная служба ОМС  Администрации Одинцовского городского округа</t>
  </si>
  <si>
    <t xml:space="preserve">Осуществление деятельности муниципальных учреждений </t>
  </si>
  <si>
    <t>МБУ "Центр управления регионом"</t>
  </si>
  <si>
    <t>1.7.1</t>
  </si>
  <si>
    <t>1.7.2</t>
  </si>
  <si>
    <t>1.7.3</t>
  </si>
  <si>
    <t>1.7.4</t>
  </si>
  <si>
    <t>1.7.5</t>
  </si>
  <si>
    <t>1.9</t>
  </si>
  <si>
    <t>Администрация Одинцовского городского округа</t>
  </si>
  <si>
    <t>Осуществление деятельности муниципальных органов</t>
  </si>
  <si>
    <t>1.10</t>
  </si>
  <si>
    <t>Взносы в уставной капитал муниципальных предприятий</t>
  </si>
  <si>
    <t>Основное мероприятие 01. Проведение мероприятий в сфере формирования доходов местного бюджета</t>
  </si>
  <si>
    <t>Достижение выполнения плана бюджета Одинцовского городского округа по налоговым и неналоговым  доходам</t>
  </si>
  <si>
    <t>Повышение качества прогнозирования доходов бюджета Одинцовского городского округа</t>
  </si>
  <si>
    <t>Основное мероприятие 05. 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</si>
  <si>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ФКУ Администрации</t>
  </si>
  <si>
    <t>Наивысшая степень качества управления муниципальными финансами</t>
  </si>
  <si>
    <r>
      <t xml:space="preserve">Органы местного самоуправления и органы Администрации Одинцовского городского округа
 &lt;*&gt;
</t>
    </r>
    <r>
      <rPr>
        <u/>
        <sz val="13"/>
        <rFont val="Times New Roman"/>
        <family val="1"/>
        <charset val="204"/>
      </rPr>
      <t xml:space="preserve">Территориальных управления </t>
    </r>
    <r>
      <rPr>
        <sz val="13"/>
        <rFont val="Times New Roman"/>
        <family val="1"/>
        <charset val="204"/>
      </rPr>
      <t xml:space="preserve">Администрации Одинцовского городского округа 
</t>
    </r>
  </si>
  <si>
    <t>1.1.1.</t>
  </si>
  <si>
    <t>Обучение кадрового резерва, повышение квалификации специалистов</t>
  </si>
  <si>
    <t>1. Обеспечить обучение по программам профессиональной переподготовки и повышения квалификации специалистов.  2. Обеспечить оплату служебных командировок работникам Администрации (суточные, оплата проезда, наем жилых помещений). 3. Оформление подписки на методические материалы с целью поддержания необходимого профессионального уровня.</t>
  </si>
  <si>
    <t>1.1.2.</t>
  </si>
  <si>
    <t xml:space="preserve">Обеспечить обучение по программам профессиональной переподготовки и повышения квалификации специалистов. </t>
  </si>
  <si>
    <t>1.1.3.</t>
  </si>
  <si>
    <t>1.1.4.</t>
  </si>
  <si>
    <t>3.2</t>
  </si>
  <si>
    <t>4</t>
  </si>
  <si>
    <t>4.1</t>
  </si>
  <si>
    <t>4.2</t>
  </si>
  <si>
    <t>Достижение выполнения плана бюджета Одинцовского городского округа по налоговым и неналоговым  доходам. Погашение налоговой задолженности в консолидированный бюджет Московской области</t>
  </si>
  <si>
    <t>Отсутствие просроченной кредиторской задолженности</t>
  </si>
  <si>
    <t>1.7.6</t>
  </si>
  <si>
    <t>МАУ "Центр реализации социально-культурных проектов"</t>
  </si>
  <si>
    <t>Итого:</t>
  </si>
  <si>
    <t>«Приложение 1 к Муниципальной программе</t>
  </si>
  <si>
    <t xml:space="preserve">&lt;*&gt; Совет депутатов Одинцовского городского округа Московской области,   Администрация Одинцовского городского округа Московской области, Финансово-казначейское управление Администрации Одинцовского городского округа,  Управление образования Администрации Одинцовского городского округа Московской области ,   Комитет по делам культуры, туризму и молодежной политике Администрации Одинцовского городского округа Московской области,  Комитет физической культуры и спорта Администрации Одинцовского городского округа Московской области, Комитет по управлению муниципальным имуществом Администрации Одинцовского городского округа Московской области                                                               </t>
  </si>
  <si>
    <t>».</t>
  </si>
  <si>
    <t>1.1.5</t>
  </si>
  <si>
    <t>1.1.6</t>
  </si>
  <si>
    <t>ТУ Голицыно</t>
  </si>
  <si>
    <t>ТУ Заречье</t>
  </si>
  <si>
    <t>ТУ Кубинка</t>
  </si>
  <si>
    <t>ТУ Лесной городок</t>
  </si>
  <si>
    <t>ТУ Новоивановское</t>
  </si>
  <si>
    <t>ТУ Горское</t>
  </si>
  <si>
    <t>ТУ Жаворонковское</t>
  </si>
  <si>
    <t>ТУ Назарьевское</t>
  </si>
  <si>
    <t>ТУ Успенское</t>
  </si>
  <si>
    <t>ТУ Часцовское</t>
  </si>
  <si>
    <t>ТУ Одинцово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</si>
  <si>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</si>
  <si>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</si>
  <si>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</si>
  <si>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</si>
  <si>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</si>
  <si>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</si>
  <si>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</si>
  <si>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</si>
  <si>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</si>
  <si>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</si>
  <si>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</si>
  <si>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</si>
  <si>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</si>
  <si>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</si>
  <si>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</si>
  <si>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</si>
  <si>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</si>
  <si>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</si>
  <si>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</si>
  <si>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</si>
  <si>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</si>
  <si>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1.7.19</t>
  </si>
  <si>
    <t>1.7.20</t>
  </si>
  <si>
    <t>1.7.21</t>
  </si>
  <si>
    <t>1.7.22</t>
  </si>
  <si>
    <t xml:space="preserve">Подпрограмма «Совершенствование муниципальной службы Московской области» </t>
  </si>
  <si>
    <t>1.7.23</t>
  </si>
  <si>
    <t>1.7.18</t>
  </si>
  <si>
    <r>
      <rPr>
        <b/>
        <sz val="13"/>
        <rFont val="Times New Roman"/>
        <family val="1"/>
        <charset val="204"/>
      </rPr>
      <t>Мероприятие 02.01</t>
    </r>
    <r>
      <rPr>
        <sz val="13"/>
        <rFont val="Times New Roman"/>
        <family val="1"/>
        <charset val="204"/>
      </rPr>
      <t xml:space="preserve">         Расходы, связанные с владением, пользованием  и распоряжением имуществом, находящимся в муниципальной собственности городского округа</t>
    </r>
  </si>
  <si>
    <r>
      <rPr>
        <b/>
        <sz val="13"/>
        <rFont val="Times New Roman"/>
        <family val="1"/>
        <charset val="204"/>
      </rPr>
      <t xml:space="preserve">Мероприятие 02.02  </t>
    </r>
    <r>
      <rPr>
        <sz val="13"/>
        <rFont val="Times New Roman"/>
        <family val="1"/>
        <charset val="204"/>
      </rPr>
      <t xml:space="preserve">         Взносы на капитальный ремонт общего имущества многоквартирных домов</t>
    </r>
  </si>
  <si>
    <r>
      <rPr>
        <b/>
        <sz val="13"/>
        <rFont val="Times New Roman"/>
        <family val="1"/>
        <charset val="204"/>
      </rPr>
      <t>Мероприятие 03.01</t>
    </r>
    <r>
      <rPr>
        <sz val="13"/>
        <rFont val="Times New Roman"/>
        <family val="1"/>
        <charset val="204"/>
      </rPr>
      <t xml:space="preserve"> Осуществление государственных полномочий Одинцовского городского округа Московской области в области земельных отношений</t>
    </r>
  </si>
  <si>
    <r>
      <rPr>
        <b/>
        <sz val="13"/>
        <rFont val="Times New Roman"/>
        <family val="1"/>
        <charset val="204"/>
      </rPr>
      <t xml:space="preserve">Мероприятие 07.01 </t>
    </r>
    <r>
      <rPr>
        <sz val="13"/>
        <rFont val="Times New Roman"/>
        <family val="1"/>
        <charset val="204"/>
      </rPr>
      <t xml:space="preserve">    Обеспечение деятельности муниципальных органов в сфере земельно-имущественных отношений</t>
    </r>
  </si>
  <si>
    <r>
      <rPr>
        <b/>
        <sz val="13"/>
        <rFont val="Times New Roman"/>
        <family val="1"/>
        <charset val="204"/>
      </rPr>
      <t>Мероприятие 01.01</t>
    </r>
    <r>
      <rPr>
        <sz val="13"/>
        <rFont val="Times New Roman"/>
        <family val="1"/>
        <charset val="204"/>
      </rPr>
      <t xml:space="preserve">       Разработка мероприятий, направленных на увеличение доходов и снижение задолженности по налоговым платежам</t>
    </r>
  </si>
  <si>
    <r>
      <rPr>
        <b/>
        <sz val="13"/>
        <rFont val="Times New Roman"/>
        <family val="1"/>
        <charset val="204"/>
      </rPr>
      <t xml:space="preserve">Мероприятие 01.02 </t>
    </r>
    <r>
      <rPr>
        <sz val="13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</si>
  <si>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3"/>
        <rFont val="Times New Roman"/>
        <family val="1"/>
        <charset val="204"/>
      </rPr>
      <t xml:space="preserve">Мероприятие 01.02 </t>
    </r>
    <r>
      <rPr>
        <sz val="13"/>
        <rFont val="Times New Roman"/>
        <family val="1"/>
        <charset val="204"/>
      </rPr>
      <t xml:space="preserve">   Организация работы по повышению квалификации и муниципальных служащих и работников муниципальных учреждений, в т.ч. участие в краткосрочных семинарах</t>
    </r>
  </si>
  <si>
    <r>
      <rPr>
        <b/>
        <sz val="13"/>
        <rFont val="Times New Roman"/>
        <family val="1"/>
        <charset val="204"/>
      </rPr>
      <t xml:space="preserve">Мероприятие 01.03 </t>
    </r>
    <r>
      <rPr>
        <sz val="13"/>
        <rFont val="Times New Roman"/>
        <family val="1"/>
        <charset val="204"/>
      </rPr>
      <t xml:space="preserve"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 </t>
    </r>
  </si>
  <si>
    <r>
      <rPr>
        <b/>
        <sz val="13"/>
        <rFont val="Times New Roman"/>
        <family val="1"/>
        <charset val="204"/>
      </rPr>
      <t xml:space="preserve">Мероприятие 01.04  </t>
    </r>
    <r>
      <rPr>
        <sz val="13"/>
        <rFont val="Times New Roman"/>
        <family val="1"/>
        <charset val="204"/>
      </rPr>
      <t xml:space="preserve">    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</si>
  <si>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sz val="13"/>
        <rFont val="Times New Roman"/>
        <family val="1"/>
        <charset val="204"/>
      </rPr>
      <t xml:space="preserve">Мероприятие 05.01 </t>
    </r>
    <r>
      <rPr>
        <sz val="13"/>
        <rFont val="Times New Roman"/>
        <family val="1"/>
        <charset val="204"/>
      </rPr>
      <t xml:space="preserve">    Мониторинг и оценка качества управления муниципальными финансами</t>
    </r>
  </si>
  <si>
    <r>
      <rPr>
        <b/>
        <sz val="13"/>
        <rFont val="Times New Roman"/>
        <family val="1"/>
        <charset val="204"/>
      </rPr>
      <t>Мероприятие 06.01</t>
    </r>
    <r>
      <rPr>
        <sz val="13"/>
        <rFont val="Times New Roman"/>
        <family val="1"/>
        <charset val="204"/>
      </rPr>
      <t xml:space="preserve">  Обслуживание муниципального долга по бюджетным кредитам</t>
    </r>
  </si>
  <si>
    <r>
      <rPr>
        <b/>
        <sz val="13"/>
        <rFont val="Times New Roman"/>
        <family val="1"/>
        <charset val="204"/>
      </rPr>
      <t xml:space="preserve">Мероприятие 06.02  </t>
    </r>
    <r>
      <rPr>
        <sz val="13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</si>
  <si>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sz val="13"/>
        <rFont val="Times New Roman"/>
        <family val="1"/>
        <charset val="204"/>
      </rPr>
      <t xml:space="preserve">Мероприятие 07.01      </t>
    </r>
    <r>
      <rPr>
        <sz val="13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</si>
  <si>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3"/>
        <rFont val="Times New Roman"/>
        <family val="1"/>
        <charset val="204"/>
      </rPr>
      <t xml:space="preserve">Мероприятие 07.02 </t>
    </r>
    <r>
      <rPr>
        <sz val="13"/>
        <rFont val="Times New Roman"/>
        <family val="1"/>
        <charset val="204"/>
      </rPr>
      <t>Инвентаризация просроченной кредиторской задолженности</t>
    </r>
  </si>
  <si>
    <t xml:space="preserve">Взносы в общественные организации </t>
  </si>
  <si>
    <r>
      <t xml:space="preserve">Мероприятие 01.01               </t>
    </r>
    <r>
      <rPr>
        <sz val="13"/>
        <rFont val="Times New Roman"/>
        <family val="1"/>
        <charset val="204"/>
      </rPr>
      <t xml:space="preserve">Организация и проведение мероприятий по обучению, переобучению, повышению квалификации и обмену опытом специалистов </t>
    </r>
  </si>
  <si>
    <t>Мероприятие 01.02                  Расходы на обеспечение деятельности Администрации</t>
  </si>
  <si>
    <t>Мероприятие 01.01                    Функционирование высшего должностного лица</t>
  </si>
  <si>
    <t>Мероприятие 01.03                Комитеты и отраслевые управления при администрации</t>
  </si>
  <si>
    <t>Мероприятие 01.04     Обеспечение деятельности (оказание услуг) муниципальных органов - комитет по экономике</t>
  </si>
  <si>
    <t>Мероприятие 01.05               Обеспечение деятельности финансового органа</t>
  </si>
  <si>
    <t>Мероприятие 01.06                    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</si>
  <si>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Мероприятие 01.07                  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</si>
  <si>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 xml:space="preserve">Мероприятие 01.08                  Организация и осуществление мероприятий по мобилизационной подготовке </t>
  </si>
  <si>
    <t>Мероприятие 01.09                   Взносы в уставной капитал муниципальных предприятий</t>
  </si>
  <si>
    <t>Мероприятие 01.10                   Взносы в общественные организации (Уплата членских взносов членами Совета муниципальных образований Московской области)</t>
  </si>
  <si>
    <t xml:space="preserve">Основное мероприятие 07. Ежегодное снижение доли просроченной кредиторской задолженности в расходах бюджета городского округа
</t>
  </si>
  <si>
    <r>
      <rPr>
        <b/>
        <sz val="13"/>
        <rFont val="Times New Roman"/>
        <family val="1"/>
        <charset val="204"/>
      </rPr>
      <t xml:space="preserve">Мероприятие 02.03 </t>
    </r>
    <r>
      <rPr>
        <sz val="13"/>
        <rFont val="Times New Roman"/>
        <family val="1"/>
        <charset val="204"/>
      </rPr>
      <t xml:space="preserve">       Организация в соответствии с Федеральным законом от 24 июля 2007 № 221-ФЗ «О кадастровой деятельности» выполнения комплексных кадастровых работ и утверждение карты-плана территории </t>
    </r>
  </si>
  <si>
    <t>Оценка стоимости муниципального имущества, земельных участков.
Техническая инвентаризация объектов муниципальной собственности, постановка их на государственный ка-дастровый  учет. Ремонт объектов муниципальной собственности. Снижение задолженности, увеличение доходной части бюджета Одинцовского городского округа.</t>
  </si>
  <si>
    <t xml:space="preserve">Начальник Управления 
бухгалтерского учета и отчетности –  главный бухгалтер   </t>
  </si>
  <si>
    <t>Н.А. Стародубова</t>
  </si>
  <si>
    <t>Заместитель Главы Администрации – 
начальник Финансово-казначейского управления</t>
  </si>
  <si>
    <t>Л.В. Тарасова</t>
  </si>
  <si>
    <t>ТУ Ершовское</t>
  </si>
  <si>
    <t>ТУ Захаровское</t>
  </si>
  <si>
    <t>Комитет физической культуры и спорта</t>
  </si>
  <si>
    <t xml:space="preserve">Комитет по культуре </t>
  </si>
  <si>
    <t>Управление образования</t>
  </si>
  <si>
    <t>МКУ "Центр муниципальных закупок"</t>
  </si>
  <si>
    <t>МКУ "Центр муниципальный закупок"</t>
  </si>
  <si>
    <t>Финансово-казначейское управление</t>
  </si>
  <si>
    <t>1.7.24</t>
  </si>
  <si>
    <t>Повышению квалификации и муниципальных служащих и работников муниципальных учреждений, в т.ч. участие в краткосрочных семинарах</t>
  </si>
  <si>
    <t>1.2.1</t>
  </si>
  <si>
    <t>1.2.2.</t>
  </si>
  <si>
    <t>1.2.3.</t>
  </si>
  <si>
    <t>1.2.4.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</si>
  <si>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</si>
  <si>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</si>
  <si>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</si>
  <si>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</si>
  <si>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</si>
  <si>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</si>
  <si>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</si>
  <si>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</si>
  <si>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</si>
  <si>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</si>
  <si>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</si>
  <si>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</si>
  <si>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1.2.18</t>
  </si>
  <si>
    <t>1.2.17</t>
  </si>
  <si>
    <t>1.2.19</t>
  </si>
  <si>
    <t>1.2.20</t>
  </si>
  <si>
    <t>1.2.21</t>
  </si>
  <si>
    <t>1.2.22</t>
  </si>
  <si>
    <t>Обеспечить обучение по программам профессиональной переподготовки и  повышения квалификации муниципальными служащими, подлежащими повышению квалификации.</t>
  </si>
  <si>
    <r>
      <t xml:space="preserve">Приложение к постановлению Администрации                                                    Одинцовского городского округа Московской области
от «        » </t>
    </r>
    <r>
      <rPr>
        <u/>
        <sz val="12"/>
        <rFont val="Times New Roman"/>
        <family val="1"/>
        <charset val="204"/>
      </rPr>
      <t xml:space="preserve">                         </t>
    </r>
    <r>
      <rPr>
        <sz val="12"/>
        <rFont val="Times New Roman"/>
        <family val="1"/>
        <charset val="204"/>
      </rPr>
      <t xml:space="preserve"> 2022    № </t>
    </r>
    <r>
      <rPr>
        <u/>
        <sz val="12"/>
        <rFont val="Times New Roman"/>
        <family val="1"/>
        <charset val="204"/>
      </rPr>
      <t xml:space="preserve">             </t>
    </r>
  </si>
  <si>
    <t>МКУ "Центр муниципальных торгов"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</si>
</sst>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0.00000"/>
  </numFmts>
  <fonts count="21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3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3"/>
      <name val="Times New Roman"/>
      <family val="1"/>
      <charset val="204"/>
    </font>
    <font>
      <sz val="10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 vertical="center" wrapText="1"/>
    </xf>
    <xf numFmtId="166" fontId="1" fillId="0" borderId="11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165" fontId="1" fillId="2" borderId="10" xfId="0" applyNumberFormat="1" applyFont="1" applyFill="1" applyBorder="1" applyAlignment="1">
      <alignment horizontal="right" vertical="center" wrapText="1"/>
    </xf>
    <xf numFmtId="165" fontId="1" fillId="2" borderId="10" xfId="0" applyNumberFormat="1" applyFont="1" applyFill="1" applyBorder="1" applyAlignment="1">
      <alignment vertical="center" wrapText="1"/>
    </xf>
    <xf numFmtId="165" fontId="1" fillId="2" borderId="28" xfId="0" applyNumberFormat="1" applyFont="1" applyFill="1" applyBorder="1" applyAlignment="1">
      <alignment vertical="center" wrapText="1"/>
    </xf>
    <xf numFmtId="165" fontId="3" fillId="2" borderId="10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5" fontId="3" fillId="2" borderId="16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16" xfId="0" applyNumberFormat="1" applyFont="1" applyFill="1" applyBorder="1" applyAlignment="1">
      <alignment horizontal="right" vertical="center" wrapText="1"/>
    </xf>
    <xf numFmtId="165" fontId="1" fillId="2" borderId="28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left" vertical="top" wrapText="1"/>
    </xf>
    <xf numFmtId="49" fontId="1" fillId="2" borderId="0" xfId="0" applyNumberFormat="1" applyFont="1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166" fontId="1" fillId="2" borderId="0" xfId="0" applyNumberFormat="1" applyFont="1" applyFill="1" applyAlignment="1">
      <alignment horizontal="right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5" fontId="1" fillId="2" borderId="0" xfId="0" applyNumberFormat="1" applyFont="1" applyFill="1"/>
    <xf numFmtId="165" fontId="3" fillId="2" borderId="13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28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2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2" borderId="13" xfId="0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2" fillId="2" borderId="31" xfId="0" applyFont="1" applyFill="1" applyBorder="1" applyAlignment="1">
      <alignment horizontal="left" vertical="top" wrapText="1"/>
    </xf>
    <xf numFmtId="165" fontId="3" fillId="2" borderId="31" xfId="0" applyNumberFormat="1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left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top" wrapText="1"/>
    </xf>
    <xf numFmtId="165" fontId="1" fillId="2" borderId="13" xfId="0" applyNumberFormat="1" applyFont="1" applyFill="1" applyBorder="1" applyAlignment="1">
      <alignment horizontal="right" vertical="center" wrapText="1"/>
    </xf>
    <xf numFmtId="165" fontId="1" fillId="2" borderId="13" xfId="0" applyNumberFormat="1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left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165" fontId="1" fillId="2" borderId="9" xfId="0" applyNumberFormat="1" applyFont="1" applyFill="1" applyBorder="1" applyAlignment="1">
      <alignment vertical="center" wrapText="1"/>
    </xf>
    <xf numFmtId="165" fontId="3" fillId="2" borderId="31" xfId="0" applyNumberFormat="1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left" vertical="top" wrapText="1"/>
    </xf>
    <xf numFmtId="165" fontId="3" fillId="2" borderId="27" xfId="0" applyNumberFormat="1" applyFont="1" applyFill="1" applyBorder="1" applyAlignment="1">
      <alignment vertical="center" wrapText="1"/>
    </xf>
    <xf numFmtId="165" fontId="3" fillId="2" borderId="17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165" fontId="3" fillId="2" borderId="13" xfId="0" applyNumberFormat="1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left" vertical="top" wrapText="1"/>
    </xf>
    <xf numFmtId="0" fontId="13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top" wrapText="1"/>
    </xf>
    <xf numFmtId="0" fontId="2" fillId="2" borderId="31" xfId="0" applyFont="1" applyFill="1" applyBorder="1" applyAlignment="1">
      <alignment horizontal="left" vertical="top" wrapText="1"/>
    </xf>
    <xf numFmtId="0" fontId="14" fillId="2" borderId="31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165" fontId="3" fillId="2" borderId="9" xfId="0" applyNumberFormat="1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top"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right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right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Alignment="1">
      <alignment horizontal="left"/>
    </xf>
    <xf numFmtId="165" fontId="1" fillId="2" borderId="2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top" wrapText="1"/>
    </xf>
    <xf numFmtId="165" fontId="3" fillId="2" borderId="15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top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5" fontId="3" fillId="0" borderId="31" xfId="0" applyNumberFormat="1" applyFont="1" applyBorder="1" applyAlignment="1">
      <alignment vertical="center" wrapText="1"/>
    </xf>
    <xf numFmtId="0" fontId="3" fillId="0" borderId="32" xfId="0" applyFont="1" applyBorder="1" applyAlignment="1">
      <alignment horizontal="center" vertical="top" wrapText="1"/>
    </xf>
    <xf numFmtId="165" fontId="3" fillId="0" borderId="13" xfId="0" applyNumberFormat="1" applyFont="1" applyBorder="1" applyAlignment="1">
      <alignment vertical="center" wrapText="1"/>
    </xf>
    <xf numFmtId="165" fontId="1" fillId="0" borderId="13" xfId="0" applyNumberFormat="1" applyFont="1" applyBorder="1" applyAlignment="1">
      <alignment vertical="center" wrapText="1"/>
    </xf>
    <xf numFmtId="165" fontId="3" fillId="0" borderId="28" xfId="0" applyNumberFormat="1" applyFont="1" applyBorder="1" applyAlignment="1">
      <alignment vertical="center" wrapText="1"/>
    </xf>
    <xf numFmtId="165" fontId="1" fillId="0" borderId="28" xfId="0" applyNumberFormat="1" applyFont="1" applyBorder="1" applyAlignment="1">
      <alignment vertical="center" wrapText="1"/>
    </xf>
    <xf numFmtId="0" fontId="2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65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3" fillId="2" borderId="31" xfId="0" applyFont="1" applyFill="1" applyBorder="1" applyAlignment="1">
      <alignment horizontal="left" vertical="top" wrapText="1"/>
    </xf>
    <xf numFmtId="165" fontId="1" fillId="2" borderId="31" xfId="0" applyNumberFormat="1" applyFont="1" applyFill="1" applyBorder="1" applyAlignment="1">
      <alignment horizontal="right" vertical="center" wrapText="1"/>
    </xf>
    <xf numFmtId="165" fontId="1" fillId="2" borderId="31" xfId="0" applyNumberFormat="1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left" vertical="top" wrapText="1"/>
    </xf>
    <xf numFmtId="165" fontId="3" fillId="2" borderId="15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165" fontId="17" fillId="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165" fontId="3" fillId="2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6" fontId="1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165" fontId="5" fillId="0" borderId="11" xfId="0" applyNumberFormat="1" applyFont="1" applyBorder="1" applyAlignment="1">
      <alignment horizontal="left" vertical="top" wrapText="1"/>
    </xf>
    <xf numFmtId="0" fontId="3" fillId="2" borderId="1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49" xfId="0" applyFont="1" applyFill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165" fontId="3" fillId="2" borderId="26" xfId="0" applyNumberFormat="1" applyFont="1" applyFill="1" applyBorder="1" applyAlignment="1">
      <alignment vertical="center" wrapText="1"/>
    </xf>
    <xf numFmtId="165" fontId="3" fillId="2" borderId="26" xfId="0" applyNumberFormat="1" applyFont="1" applyFill="1" applyBorder="1" applyAlignment="1">
      <alignment horizontal="right" vertical="center" wrapText="1"/>
    </xf>
    <xf numFmtId="165" fontId="3" fillId="2" borderId="17" xfId="0" applyNumberFormat="1" applyFont="1" applyFill="1" applyBorder="1" applyAlignment="1">
      <alignment horizontal="right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2" fillId="2" borderId="27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5" fontId="3" fillId="2" borderId="55" xfId="0" applyNumberFormat="1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 wrapText="1"/>
    </xf>
    <xf numFmtId="165" fontId="3" fillId="2" borderId="5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49" fontId="3" fillId="2" borderId="22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6" fontId="10" fillId="2" borderId="1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top" wrapText="1"/>
    </xf>
    <xf numFmtId="165" fontId="12" fillId="2" borderId="31" xfId="0" applyNumberFormat="1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horizontal="right" vertical="center" wrapText="1"/>
    </xf>
    <xf numFmtId="165" fontId="2" fillId="2" borderId="17" xfId="0" applyNumberFormat="1" applyFont="1" applyFill="1" applyBorder="1" applyAlignment="1">
      <alignment horizontal="right" vertical="center" wrapText="1"/>
    </xf>
    <xf numFmtId="165" fontId="9" fillId="2" borderId="13" xfId="0" applyNumberFormat="1" applyFont="1" applyFill="1" applyBorder="1" applyAlignment="1">
      <alignment vertical="center" wrapText="1"/>
    </xf>
    <xf numFmtId="165" fontId="9" fillId="2" borderId="10" xfId="0" applyNumberFormat="1" applyFont="1" applyFill="1" applyBorder="1" applyAlignment="1">
      <alignment vertical="center" wrapText="1"/>
    </xf>
    <xf numFmtId="165" fontId="19" fillId="2" borderId="17" xfId="0" applyNumberFormat="1" applyFont="1" applyFill="1" applyBorder="1" applyAlignment="1">
      <alignment vertical="center" wrapText="1"/>
    </xf>
    <xf numFmtId="165" fontId="19" fillId="2" borderId="4" xfId="0" applyNumberFormat="1" applyFont="1" applyFill="1" applyBorder="1" applyAlignment="1">
      <alignment vertical="center" wrapText="1"/>
    </xf>
    <xf numFmtId="165" fontId="19" fillId="2" borderId="15" xfId="0" applyNumberFormat="1" applyFont="1" applyFill="1" applyBorder="1" applyAlignment="1">
      <alignment horizontal="right" vertical="center" wrapText="1"/>
    </xf>
    <xf numFmtId="165" fontId="9" fillId="2" borderId="13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19" fillId="2" borderId="31" xfId="0" applyNumberFormat="1" applyFont="1" applyFill="1" applyBorder="1" applyAlignment="1">
      <alignment horizontal="center" vertical="center" wrapText="1"/>
    </xf>
    <xf numFmtId="165" fontId="19" fillId="2" borderId="31" xfId="0" applyNumberFormat="1" applyFont="1" applyFill="1" applyBorder="1" applyAlignment="1">
      <alignment horizontal="right" vertical="center" wrapText="1"/>
    </xf>
    <xf numFmtId="165" fontId="20" fillId="2" borderId="4" xfId="0" applyNumberFormat="1" applyFont="1" applyFill="1" applyBorder="1" applyAlignment="1">
      <alignment horizontal="right" vertical="center" wrapText="1"/>
    </xf>
    <xf numFmtId="165" fontId="20" fillId="2" borderId="16" xfId="0" applyNumberFormat="1" applyFont="1" applyFill="1" applyBorder="1" applyAlignment="1">
      <alignment horizontal="righ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164" fontId="1" fillId="2" borderId="37" xfId="0" applyNumberFormat="1" applyFont="1" applyFill="1" applyBorder="1" applyAlignment="1">
      <alignment horizontal="center" vertical="top"/>
    </xf>
    <xf numFmtId="164" fontId="1" fillId="2" borderId="38" xfId="0" applyNumberFormat="1" applyFont="1" applyFill="1" applyBorder="1" applyAlignment="1">
      <alignment horizontal="center" vertical="top"/>
    </xf>
    <xf numFmtId="164" fontId="1" fillId="2" borderId="39" xfId="0" applyNumberFormat="1" applyFont="1" applyFill="1" applyBorder="1" applyAlignment="1">
      <alignment horizontal="center" vertical="top"/>
    </xf>
    <xf numFmtId="164" fontId="1" fillId="2" borderId="33" xfId="0" applyNumberFormat="1" applyFont="1" applyFill="1" applyBorder="1" applyAlignment="1">
      <alignment horizontal="center" vertical="top"/>
    </xf>
    <xf numFmtId="164" fontId="1" fillId="2" borderId="40" xfId="0" applyNumberFormat="1" applyFont="1" applyFill="1" applyBorder="1" applyAlignment="1">
      <alignment horizontal="center" vertical="top"/>
    </xf>
    <xf numFmtId="164" fontId="1" fillId="2" borderId="12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44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49" fontId="3" fillId="2" borderId="52" xfId="0" applyNumberFormat="1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0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166" fontId="10" fillId="2" borderId="16" xfId="0" applyNumberFormat="1" applyFont="1" applyFill="1" applyBorder="1" applyAlignment="1">
      <alignment horizontal="center"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49" fontId="3" fillId="2" borderId="22" xfId="0" applyNumberFormat="1" applyFont="1" applyFill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165" fontId="9" fillId="2" borderId="28" xfId="0" applyNumberFormat="1" applyFont="1" applyFill="1" applyBorder="1" applyAlignment="1">
      <alignment vertical="center" wrapText="1"/>
    </xf>
    <xf numFmtId="165" fontId="9" fillId="2" borderId="13" xfId="0" applyNumberFormat="1" applyFont="1" applyFill="1" applyBorder="1" applyAlignment="1">
      <alignment horizontal="right" vertical="center" wrapText="1"/>
    </xf>
    <xf numFmtId="165" fontId="9" fillId="0" borderId="28" xfId="0" applyNumberFormat="1" applyFont="1" applyBorder="1" applyAlignment="1">
      <alignment vertical="center" wrapText="1"/>
    </xf>
    <xf numFmtId="165" fontId="19" fillId="2" borderId="16" xfId="0" applyNumberFormat="1" applyFont="1" applyFill="1" applyBorder="1" applyAlignment="1">
      <alignment vertical="center" wrapText="1"/>
    </xf>
    <xf numFmtId="165" fontId="19" fillId="2" borderId="4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165" fontId="9" fillId="2" borderId="28" xfId="0" applyNumberFormat="1" applyFont="1" applyFill="1" applyBorder="1" applyAlignment="1">
      <alignment horizontal="right" vertical="center" wrapText="1"/>
    </xf>
    <xf numFmtId="165" fontId="9" fillId="2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V139"/>
  <sheetViews>
    <sheetView tabSelected="1" view="pageBreakPreview" zoomScale="60" zoomScaleNormal="55" workbookViewId="0">
      <selection activeCell="I88" sqref="I88:J88"/>
    </sheetView>
  </sheetViews>
  <sheetFormatPr defaultColWidth="9.140625" defaultRowHeight="43.5" customHeight="1" x14ac:dyDescent="0.25"/>
  <cols>
    <col min="1" max="1" width="6.42578125" style="1" customWidth="1"/>
    <col min="2" max="2" width="35.42578125" style="26" customWidth="1"/>
    <col min="3" max="3" width="9.28515625" style="3" bestFit="1" customWidth="1"/>
    <col min="4" max="4" width="19.140625" style="2" customWidth="1"/>
    <col min="5" max="5" width="22.140625" style="9" customWidth="1"/>
    <col min="6" max="6" width="20.7109375" style="9" customWidth="1"/>
    <col min="7" max="7" width="20.85546875" style="28" bestFit="1" customWidth="1"/>
    <col min="8" max="8" width="23" style="12" customWidth="1"/>
    <col min="9" max="10" width="20.85546875" style="9" bestFit="1" customWidth="1"/>
    <col min="11" max="11" width="28.42578125" style="2" customWidth="1"/>
    <col min="12" max="12" width="40.7109375" style="2" customWidth="1"/>
    <col min="13" max="13" width="23" style="3" customWidth="1"/>
    <col min="14" max="14" width="20.42578125" style="3" customWidth="1"/>
    <col min="15" max="15" width="19.42578125" style="3" customWidth="1"/>
    <col min="16" max="16" width="20" style="3" customWidth="1"/>
    <col min="17" max="17" width="35.7109375" style="3" customWidth="1"/>
    <col min="18" max="18" width="29.28515625" style="3" customWidth="1"/>
    <col min="19" max="19" width="11.7109375" style="3" customWidth="1"/>
    <col min="20" max="20" width="16" style="3" customWidth="1"/>
    <col min="21" max="21" width="14" style="3" customWidth="1"/>
    <col min="22" max="22" width="12" style="3" customWidth="1"/>
    <col min="23" max="23" width="25.7109375" style="3" customWidth="1"/>
    <col min="24" max="24" width="9.140625" style="3"/>
    <col min="25" max="25" width="21" style="3" customWidth="1"/>
    <col min="26" max="26" width="37.7109375" style="3" customWidth="1"/>
    <col min="27" max="16384" width="9.140625" style="3"/>
  </cols>
  <sheetData>
    <row r="1" spans="1:15" ht="51.75" customHeight="1" x14ac:dyDescent="0.25">
      <c r="A1" s="25"/>
      <c r="C1" s="27"/>
      <c r="D1" s="26"/>
      <c r="E1" s="28"/>
      <c r="F1" s="28"/>
      <c r="H1" s="28"/>
      <c r="I1" s="28"/>
      <c r="J1" s="28"/>
      <c r="K1" s="275" t="s">
        <v>275</v>
      </c>
      <c r="L1" s="275"/>
      <c r="M1" s="27"/>
      <c r="N1" s="27"/>
      <c r="O1" s="27"/>
    </row>
    <row r="2" spans="1:15" ht="29.25" customHeight="1" x14ac:dyDescent="0.25">
      <c r="A2" s="25"/>
      <c r="C2" s="27"/>
      <c r="D2" s="26"/>
      <c r="E2" s="106"/>
      <c r="F2" s="28"/>
      <c r="H2" s="28"/>
      <c r="I2" s="28"/>
      <c r="J2" s="28"/>
      <c r="K2" s="290" t="s">
        <v>165</v>
      </c>
      <c r="L2" s="290"/>
      <c r="M2" s="27"/>
      <c r="N2" s="27"/>
      <c r="O2" s="27"/>
    </row>
    <row r="3" spans="1:15" ht="36" customHeight="1" thickBot="1" x14ac:dyDescent="0.3">
      <c r="A3" s="25"/>
      <c r="B3" s="276" t="s">
        <v>93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"/>
      <c r="N3" s="27"/>
      <c r="O3" s="27"/>
    </row>
    <row r="4" spans="1:15" ht="30" customHeight="1" x14ac:dyDescent="0.25">
      <c r="A4" s="277" t="s">
        <v>0</v>
      </c>
      <c r="B4" s="279" t="s">
        <v>33</v>
      </c>
      <c r="C4" s="279" t="s">
        <v>1</v>
      </c>
      <c r="D4" s="281" t="s">
        <v>2</v>
      </c>
      <c r="E4" s="283" t="s">
        <v>3</v>
      </c>
      <c r="F4" s="285" t="s">
        <v>4</v>
      </c>
      <c r="G4" s="286"/>
      <c r="H4" s="286"/>
      <c r="I4" s="286"/>
      <c r="J4" s="287"/>
      <c r="K4" s="279" t="s">
        <v>34</v>
      </c>
      <c r="L4" s="288" t="s">
        <v>35</v>
      </c>
      <c r="M4" s="27"/>
      <c r="N4" s="27"/>
      <c r="O4" s="27"/>
    </row>
    <row r="5" spans="1:15" ht="18" customHeight="1" thickBot="1" x14ac:dyDescent="0.3">
      <c r="A5" s="278"/>
      <c r="B5" s="280"/>
      <c r="C5" s="280"/>
      <c r="D5" s="282"/>
      <c r="E5" s="284"/>
      <c r="F5" s="197" t="s">
        <v>5</v>
      </c>
      <c r="G5" s="197" t="s">
        <v>6</v>
      </c>
      <c r="H5" s="197" t="s">
        <v>17</v>
      </c>
      <c r="I5" s="197" t="s">
        <v>18</v>
      </c>
      <c r="J5" s="197" t="s">
        <v>19</v>
      </c>
      <c r="K5" s="280"/>
      <c r="L5" s="289"/>
      <c r="M5" s="27"/>
      <c r="N5" s="27"/>
      <c r="O5" s="27"/>
    </row>
    <row r="6" spans="1:15" ht="18" customHeight="1" thickBot="1" x14ac:dyDescent="0.3">
      <c r="A6" s="29">
        <v>1</v>
      </c>
      <c r="B6" s="30">
        <v>2</v>
      </c>
      <c r="C6" s="30">
        <v>3</v>
      </c>
      <c r="D6" s="30">
        <v>4</v>
      </c>
      <c r="E6" s="31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0">
        <v>11</v>
      </c>
      <c r="L6" s="33">
        <v>12</v>
      </c>
      <c r="M6" s="27"/>
      <c r="N6" s="27"/>
      <c r="O6" s="27"/>
    </row>
    <row r="7" spans="1:15" ht="23.25" customHeight="1" thickBot="1" x14ac:dyDescent="0.3">
      <c r="A7" s="257" t="s">
        <v>91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  <c r="M7" s="27"/>
      <c r="N7" s="27"/>
      <c r="O7" s="27"/>
    </row>
    <row r="8" spans="1:15" ht="164.25" customHeight="1" thickBot="1" x14ac:dyDescent="0.3">
      <c r="A8" s="48" t="s">
        <v>20</v>
      </c>
      <c r="B8" s="115" t="s">
        <v>95</v>
      </c>
      <c r="C8" s="55" t="s">
        <v>22</v>
      </c>
      <c r="D8" s="56" t="s">
        <v>103</v>
      </c>
      <c r="E8" s="57">
        <f>SUM(F8:J8)</f>
        <v>445055.64584000001</v>
      </c>
      <c r="F8" s="57">
        <f t="shared" ref="F8:I8" si="0">F9+F10+F11</f>
        <v>64564.652320000001</v>
      </c>
      <c r="G8" s="57">
        <f t="shared" si="0"/>
        <v>114788.37715</v>
      </c>
      <c r="H8" s="206">
        <f t="shared" si="0"/>
        <v>93272.686369999996</v>
      </c>
      <c r="I8" s="57">
        <f t="shared" si="0"/>
        <v>86214.964999999997</v>
      </c>
      <c r="J8" s="57">
        <f>J9+J10+J11</f>
        <v>86214.964999999997</v>
      </c>
      <c r="K8" s="56"/>
      <c r="L8" s="58"/>
      <c r="M8" s="27"/>
      <c r="N8" s="27"/>
      <c r="O8" s="27"/>
    </row>
    <row r="9" spans="1:15" ht="171" customHeight="1" x14ac:dyDescent="0.25">
      <c r="A9" s="61" t="s">
        <v>7</v>
      </c>
      <c r="B9" s="195" t="s">
        <v>209</v>
      </c>
      <c r="C9" s="45" t="s">
        <v>22</v>
      </c>
      <c r="D9" s="24" t="s">
        <v>65</v>
      </c>
      <c r="E9" s="63">
        <f>SUM(F9:J9)</f>
        <v>58638.040940000006</v>
      </c>
      <c r="F9" s="63">
        <v>3395.8935999999999</v>
      </c>
      <c r="G9" s="63">
        <v>35087.664940000002</v>
      </c>
      <c r="H9" s="209">
        <v>1676.0824</v>
      </c>
      <c r="I9" s="63">
        <v>9239.2000000000007</v>
      </c>
      <c r="J9" s="63">
        <v>9239.2000000000007</v>
      </c>
      <c r="K9" s="64" t="s">
        <v>102</v>
      </c>
      <c r="L9" s="195" t="s">
        <v>237</v>
      </c>
      <c r="M9" s="27"/>
      <c r="N9" s="27"/>
      <c r="O9" s="27"/>
    </row>
    <row r="10" spans="1:15" ht="138.75" customHeight="1" x14ac:dyDescent="0.25">
      <c r="A10" s="59" t="s">
        <v>9</v>
      </c>
      <c r="B10" s="50" t="s">
        <v>210</v>
      </c>
      <c r="C10" s="49" t="s">
        <v>22</v>
      </c>
      <c r="D10" s="51" t="s">
        <v>65</v>
      </c>
      <c r="E10" s="15">
        <f t="shared" ref="E10" si="1">SUM(F10:J10)</f>
        <v>381608.44990000001</v>
      </c>
      <c r="F10" s="15">
        <v>60168.978719999999</v>
      </c>
      <c r="G10" s="15">
        <v>78520.712209999998</v>
      </c>
      <c r="H10" s="210">
        <v>91461.228969999996</v>
      </c>
      <c r="I10" s="15">
        <v>75728.764999999999</v>
      </c>
      <c r="J10" s="15">
        <v>75728.764999999999</v>
      </c>
      <c r="K10" s="51" t="s">
        <v>69</v>
      </c>
      <c r="L10" s="50" t="s">
        <v>82</v>
      </c>
      <c r="M10" s="27"/>
      <c r="N10" s="27"/>
      <c r="O10" s="27"/>
    </row>
    <row r="11" spans="1:15" ht="178.5" customHeight="1" thickBot="1" x14ac:dyDescent="0.3">
      <c r="A11" s="65" t="s">
        <v>10</v>
      </c>
      <c r="B11" s="108" t="s">
        <v>236</v>
      </c>
      <c r="C11" s="52" t="s">
        <v>22</v>
      </c>
      <c r="D11" s="53" t="s">
        <v>65</v>
      </c>
      <c r="E11" s="16">
        <f t="shared" ref="E11" si="2">SUM(F11:J11)</f>
        <v>4809.1549999999997</v>
      </c>
      <c r="F11" s="16">
        <v>999.78</v>
      </c>
      <c r="G11" s="16">
        <v>1180</v>
      </c>
      <c r="H11" s="314">
        <v>135.375</v>
      </c>
      <c r="I11" s="16">
        <v>1247</v>
      </c>
      <c r="J11" s="16">
        <v>1247</v>
      </c>
      <c r="K11" s="53" t="s">
        <v>69</v>
      </c>
      <c r="L11" s="108" t="s">
        <v>30</v>
      </c>
      <c r="M11" s="27">
        <f>10771.78-2900</f>
        <v>7871.7800000000007</v>
      </c>
      <c r="N11" s="27"/>
      <c r="O11" s="27"/>
    </row>
    <row r="12" spans="1:15" ht="38.25" customHeight="1" x14ac:dyDescent="0.25">
      <c r="A12" s="298" t="s">
        <v>24</v>
      </c>
      <c r="B12" s="310" t="s">
        <v>96</v>
      </c>
      <c r="C12" s="310" t="s">
        <v>22</v>
      </c>
      <c r="D12" s="150" t="s">
        <v>164</v>
      </c>
      <c r="E12" s="18">
        <f t="shared" ref="E12:J12" si="3">SUM(E13:E14)</f>
        <v>38345.487869999997</v>
      </c>
      <c r="F12" s="18">
        <f t="shared" si="3"/>
        <v>30187.260900000001</v>
      </c>
      <c r="G12" s="18">
        <f>SUM(G13:G14)</f>
        <v>28197.44497</v>
      </c>
      <c r="H12" s="212">
        <f t="shared" si="3"/>
        <v>32106.781999999999</v>
      </c>
      <c r="I12" s="18">
        <f t="shared" si="3"/>
        <v>26565</v>
      </c>
      <c r="J12" s="18">
        <f t="shared" si="3"/>
        <v>26565</v>
      </c>
      <c r="K12" s="170"/>
      <c r="L12" s="172"/>
      <c r="M12" s="27"/>
      <c r="N12" s="27"/>
      <c r="O12" s="27"/>
    </row>
    <row r="13" spans="1:15" ht="85.5" customHeight="1" x14ac:dyDescent="0.25">
      <c r="A13" s="299"/>
      <c r="B13" s="311"/>
      <c r="C13" s="311"/>
      <c r="D13" s="148" t="s">
        <v>64</v>
      </c>
      <c r="E13" s="17">
        <v>26502</v>
      </c>
      <c r="F13" s="17">
        <v>26502</v>
      </c>
      <c r="G13" s="17">
        <v>25581</v>
      </c>
      <c r="H13" s="17">
        <f t="shared" ref="H13:I13" si="4">H15</f>
        <v>26565</v>
      </c>
      <c r="I13" s="17">
        <f t="shared" si="4"/>
        <v>26565</v>
      </c>
      <c r="J13" s="17">
        <f>J15</f>
        <v>26565</v>
      </c>
      <c r="K13" s="82"/>
      <c r="L13" s="174"/>
      <c r="M13" s="27"/>
      <c r="N13" s="27"/>
      <c r="O13" s="27"/>
    </row>
    <row r="14" spans="1:15" ht="51.75" customHeight="1" thickBot="1" x14ac:dyDescent="0.3">
      <c r="A14" s="300"/>
      <c r="B14" s="169"/>
      <c r="C14" s="169"/>
      <c r="D14" s="149" t="s">
        <v>65</v>
      </c>
      <c r="E14" s="19">
        <f>SUM(F14+G14+H14+I14+J14)</f>
        <v>11843.487870000001</v>
      </c>
      <c r="F14" s="19">
        <v>3685.2609000000002</v>
      </c>
      <c r="G14" s="19">
        <v>2616.44497</v>
      </c>
      <c r="H14" s="19">
        <f t="shared" ref="H14:J14" si="5">SUM(H16)</f>
        <v>5541.7820000000002</v>
      </c>
      <c r="I14" s="19">
        <f t="shared" si="5"/>
        <v>0</v>
      </c>
      <c r="J14" s="19">
        <f t="shared" si="5"/>
        <v>0</v>
      </c>
      <c r="K14" s="171"/>
      <c r="L14" s="173"/>
      <c r="M14" s="27"/>
      <c r="N14" s="27"/>
      <c r="O14" s="27"/>
    </row>
    <row r="15" spans="1:15" ht="69.75" customHeight="1" x14ac:dyDescent="0.25">
      <c r="A15" s="154" t="s">
        <v>8</v>
      </c>
      <c r="B15" s="305" t="s">
        <v>211</v>
      </c>
      <c r="C15" s="151" t="s">
        <v>22</v>
      </c>
      <c r="D15" s="155" t="s">
        <v>23</v>
      </c>
      <c r="E15" s="156">
        <f t="shared" ref="E15" si="6">SUM(F15:J15)</f>
        <v>131778</v>
      </c>
      <c r="F15" s="156">
        <v>26502</v>
      </c>
      <c r="G15" s="156">
        <v>25581</v>
      </c>
      <c r="H15" s="156">
        <v>26565</v>
      </c>
      <c r="I15" s="156">
        <v>26565</v>
      </c>
      <c r="J15" s="156">
        <v>26565</v>
      </c>
      <c r="K15" s="155" t="s">
        <v>69</v>
      </c>
      <c r="L15" s="305" t="s">
        <v>94</v>
      </c>
      <c r="M15" s="27"/>
      <c r="N15" s="27"/>
      <c r="O15" s="27"/>
    </row>
    <row r="16" spans="1:15" ht="57.75" customHeight="1" x14ac:dyDescent="0.25">
      <c r="A16" s="61"/>
      <c r="B16" s="306"/>
      <c r="C16" s="45"/>
      <c r="D16" s="51" t="s">
        <v>65</v>
      </c>
      <c r="E16" s="15">
        <f>SUM(F16+G16+H16+J16)</f>
        <v>11843.487870000001</v>
      </c>
      <c r="F16" s="15">
        <v>3685.2609000000002</v>
      </c>
      <c r="G16" s="15">
        <v>2616.44497</v>
      </c>
      <c r="H16" s="210">
        <v>5541.7820000000002</v>
      </c>
      <c r="I16" s="15">
        <v>0</v>
      </c>
      <c r="J16" s="15">
        <v>0</v>
      </c>
      <c r="K16" s="51" t="s">
        <v>79</v>
      </c>
      <c r="L16" s="306"/>
      <c r="M16" s="27"/>
      <c r="N16" s="27"/>
      <c r="O16" s="27"/>
    </row>
    <row r="17" spans="1:22" ht="90.75" customHeight="1" thickBot="1" x14ac:dyDescent="0.3">
      <c r="A17" s="203" t="s">
        <v>26</v>
      </c>
      <c r="B17" s="205" t="s">
        <v>80</v>
      </c>
      <c r="C17" s="204" t="s">
        <v>22</v>
      </c>
      <c r="D17" s="152" t="s">
        <v>65</v>
      </c>
      <c r="E17" s="153">
        <f t="shared" ref="E17" si="7">SUM(F17:J17)</f>
        <v>26881</v>
      </c>
      <c r="F17" s="153">
        <f t="shared" ref="F17:I17" si="8">F18</f>
        <v>0</v>
      </c>
      <c r="G17" s="153">
        <f t="shared" si="8"/>
        <v>3781</v>
      </c>
      <c r="H17" s="153">
        <f t="shared" si="8"/>
        <v>7700</v>
      </c>
      <c r="I17" s="153">
        <f t="shared" si="8"/>
        <v>7700</v>
      </c>
      <c r="J17" s="153">
        <f>J18</f>
        <v>7700</v>
      </c>
      <c r="K17" s="152"/>
      <c r="L17" s="200"/>
      <c r="M17" s="27"/>
      <c r="N17" s="27"/>
      <c r="O17" s="27"/>
    </row>
    <row r="18" spans="1:22" ht="179.25" customHeight="1" thickBot="1" x14ac:dyDescent="0.3">
      <c r="A18" s="67" t="s">
        <v>27</v>
      </c>
      <c r="B18" s="92" t="s">
        <v>212</v>
      </c>
      <c r="C18" s="54" t="s">
        <v>22</v>
      </c>
      <c r="D18" s="68" t="s">
        <v>65</v>
      </c>
      <c r="E18" s="69">
        <f t="shared" ref="E18" si="9">SUM(F18:J18)</f>
        <v>26881</v>
      </c>
      <c r="F18" s="69">
        <v>0</v>
      </c>
      <c r="G18" s="69">
        <v>3781</v>
      </c>
      <c r="H18" s="69">
        <v>7700</v>
      </c>
      <c r="I18" s="69">
        <v>7700</v>
      </c>
      <c r="J18" s="69">
        <v>7700</v>
      </c>
      <c r="K18" s="24" t="s">
        <v>97</v>
      </c>
      <c r="L18" s="195" t="s">
        <v>81</v>
      </c>
      <c r="M18" s="27"/>
      <c r="N18" s="27"/>
      <c r="O18" s="27"/>
    </row>
    <row r="19" spans="1:22" ht="24" customHeight="1" x14ac:dyDescent="0.25">
      <c r="A19" s="307" t="s">
        <v>36</v>
      </c>
      <c r="B19" s="308"/>
      <c r="C19" s="308"/>
      <c r="D19" s="308"/>
      <c r="E19" s="18">
        <f>E20+E21</f>
        <v>615558.13370999997</v>
      </c>
      <c r="F19" s="18">
        <f>F20+F21</f>
        <v>94751.913220000002</v>
      </c>
      <c r="G19" s="18">
        <f>G20+G21</f>
        <v>146766.82212</v>
      </c>
      <c r="H19" s="212">
        <f t="shared" ref="H19:J19" si="10">H20+H21</f>
        <v>133079.46836999999</v>
      </c>
      <c r="I19" s="18">
        <f t="shared" si="10"/>
        <v>120479.965</v>
      </c>
      <c r="J19" s="176">
        <f t="shared" si="10"/>
        <v>120479.965</v>
      </c>
      <c r="K19" s="71"/>
      <c r="L19" s="50"/>
      <c r="M19" s="27"/>
      <c r="N19" s="27"/>
      <c r="O19" s="27"/>
    </row>
    <row r="20" spans="1:22" ht="21.75" customHeight="1" x14ac:dyDescent="0.25">
      <c r="A20" s="303" t="s">
        <v>23</v>
      </c>
      <c r="B20" s="304"/>
      <c r="C20" s="304"/>
      <c r="D20" s="304"/>
      <c r="E20" s="17">
        <f>SUM(F20:J20)</f>
        <v>131778</v>
      </c>
      <c r="F20" s="72">
        <f>F13</f>
        <v>26502</v>
      </c>
      <c r="G20" s="72">
        <f>G13</f>
        <v>25581</v>
      </c>
      <c r="H20" s="72">
        <f>H15</f>
        <v>26565</v>
      </c>
      <c r="I20" s="72">
        <f>I13</f>
        <v>26565</v>
      </c>
      <c r="J20" s="72">
        <f>J13</f>
        <v>26565</v>
      </c>
      <c r="K20" s="71"/>
      <c r="L20" s="50"/>
      <c r="M20" s="27"/>
      <c r="N20" s="27"/>
      <c r="O20" s="27"/>
    </row>
    <row r="21" spans="1:22" ht="21" customHeight="1" thickBot="1" x14ac:dyDescent="0.3">
      <c r="A21" s="312" t="s">
        <v>65</v>
      </c>
      <c r="B21" s="313"/>
      <c r="C21" s="313"/>
      <c r="D21" s="313"/>
      <c r="E21" s="19">
        <f>SUM(F21:J21)</f>
        <v>483780.13370999997</v>
      </c>
      <c r="F21" s="73">
        <f>SUM(F17+F14+F8+O18)</f>
        <v>68249.913220000002</v>
      </c>
      <c r="G21" s="73">
        <f>+G14+G17+G8</f>
        <v>121185.82212</v>
      </c>
      <c r="H21" s="211">
        <f>H17+H14+H8</f>
        <v>106514.46836999999</v>
      </c>
      <c r="I21" s="73">
        <f>I8+I17</f>
        <v>93914.964999999997</v>
      </c>
      <c r="J21" s="73">
        <f>J8+J17</f>
        <v>93914.964999999997</v>
      </c>
      <c r="K21" s="71"/>
      <c r="L21" s="50"/>
      <c r="M21" s="27"/>
      <c r="N21" s="27"/>
      <c r="O21" s="27"/>
    </row>
    <row r="22" spans="1:22" ht="35.25" customHeight="1" thickBot="1" x14ac:dyDescent="0.3">
      <c r="A22" s="272" t="s">
        <v>206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3"/>
      <c r="L22" s="273"/>
      <c r="M22" s="34"/>
      <c r="N22" s="34"/>
      <c r="O22" s="34"/>
      <c r="P22" s="4"/>
      <c r="Q22" s="4"/>
      <c r="R22" s="4"/>
      <c r="S22" s="4"/>
      <c r="T22" s="4"/>
      <c r="U22" s="4"/>
      <c r="V22" s="4"/>
    </row>
    <row r="23" spans="1:22" ht="138" customHeight="1" thickBot="1" x14ac:dyDescent="0.3">
      <c r="A23" s="66" t="s">
        <v>20</v>
      </c>
      <c r="B23" s="115" t="s">
        <v>98</v>
      </c>
      <c r="C23" s="55" t="s">
        <v>21</v>
      </c>
      <c r="D23" s="115" t="s">
        <v>65</v>
      </c>
      <c r="E23" s="70">
        <f>F23+G23+H23+I23+J23</f>
        <v>23845.323510000002</v>
      </c>
      <c r="F23" s="70">
        <f>F24+F41</f>
        <v>503.47199999999998</v>
      </c>
      <c r="G23" s="70">
        <f>G24+G41</f>
        <v>897.30254000000002</v>
      </c>
      <c r="H23" s="70">
        <f>H24+H41</f>
        <v>20830.860970000002</v>
      </c>
      <c r="I23" s="70">
        <f>I24+I41</f>
        <v>806.84400000000005</v>
      </c>
      <c r="J23" s="70">
        <f>J24+J41</f>
        <v>806.84400000000005</v>
      </c>
      <c r="K23" s="115"/>
      <c r="L23" s="58"/>
      <c r="M23" s="34"/>
      <c r="N23" s="34"/>
      <c r="O23" s="34"/>
      <c r="P23" s="4"/>
      <c r="Q23" s="4"/>
      <c r="R23" s="4"/>
      <c r="S23" s="4"/>
      <c r="T23" s="4"/>
      <c r="U23" s="4"/>
      <c r="V23" s="4"/>
    </row>
    <row r="24" spans="1:22" ht="136.5" customHeight="1" x14ac:dyDescent="0.25">
      <c r="A24" s="74" t="s">
        <v>7</v>
      </c>
      <c r="B24" s="75" t="s">
        <v>224</v>
      </c>
      <c r="C24" s="76" t="s">
        <v>21</v>
      </c>
      <c r="D24" s="195" t="s">
        <v>66</v>
      </c>
      <c r="E24" s="62">
        <f>SUM(F24:J24)</f>
        <v>3314.08385</v>
      </c>
      <c r="F24" s="62">
        <f>SUM(F25:F40)</f>
        <v>148.77500000000001</v>
      </c>
      <c r="G24" s="62">
        <f>SUM(G25:G40)</f>
        <v>167.82754</v>
      </c>
      <c r="H24" s="62">
        <f>SUM(H25:H40)</f>
        <v>1383.79331</v>
      </c>
      <c r="I24" s="62">
        <f>SUM(I25:I40)</f>
        <v>806.84400000000005</v>
      </c>
      <c r="J24" s="62">
        <f>SUM(J25:J40)</f>
        <v>806.84400000000005</v>
      </c>
      <c r="K24" s="195"/>
      <c r="L24" s="195"/>
      <c r="M24" s="34"/>
      <c r="N24" s="34"/>
      <c r="O24" s="34"/>
      <c r="P24" s="4"/>
      <c r="Q24" s="4"/>
      <c r="R24" s="4"/>
      <c r="S24" s="4"/>
      <c r="T24" s="4"/>
      <c r="U24" s="4"/>
      <c r="V24" s="4"/>
    </row>
    <row r="25" spans="1:22" ht="201" customHeight="1" x14ac:dyDescent="0.25">
      <c r="A25" s="74" t="s">
        <v>149</v>
      </c>
      <c r="B25" s="76" t="s">
        <v>150</v>
      </c>
      <c r="C25" s="76" t="s">
        <v>21</v>
      </c>
      <c r="D25" s="195" t="s">
        <v>66</v>
      </c>
      <c r="E25" s="62">
        <f>SUM(F25:J25)</f>
        <v>3166.6588499999998</v>
      </c>
      <c r="F25" s="62">
        <v>118.6</v>
      </c>
      <c r="G25" s="62">
        <v>50.577539999999999</v>
      </c>
      <c r="H25" s="62">
        <v>1383.79331</v>
      </c>
      <c r="I25" s="62">
        <v>806.84400000000005</v>
      </c>
      <c r="J25" s="62">
        <v>806.84400000000005</v>
      </c>
      <c r="K25" s="195" t="s">
        <v>71</v>
      </c>
      <c r="L25" s="195" t="s">
        <v>151</v>
      </c>
      <c r="M25" s="35">
        <f>565.73626+7.2</f>
        <v>572.93626000000006</v>
      </c>
      <c r="N25" s="34"/>
      <c r="O25" s="34"/>
      <c r="P25" s="147"/>
      <c r="Q25" s="4"/>
      <c r="R25" s="4"/>
      <c r="S25" s="4"/>
      <c r="T25" s="4"/>
      <c r="U25" s="4"/>
      <c r="V25" s="4"/>
    </row>
    <row r="26" spans="1:22" ht="72.75" customHeight="1" x14ac:dyDescent="0.25">
      <c r="A26" s="74" t="s">
        <v>152</v>
      </c>
      <c r="B26" s="76" t="s">
        <v>150</v>
      </c>
      <c r="C26" s="44" t="s">
        <v>21</v>
      </c>
      <c r="D26" s="50" t="s">
        <v>66</v>
      </c>
      <c r="E26" s="14">
        <f t="shared" ref="E26:E40" si="11">SUM(F26:J26)</f>
        <v>3</v>
      </c>
      <c r="F26" s="14">
        <v>0</v>
      </c>
      <c r="G26" s="14">
        <v>3</v>
      </c>
      <c r="H26" s="14">
        <v>0</v>
      </c>
      <c r="I26" s="14">
        <v>0</v>
      </c>
      <c r="J26" s="14">
        <v>0</v>
      </c>
      <c r="K26" s="50" t="s">
        <v>87</v>
      </c>
      <c r="L26" s="50" t="s">
        <v>153</v>
      </c>
      <c r="M26" s="34"/>
      <c r="N26" s="34"/>
      <c r="O26" s="34"/>
      <c r="P26" s="147"/>
      <c r="Q26" s="4"/>
      <c r="R26" s="4"/>
      <c r="S26" s="4"/>
      <c r="T26" s="4"/>
      <c r="U26" s="4"/>
      <c r="V26" s="4"/>
    </row>
    <row r="27" spans="1:22" ht="69" customHeight="1" x14ac:dyDescent="0.25">
      <c r="A27" s="74" t="s">
        <v>154</v>
      </c>
      <c r="B27" s="76" t="s">
        <v>150</v>
      </c>
      <c r="C27" s="44" t="s">
        <v>21</v>
      </c>
      <c r="D27" s="50" t="s">
        <v>66</v>
      </c>
      <c r="E27" s="14">
        <f t="shared" si="11"/>
        <v>5</v>
      </c>
      <c r="F27" s="14">
        <v>0</v>
      </c>
      <c r="G27" s="14">
        <v>5</v>
      </c>
      <c r="H27" s="14">
        <v>0</v>
      </c>
      <c r="I27" s="14">
        <v>0</v>
      </c>
      <c r="J27" s="14">
        <v>0</v>
      </c>
      <c r="K27" s="50" t="s">
        <v>88</v>
      </c>
      <c r="L27" s="50" t="s">
        <v>153</v>
      </c>
      <c r="M27" s="34"/>
      <c r="N27" s="34"/>
      <c r="O27" s="34"/>
      <c r="P27" s="147"/>
      <c r="Q27" s="4"/>
      <c r="R27" s="4"/>
      <c r="S27" s="4"/>
      <c r="T27" s="4"/>
      <c r="U27" s="4"/>
      <c r="V27" s="4"/>
    </row>
    <row r="28" spans="1:22" ht="69" customHeight="1" x14ac:dyDescent="0.25">
      <c r="A28" s="74" t="s">
        <v>155</v>
      </c>
      <c r="B28" s="76" t="s">
        <v>150</v>
      </c>
      <c r="C28" s="44" t="s">
        <v>21</v>
      </c>
      <c r="D28" s="50" t="s">
        <v>66</v>
      </c>
      <c r="E28" s="14">
        <f t="shared" si="11"/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50" t="s">
        <v>89</v>
      </c>
      <c r="L28" s="50" t="s">
        <v>153</v>
      </c>
      <c r="M28" s="34"/>
      <c r="N28" s="34"/>
      <c r="O28" s="34"/>
      <c r="P28" s="147"/>
      <c r="Q28" s="4"/>
      <c r="R28" s="4"/>
      <c r="S28" s="4"/>
      <c r="T28" s="4"/>
      <c r="U28" s="4"/>
      <c r="V28" s="4"/>
    </row>
    <row r="29" spans="1:22" ht="69" customHeight="1" x14ac:dyDescent="0.25">
      <c r="A29" s="74" t="s">
        <v>168</v>
      </c>
      <c r="B29" s="76" t="s">
        <v>150</v>
      </c>
      <c r="C29" s="44" t="s">
        <v>21</v>
      </c>
      <c r="D29" s="50" t="s">
        <v>65</v>
      </c>
      <c r="E29" s="14">
        <f t="shared" si="11"/>
        <v>35.174999999999997</v>
      </c>
      <c r="F29" s="14">
        <v>30.175000000000001</v>
      </c>
      <c r="G29" s="14">
        <v>5</v>
      </c>
      <c r="H29" s="14">
        <v>0</v>
      </c>
      <c r="I29" s="14">
        <v>0</v>
      </c>
      <c r="J29" s="14">
        <v>0</v>
      </c>
      <c r="K29" s="50" t="s">
        <v>90</v>
      </c>
      <c r="L29" s="50" t="s">
        <v>153</v>
      </c>
      <c r="M29" s="34"/>
      <c r="N29" s="34"/>
      <c r="O29" s="34"/>
      <c r="P29" s="147"/>
      <c r="Q29" s="4"/>
      <c r="R29" s="4"/>
      <c r="S29" s="4"/>
      <c r="T29" s="4"/>
      <c r="U29" s="4"/>
      <c r="V29" s="4"/>
    </row>
    <row r="30" spans="1:22" ht="69" customHeight="1" x14ac:dyDescent="0.25">
      <c r="A30" s="74" t="s">
        <v>169</v>
      </c>
      <c r="B30" s="76" t="s">
        <v>150</v>
      </c>
      <c r="C30" s="44" t="s">
        <v>21</v>
      </c>
      <c r="D30" s="50" t="s">
        <v>65</v>
      </c>
      <c r="E30" s="14">
        <f t="shared" si="11"/>
        <v>3.8</v>
      </c>
      <c r="F30" s="14">
        <v>0</v>
      </c>
      <c r="G30" s="14">
        <v>3.8</v>
      </c>
      <c r="H30" s="14">
        <v>0</v>
      </c>
      <c r="I30" s="14">
        <v>0</v>
      </c>
      <c r="J30" s="14">
        <v>0</v>
      </c>
      <c r="K30" s="50" t="s">
        <v>170</v>
      </c>
      <c r="L30" s="50" t="s">
        <v>153</v>
      </c>
      <c r="M30" s="34"/>
      <c r="N30" s="34"/>
      <c r="O30" s="34"/>
      <c r="P30" s="147"/>
      <c r="Q30" s="4"/>
      <c r="R30" s="4"/>
      <c r="S30" s="4"/>
      <c r="T30" s="4"/>
      <c r="U30" s="4"/>
      <c r="V30" s="4"/>
    </row>
    <row r="31" spans="1:22" ht="69" customHeight="1" x14ac:dyDescent="0.25">
      <c r="A31" s="74" t="s">
        <v>181</v>
      </c>
      <c r="B31" s="76" t="s">
        <v>150</v>
      </c>
      <c r="C31" s="44" t="s">
        <v>21</v>
      </c>
      <c r="D31" s="50" t="s">
        <v>65</v>
      </c>
      <c r="E31" s="14">
        <f t="shared" si="11"/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0" t="s">
        <v>171</v>
      </c>
      <c r="L31" s="50" t="s">
        <v>153</v>
      </c>
      <c r="M31" s="34"/>
      <c r="N31" s="34"/>
      <c r="O31" s="34"/>
      <c r="P31" s="147"/>
      <c r="Q31" s="4"/>
      <c r="R31" s="4"/>
      <c r="S31" s="4"/>
      <c r="T31" s="4"/>
      <c r="U31" s="4"/>
      <c r="V31" s="4"/>
    </row>
    <row r="32" spans="1:22" ht="69" customHeight="1" x14ac:dyDescent="0.25">
      <c r="A32" s="74" t="s">
        <v>182</v>
      </c>
      <c r="B32" s="76" t="s">
        <v>150</v>
      </c>
      <c r="C32" s="44" t="s">
        <v>21</v>
      </c>
      <c r="D32" s="50" t="s">
        <v>65</v>
      </c>
      <c r="E32" s="14">
        <f t="shared" si="11"/>
        <v>15.99</v>
      </c>
      <c r="F32" s="14">
        <v>0</v>
      </c>
      <c r="G32" s="14">
        <v>15.99</v>
      </c>
      <c r="H32" s="14">
        <v>0</v>
      </c>
      <c r="I32" s="14">
        <v>0</v>
      </c>
      <c r="J32" s="14">
        <v>0</v>
      </c>
      <c r="K32" s="50" t="s">
        <v>172</v>
      </c>
      <c r="L32" s="50" t="s">
        <v>153</v>
      </c>
      <c r="M32" s="34"/>
      <c r="N32" s="34"/>
      <c r="O32" s="34"/>
      <c r="P32" s="147"/>
      <c r="Q32" s="4"/>
      <c r="R32" s="4"/>
      <c r="S32" s="4"/>
      <c r="T32" s="4"/>
      <c r="U32" s="4"/>
      <c r="V32" s="4"/>
    </row>
    <row r="33" spans="1:22" ht="69" customHeight="1" x14ac:dyDescent="0.25">
      <c r="A33" s="74" t="s">
        <v>183</v>
      </c>
      <c r="B33" s="76" t="s">
        <v>150</v>
      </c>
      <c r="C33" s="44" t="s">
        <v>21</v>
      </c>
      <c r="D33" s="50" t="s">
        <v>65</v>
      </c>
      <c r="E33" s="14">
        <f t="shared" si="11"/>
        <v>5</v>
      </c>
      <c r="F33" s="14">
        <v>0</v>
      </c>
      <c r="G33" s="14">
        <v>5</v>
      </c>
      <c r="H33" s="14">
        <v>0</v>
      </c>
      <c r="I33" s="14">
        <v>0</v>
      </c>
      <c r="J33" s="14">
        <v>0</v>
      </c>
      <c r="K33" s="50" t="s">
        <v>173</v>
      </c>
      <c r="L33" s="50" t="s">
        <v>153</v>
      </c>
      <c r="M33" s="34"/>
      <c r="N33" s="34"/>
      <c r="O33" s="34"/>
      <c r="P33" s="147"/>
      <c r="Q33" s="4"/>
      <c r="R33" s="4"/>
      <c r="S33" s="4"/>
      <c r="T33" s="4"/>
      <c r="U33" s="4"/>
      <c r="V33" s="4"/>
    </row>
    <row r="34" spans="1:22" ht="69" customHeight="1" x14ac:dyDescent="0.25">
      <c r="A34" s="74" t="s">
        <v>184</v>
      </c>
      <c r="B34" s="76" t="s">
        <v>150</v>
      </c>
      <c r="C34" s="44" t="s">
        <v>21</v>
      </c>
      <c r="D34" s="50" t="s">
        <v>65</v>
      </c>
      <c r="E34" s="14">
        <f t="shared" si="11"/>
        <v>14.824999999999999</v>
      </c>
      <c r="F34" s="14">
        <v>0</v>
      </c>
      <c r="G34" s="14">
        <v>14.824999999999999</v>
      </c>
      <c r="H34" s="14">
        <v>0</v>
      </c>
      <c r="I34" s="14">
        <v>0</v>
      </c>
      <c r="J34" s="14">
        <v>0</v>
      </c>
      <c r="K34" s="50" t="s">
        <v>174</v>
      </c>
      <c r="L34" s="50" t="s">
        <v>153</v>
      </c>
      <c r="M34" s="34"/>
      <c r="N34" s="34"/>
      <c r="O34" s="34"/>
      <c r="P34" s="147"/>
      <c r="Q34" s="4"/>
      <c r="R34" s="4"/>
      <c r="S34" s="4"/>
      <c r="T34" s="4"/>
      <c r="U34" s="4"/>
      <c r="V34" s="4"/>
    </row>
    <row r="35" spans="1:22" ht="69" customHeight="1" x14ac:dyDescent="0.25">
      <c r="A35" s="74" t="s">
        <v>185</v>
      </c>
      <c r="B35" s="76" t="s">
        <v>150</v>
      </c>
      <c r="C35" s="44" t="s">
        <v>21</v>
      </c>
      <c r="D35" s="50" t="s">
        <v>65</v>
      </c>
      <c r="E35" s="14">
        <f t="shared" si="11"/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50" t="s">
        <v>175</v>
      </c>
      <c r="L35" s="50" t="s">
        <v>153</v>
      </c>
      <c r="M35" s="34"/>
      <c r="N35" s="34"/>
      <c r="O35" s="34"/>
      <c r="P35" s="147"/>
      <c r="Q35" s="4"/>
      <c r="R35" s="4"/>
      <c r="S35" s="4"/>
      <c r="T35" s="4"/>
      <c r="U35" s="4"/>
      <c r="V35" s="4"/>
    </row>
    <row r="36" spans="1:22" ht="69" customHeight="1" x14ac:dyDescent="0.25">
      <c r="A36" s="74" t="s">
        <v>186</v>
      </c>
      <c r="B36" s="76" t="s">
        <v>150</v>
      </c>
      <c r="C36" s="44" t="s">
        <v>21</v>
      </c>
      <c r="D36" s="50" t="s">
        <v>65</v>
      </c>
      <c r="E36" s="14">
        <f t="shared" si="11"/>
        <v>19</v>
      </c>
      <c r="F36" s="14">
        <v>0</v>
      </c>
      <c r="G36" s="14">
        <v>19</v>
      </c>
      <c r="H36" s="14">
        <v>0</v>
      </c>
      <c r="I36" s="14">
        <v>0</v>
      </c>
      <c r="J36" s="14">
        <v>0</v>
      </c>
      <c r="K36" s="50" t="s">
        <v>176</v>
      </c>
      <c r="L36" s="50" t="s">
        <v>153</v>
      </c>
      <c r="M36" s="34"/>
      <c r="N36" s="34"/>
      <c r="O36" s="34"/>
      <c r="P36" s="147"/>
      <c r="Q36" s="4"/>
      <c r="R36" s="4"/>
      <c r="S36" s="4"/>
      <c r="T36" s="4"/>
      <c r="U36" s="4"/>
      <c r="V36" s="4"/>
    </row>
    <row r="37" spans="1:22" ht="69" customHeight="1" x14ac:dyDescent="0.25">
      <c r="A37" s="74" t="s">
        <v>187</v>
      </c>
      <c r="B37" s="76" t="s">
        <v>150</v>
      </c>
      <c r="C37" s="44" t="s">
        <v>21</v>
      </c>
      <c r="D37" s="50" t="s">
        <v>65</v>
      </c>
      <c r="E37" s="14">
        <f t="shared" si="11"/>
        <v>6</v>
      </c>
      <c r="F37" s="14">
        <v>0</v>
      </c>
      <c r="G37" s="14">
        <v>6</v>
      </c>
      <c r="H37" s="14">
        <v>0</v>
      </c>
      <c r="I37" s="14">
        <v>0</v>
      </c>
      <c r="J37" s="14">
        <v>0</v>
      </c>
      <c r="K37" s="50" t="s">
        <v>177</v>
      </c>
      <c r="L37" s="50" t="s">
        <v>153</v>
      </c>
      <c r="M37" s="34"/>
      <c r="N37" s="34"/>
      <c r="O37" s="34"/>
      <c r="P37" s="147"/>
      <c r="Q37" s="4"/>
      <c r="R37" s="4"/>
      <c r="S37" s="4"/>
      <c r="T37" s="4"/>
      <c r="U37" s="4"/>
      <c r="V37" s="4"/>
    </row>
    <row r="38" spans="1:22" ht="69" customHeight="1" x14ac:dyDescent="0.25">
      <c r="A38" s="74" t="s">
        <v>188</v>
      </c>
      <c r="B38" s="76" t="s">
        <v>150</v>
      </c>
      <c r="C38" s="44" t="s">
        <v>21</v>
      </c>
      <c r="D38" s="50" t="s">
        <v>65</v>
      </c>
      <c r="E38" s="14">
        <f t="shared" si="11"/>
        <v>24.635000000000002</v>
      </c>
      <c r="F38" s="14">
        <v>0</v>
      </c>
      <c r="G38" s="14">
        <v>24.635000000000002</v>
      </c>
      <c r="H38" s="14">
        <v>0</v>
      </c>
      <c r="I38" s="14">
        <v>0</v>
      </c>
      <c r="J38" s="14">
        <v>0</v>
      </c>
      <c r="K38" s="50" t="s">
        <v>178</v>
      </c>
      <c r="L38" s="50" t="s">
        <v>153</v>
      </c>
      <c r="M38" s="34"/>
      <c r="N38" s="34"/>
      <c r="O38" s="34"/>
      <c r="P38" s="147"/>
      <c r="Q38" s="4"/>
      <c r="R38" s="4"/>
      <c r="S38" s="4"/>
      <c r="T38" s="4"/>
      <c r="U38" s="4"/>
      <c r="V38" s="4"/>
    </row>
    <row r="39" spans="1:22" ht="69" customHeight="1" x14ac:dyDescent="0.25">
      <c r="A39" s="74" t="s">
        <v>189</v>
      </c>
      <c r="B39" s="76" t="s">
        <v>150</v>
      </c>
      <c r="C39" s="44" t="s">
        <v>21</v>
      </c>
      <c r="D39" s="50" t="s">
        <v>65</v>
      </c>
      <c r="E39" s="14">
        <f t="shared" si="11"/>
        <v>10</v>
      </c>
      <c r="F39" s="14">
        <v>0</v>
      </c>
      <c r="G39" s="14">
        <v>10</v>
      </c>
      <c r="H39" s="14">
        <v>0</v>
      </c>
      <c r="I39" s="14">
        <v>0</v>
      </c>
      <c r="J39" s="14">
        <v>0</v>
      </c>
      <c r="K39" s="50" t="s">
        <v>179</v>
      </c>
      <c r="L39" s="50" t="s">
        <v>153</v>
      </c>
      <c r="M39" s="34"/>
      <c r="N39" s="34"/>
      <c r="O39" s="34"/>
      <c r="P39" s="147"/>
      <c r="Q39" s="4"/>
      <c r="R39" s="4"/>
      <c r="S39" s="4"/>
      <c r="T39" s="4"/>
      <c r="U39" s="4"/>
      <c r="V39" s="4"/>
    </row>
    <row r="40" spans="1:22" ht="69" customHeight="1" x14ac:dyDescent="0.25">
      <c r="A40" s="74" t="s">
        <v>190</v>
      </c>
      <c r="B40" s="76" t="s">
        <v>150</v>
      </c>
      <c r="C40" s="44" t="s">
        <v>21</v>
      </c>
      <c r="D40" s="50" t="s">
        <v>65</v>
      </c>
      <c r="E40" s="14">
        <f t="shared" si="11"/>
        <v>5</v>
      </c>
      <c r="F40" s="14">
        <v>0</v>
      </c>
      <c r="G40" s="14">
        <v>5</v>
      </c>
      <c r="H40" s="14">
        <v>0</v>
      </c>
      <c r="I40" s="14">
        <v>0</v>
      </c>
      <c r="J40" s="14">
        <v>0</v>
      </c>
      <c r="K40" s="50" t="s">
        <v>180</v>
      </c>
      <c r="L40" s="50" t="s">
        <v>153</v>
      </c>
      <c r="M40" s="34"/>
      <c r="N40" s="34"/>
      <c r="O40" s="34"/>
      <c r="P40" s="4">
        <f>SUM(P25:P39)</f>
        <v>0</v>
      </c>
      <c r="Q40" s="4"/>
      <c r="R40" s="4"/>
      <c r="S40" s="4"/>
      <c r="T40" s="4"/>
      <c r="U40" s="4"/>
      <c r="V40" s="4"/>
    </row>
    <row r="41" spans="1:22" ht="117.75" customHeight="1" x14ac:dyDescent="0.25">
      <c r="A41" s="74" t="s">
        <v>15</v>
      </c>
      <c r="B41" s="76" t="s">
        <v>215</v>
      </c>
      <c r="C41" s="76" t="s">
        <v>21</v>
      </c>
      <c r="D41" s="195" t="s">
        <v>66</v>
      </c>
      <c r="E41" s="135">
        <f>SUM(F41:J41)</f>
        <v>20531.239659999999</v>
      </c>
      <c r="F41" s="62">
        <v>354.697</v>
      </c>
      <c r="G41" s="62">
        <v>729.47500000000002</v>
      </c>
      <c r="H41" s="62">
        <f>H42+H43+H44+H45+H46+H47+H48+H49+H50+H51+H52+H53+H54+H55+H56+H57+H58+H59+H60+H61+H62+H63</f>
        <v>19447.067660000001</v>
      </c>
      <c r="I41" s="62">
        <v>0</v>
      </c>
      <c r="J41" s="62">
        <v>0</v>
      </c>
      <c r="K41" s="195"/>
      <c r="L41" s="195"/>
      <c r="M41" s="34"/>
      <c r="N41" s="34"/>
      <c r="O41" s="34"/>
      <c r="P41" s="4"/>
      <c r="Q41" s="4"/>
      <c r="R41" s="4"/>
      <c r="S41" s="4"/>
      <c r="T41" s="4"/>
      <c r="U41" s="4"/>
      <c r="V41" s="4"/>
    </row>
    <row r="42" spans="1:22" ht="100.5" customHeight="1" x14ac:dyDescent="0.25">
      <c r="A42" s="74" t="s">
        <v>252</v>
      </c>
      <c r="B42" s="76" t="s">
        <v>251</v>
      </c>
      <c r="C42" s="76" t="s">
        <v>21</v>
      </c>
      <c r="D42" s="195" t="s">
        <v>66</v>
      </c>
      <c r="E42" s="135">
        <f>SUM(F42:J42)</f>
        <v>5660.2396599999993</v>
      </c>
      <c r="F42" s="62">
        <v>354.697</v>
      </c>
      <c r="G42" s="62">
        <v>729.47500000000002</v>
      </c>
      <c r="H42" s="315">
        <v>4576.0676599999997</v>
      </c>
      <c r="I42" s="62">
        <v>0</v>
      </c>
      <c r="J42" s="62">
        <v>0</v>
      </c>
      <c r="K42" s="195" t="s">
        <v>72</v>
      </c>
      <c r="L42" s="195" t="s">
        <v>274</v>
      </c>
      <c r="M42" s="34"/>
      <c r="N42" s="34"/>
      <c r="O42" s="34"/>
      <c r="P42" s="4"/>
      <c r="Q42" s="4"/>
      <c r="R42" s="4"/>
      <c r="S42" s="4"/>
      <c r="T42" s="4"/>
      <c r="U42" s="4"/>
      <c r="V42" s="4"/>
    </row>
    <row r="43" spans="1:22" ht="103.5" customHeight="1" x14ac:dyDescent="0.25">
      <c r="A43" s="74" t="s">
        <v>253</v>
      </c>
      <c r="B43" s="76" t="s">
        <v>251</v>
      </c>
      <c r="C43" s="76" t="s">
        <v>21</v>
      </c>
      <c r="D43" s="195" t="s">
        <v>66</v>
      </c>
      <c r="E43" s="135">
        <f t="shared" ref="E43:E57" si="12">SUM(F43:J43)</f>
        <v>70</v>
      </c>
      <c r="F43" s="62">
        <v>0</v>
      </c>
      <c r="G43" s="62">
        <v>0</v>
      </c>
      <c r="H43" s="62">
        <v>70</v>
      </c>
      <c r="I43" s="62">
        <v>0</v>
      </c>
      <c r="J43" s="62">
        <v>0</v>
      </c>
      <c r="K43" s="195" t="s">
        <v>87</v>
      </c>
      <c r="L43" s="195" t="s">
        <v>274</v>
      </c>
      <c r="M43" s="34"/>
      <c r="N43" s="34"/>
      <c r="O43" s="34"/>
      <c r="P43" s="4"/>
      <c r="Q43" s="4"/>
      <c r="R43" s="4"/>
      <c r="S43" s="4"/>
      <c r="T43" s="4"/>
      <c r="U43" s="4"/>
      <c r="V43" s="4"/>
    </row>
    <row r="44" spans="1:22" ht="100.5" customHeight="1" x14ac:dyDescent="0.25">
      <c r="A44" s="74" t="s">
        <v>254</v>
      </c>
      <c r="B44" s="76" t="s">
        <v>251</v>
      </c>
      <c r="C44" s="76" t="s">
        <v>21</v>
      </c>
      <c r="D44" s="195" t="s">
        <v>66</v>
      </c>
      <c r="E44" s="135">
        <f t="shared" si="12"/>
        <v>70</v>
      </c>
      <c r="F44" s="62">
        <v>0</v>
      </c>
      <c r="G44" s="62">
        <v>0</v>
      </c>
      <c r="H44" s="62">
        <v>70</v>
      </c>
      <c r="I44" s="62">
        <v>0</v>
      </c>
      <c r="J44" s="62">
        <v>0</v>
      </c>
      <c r="K44" s="195" t="s">
        <v>88</v>
      </c>
      <c r="L44" s="195" t="s">
        <v>274</v>
      </c>
      <c r="M44" s="34"/>
      <c r="N44" s="34"/>
      <c r="O44" s="34"/>
      <c r="P44" s="4"/>
      <c r="Q44" s="4"/>
      <c r="R44" s="4"/>
      <c r="S44" s="4"/>
      <c r="T44" s="4"/>
      <c r="U44" s="4"/>
      <c r="V44" s="4"/>
    </row>
    <row r="45" spans="1:22" ht="100.5" customHeight="1" x14ac:dyDescent="0.25">
      <c r="A45" s="74" t="s">
        <v>255</v>
      </c>
      <c r="B45" s="76" t="s">
        <v>251</v>
      </c>
      <c r="C45" s="76" t="s">
        <v>21</v>
      </c>
      <c r="D45" s="195" t="s">
        <v>66</v>
      </c>
      <c r="E45" s="135">
        <f t="shared" si="12"/>
        <v>70</v>
      </c>
      <c r="F45" s="62">
        <v>0</v>
      </c>
      <c r="G45" s="62">
        <v>0</v>
      </c>
      <c r="H45" s="62">
        <v>70</v>
      </c>
      <c r="I45" s="62">
        <v>0</v>
      </c>
      <c r="J45" s="62">
        <v>0</v>
      </c>
      <c r="K45" s="195" t="s">
        <v>89</v>
      </c>
      <c r="L45" s="195" t="s">
        <v>274</v>
      </c>
      <c r="M45" s="34"/>
      <c r="N45" s="34"/>
      <c r="O45" s="34"/>
      <c r="P45" s="4"/>
      <c r="Q45" s="4"/>
      <c r="R45" s="4"/>
      <c r="S45" s="4"/>
      <c r="T45" s="4"/>
      <c r="U45" s="4"/>
      <c r="V45" s="4"/>
    </row>
    <row r="46" spans="1:22" ht="102" customHeight="1" x14ac:dyDescent="0.25">
      <c r="A46" s="74" t="s">
        <v>256</v>
      </c>
      <c r="B46" s="76" t="s">
        <v>251</v>
      </c>
      <c r="C46" s="76" t="s">
        <v>21</v>
      </c>
      <c r="D46" s="195" t="s">
        <v>65</v>
      </c>
      <c r="E46" s="135">
        <f t="shared" si="12"/>
        <v>70</v>
      </c>
      <c r="F46" s="62">
        <v>0</v>
      </c>
      <c r="G46" s="62">
        <v>0</v>
      </c>
      <c r="H46" s="62">
        <v>70</v>
      </c>
      <c r="I46" s="62">
        <v>0</v>
      </c>
      <c r="J46" s="62">
        <v>0</v>
      </c>
      <c r="K46" s="195" t="s">
        <v>90</v>
      </c>
      <c r="L46" s="195" t="s">
        <v>274</v>
      </c>
      <c r="M46" s="34"/>
      <c r="N46" s="34"/>
      <c r="O46" s="34"/>
      <c r="P46" s="4"/>
      <c r="Q46" s="4"/>
      <c r="R46" s="4"/>
      <c r="S46" s="4"/>
      <c r="T46" s="4"/>
      <c r="U46" s="4"/>
      <c r="V46" s="4"/>
    </row>
    <row r="47" spans="1:22" ht="102" customHeight="1" x14ac:dyDescent="0.25">
      <c r="A47" s="74" t="s">
        <v>257</v>
      </c>
      <c r="B47" s="76" t="s">
        <v>251</v>
      </c>
      <c r="C47" s="76" t="s">
        <v>21</v>
      </c>
      <c r="D47" s="195" t="s">
        <v>65</v>
      </c>
      <c r="E47" s="135">
        <f t="shared" si="12"/>
        <v>70</v>
      </c>
      <c r="F47" s="62">
        <v>0</v>
      </c>
      <c r="G47" s="62">
        <v>0</v>
      </c>
      <c r="H47" s="62">
        <v>70</v>
      </c>
      <c r="I47" s="62">
        <v>0</v>
      </c>
      <c r="J47" s="62">
        <v>0</v>
      </c>
      <c r="K47" s="195" t="s">
        <v>170</v>
      </c>
      <c r="L47" s="195" t="s">
        <v>274</v>
      </c>
      <c r="M47" s="34"/>
      <c r="N47" s="34"/>
      <c r="O47" s="34"/>
      <c r="P47" s="4"/>
      <c r="Q47" s="4"/>
      <c r="R47" s="4"/>
      <c r="S47" s="4"/>
      <c r="T47" s="4"/>
      <c r="U47" s="4"/>
      <c r="V47" s="4"/>
    </row>
    <row r="48" spans="1:22" ht="100.5" customHeight="1" x14ac:dyDescent="0.25">
      <c r="A48" s="74" t="s">
        <v>258</v>
      </c>
      <c r="B48" s="76" t="s">
        <v>251</v>
      </c>
      <c r="C48" s="76" t="s">
        <v>21</v>
      </c>
      <c r="D48" s="195" t="s">
        <v>65</v>
      </c>
      <c r="E48" s="135">
        <f t="shared" si="12"/>
        <v>70</v>
      </c>
      <c r="F48" s="62">
        <v>0</v>
      </c>
      <c r="G48" s="62">
        <v>0</v>
      </c>
      <c r="H48" s="62">
        <v>70</v>
      </c>
      <c r="I48" s="62">
        <v>0</v>
      </c>
      <c r="J48" s="62">
        <v>0</v>
      </c>
      <c r="K48" s="195" t="s">
        <v>171</v>
      </c>
      <c r="L48" s="195" t="s">
        <v>274</v>
      </c>
      <c r="M48" s="34"/>
      <c r="N48" s="34"/>
      <c r="O48" s="34"/>
      <c r="P48" s="4"/>
      <c r="Q48" s="4"/>
      <c r="R48" s="4"/>
      <c r="S48" s="4"/>
      <c r="T48" s="4"/>
      <c r="U48" s="4"/>
      <c r="V48" s="4"/>
    </row>
    <row r="49" spans="1:22" ht="99.75" customHeight="1" x14ac:dyDescent="0.25">
      <c r="A49" s="74" t="s">
        <v>259</v>
      </c>
      <c r="B49" s="76" t="s">
        <v>251</v>
      </c>
      <c r="C49" s="76" t="s">
        <v>21</v>
      </c>
      <c r="D49" s="195" t="s">
        <v>65</v>
      </c>
      <c r="E49" s="135">
        <f t="shared" si="12"/>
        <v>70</v>
      </c>
      <c r="F49" s="62">
        <v>0</v>
      </c>
      <c r="G49" s="62">
        <v>0</v>
      </c>
      <c r="H49" s="62">
        <v>70</v>
      </c>
      <c r="I49" s="62">
        <v>0</v>
      </c>
      <c r="J49" s="62">
        <v>0</v>
      </c>
      <c r="K49" s="195" t="s">
        <v>172</v>
      </c>
      <c r="L49" s="195" t="s">
        <v>274</v>
      </c>
      <c r="M49" s="34"/>
      <c r="N49" s="34"/>
      <c r="O49" s="34"/>
      <c r="P49" s="4"/>
      <c r="Q49" s="4"/>
      <c r="R49" s="4"/>
      <c r="S49" s="4"/>
      <c r="T49" s="4"/>
      <c r="U49" s="4"/>
      <c r="V49" s="4"/>
    </row>
    <row r="50" spans="1:22" ht="105.75" customHeight="1" x14ac:dyDescent="0.25">
      <c r="A50" s="74" t="s">
        <v>260</v>
      </c>
      <c r="B50" s="76" t="s">
        <v>251</v>
      </c>
      <c r="C50" s="76" t="s">
        <v>21</v>
      </c>
      <c r="D50" s="195" t="s">
        <v>65</v>
      </c>
      <c r="E50" s="135">
        <f t="shared" si="12"/>
        <v>70</v>
      </c>
      <c r="F50" s="62">
        <v>0</v>
      </c>
      <c r="G50" s="62">
        <v>0</v>
      </c>
      <c r="H50" s="62">
        <v>70</v>
      </c>
      <c r="I50" s="62">
        <v>0</v>
      </c>
      <c r="J50" s="62">
        <v>0</v>
      </c>
      <c r="K50" s="195" t="s">
        <v>173</v>
      </c>
      <c r="L50" s="195" t="s">
        <v>274</v>
      </c>
      <c r="M50" s="34"/>
      <c r="N50" s="34"/>
      <c r="O50" s="34"/>
      <c r="P50" s="4"/>
      <c r="Q50" s="4"/>
      <c r="R50" s="4"/>
      <c r="S50" s="4"/>
      <c r="T50" s="4"/>
      <c r="U50" s="4"/>
      <c r="V50" s="4"/>
    </row>
    <row r="51" spans="1:22" ht="103.5" customHeight="1" x14ac:dyDescent="0.25">
      <c r="A51" s="74" t="s">
        <v>261</v>
      </c>
      <c r="B51" s="76" t="s">
        <v>251</v>
      </c>
      <c r="C51" s="76" t="s">
        <v>21</v>
      </c>
      <c r="D51" s="195" t="s">
        <v>65</v>
      </c>
      <c r="E51" s="135">
        <f t="shared" si="12"/>
        <v>105</v>
      </c>
      <c r="F51" s="62">
        <v>0</v>
      </c>
      <c r="G51" s="62">
        <v>0</v>
      </c>
      <c r="H51" s="62">
        <v>105</v>
      </c>
      <c r="I51" s="62">
        <v>0</v>
      </c>
      <c r="J51" s="62">
        <v>0</v>
      </c>
      <c r="K51" s="195" t="s">
        <v>174</v>
      </c>
      <c r="L51" s="195" t="s">
        <v>274</v>
      </c>
      <c r="M51" s="34"/>
      <c r="N51" s="34"/>
      <c r="O51" s="34"/>
      <c r="P51" s="4"/>
      <c r="Q51" s="4"/>
      <c r="R51" s="4"/>
      <c r="S51" s="4"/>
      <c r="T51" s="4"/>
      <c r="U51" s="4"/>
      <c r="V51" s="4"/>
    </row>
    <row r="52" spans="1:22" ht="100.5" customHeight="1" x14ac:dyDescent="0.25">
      <c r="A52" s="74" t="s">
        <v>262</v>
      </c>
      <c r="B52" s="76" t="s">
        <v>251</v>
      </c>
      <c r="C52" s="76" t="s">
        <v>21</v>
      </c>
      <c r="D52" s="195" t="s">
        <v>65</v>
      </c>
      <c r="E52" s="135">
        <f t="shared" si="12"/>
        <v>70</v>
      </c>
      <c r="F52" s="62">
        <v>0</v>
      </c>
      <c r="G52" s="62">
        <v>0</v>
      </c>
      <c r="H52" s="62">
        <v>70</v>
      </c>
      <c r="I52" s="62">
        <v>0</v>
      </c>
      <c r="J52" s="62">
        <v>0</v>
      </c>
      <c r="K52" s="195" t="s">
        <v>175</v>
      </c>
      <c r="L52" s="195" t="s">
        <v>274</v>
      </c>
      <c r="M52" s="34"/>
      <c r="N52" s="34"/>
      <c r="O52" s="34"/>
      <c r="P52" s="4"/>
      <c r="Q52" s="4"/>
      <c r="R52" s="4"/>
      <c r="S52" s="4"/>
      <c r="T52" s="4"/>
      <c r="U52" s="4"/>
      <c r="V52" s="4"/>
    </row>
    <row r="53" spans="1:22" ht="103.5" customHeight="1" x14ac:dyDescent="0.25">
      <c r="A53" s="74" t="s">
        <v>263</v>
      </c>
      <c r="B53" s="76" t="s">
        <v>251</v>
      </c>
      <c r="C53" s="76" t="s">
        <v>21</v>
      </c>
      <c r="D53" s="195" t="s">
        <v>65</v>
      </c>
      <c r="E53" s="135">
        <f t="shared" si="12"/>
        <v>70</v>
      </c>
      <c r="F53" s="62">
        <v>0</v>
      </c>
      <c r="G53" s="62">
        <v>0</v>
      </c>
      <c r="H53" s="62">
        <v>70</v>
      </c>
      <c r="I53" s="62">
        <v>0</v>
      </c>
      <c r="J53" s="62">
        <v>0</v>
      </c>
      <c r="K53" s="195" t="s">
        <v>176</v>
      </c>
      <c r="L53" s="195" t="s">
        <v>274</v>
      </c>
      <c r="M53" s="34"/>
      <c r="N53" s="34"/>
      <c r="O53" s="34"/>
      <c r="P53" s="4"/>
      <c r="Q53" s="4"/>
      <c r="R53" s="4"/>
      <c r="S53" s="4"/>
      <c r="T53" s="4"/>
      <c r="U53" s="4"/>
      <c r="V53" s="4"/>
    </row>
    <row r="54" spans="1:22" ht="102" customHeight="1" x14ac:dyDescent="0.25">
      <c r="A54" s="74" t="s">
        <v>264</v>
      </c>
      <c r="B54" s="76" t="s">
        <v>251</v>
      </c>
      <c r="C54" s="76" t="s">
        <v>21</v>
      </c>
      <c r="D54" s="195" t="s">
        <v>65</v>
      </c>
      <c r="E54" s="135">
        <f t="shared" si="12"/>
        <v>70</v>
      </c>
      <c r="F54" s="62">
        <v>0</v>
      </c>
      <c r="G54" s="62">
        <v>0</v>
      </c>
      <c r="H54" s="62">
        <v>70</v>
      </c>
      <c r="I54" s="62">
        <v>0</v>
      </c>
      <c r="J54" s="62">
        <v>0</v>
      </c>
      <c r="K54" s="195" t="s">
        <v>177</v>
      </c>
      <c r="L54" s="195" t="s">
        <v>274</v>
      </c>
      <c r="M54" s="34"/>
      <c r="N54" s="34"/>
      <c r="O54" s="34"/>
      <c r="P54" s="4"/>
      <c r="Q54" s="4"/>
      <c r="R54" s="4"/>
      <c r="S54" s="4"/>
      <c r="T54" s="4"/>
      <c r="U54" s="4"/>
      <c r="V54" s="4"/>
    </row>
    <row r="55" spans="1:22" ht="100.5" customHeight="1" x14ac:dyDescent="0.25">
      <c r="A55" s="74" t="s">
        <v>265</v>
      </c>
      <c r="B55" s="76" t="s">
        <v>251</v>
      </c>
      <c r="C55" s="76" t="s">
        <v>21</v>
      </c>
      <c r="D55" s="195" t="s">
        <v>65</v>
      </c>
      <c r="E55" s="135">
        <f t="shared" si="12"/>
        <v>105</v>
      </c>
      <c r="F55" s="62">
        <v>0</v>
      </c>
      <c r="G55" s="62">
        <v>0</v>
      </c>
      <c r="H55" s="62">
        <v>105</v>
      </c>
      <c r="I55" s="62">
        <v>0</v>
      </c>
      <c r="J55" s="62">
        <v>0</v>
      </c>
      <c r="K55" s="195" t="s">
        <v>178</v>
      </c>
      <c r="L55" s="195" t="s">
        <v>274</v>
      </c>
      <c r="M55" s="34"/>
      <c r="N55" s="34"/>
      <c r="O55" s="34"/>
      <c r="P55" s="4"/>
      <c r="Q55" s="4"/>
      <c r="R55" s="4"/>
      <c r="S55" s="4"/>
      <c r="T55" s="4"/>
      <c r="U55" s="4"/>
      <c r="V55" s="4"/>
    </row>
    <row r="56" spans="1:22" ht="100.5" customHeight="1" x14ac:dyDescent="0.25">
      <c r="A56" s="74" t="s">
        <v>266</v>
      </c>
      <c r="B56" s="76" t="s">
        <v>251</v>
      </c>
      <c r="C56" s="76" t="s">
        <v>21</v>
      </c>
      <c r="D56" s="195" t="s">
        <v>65</v>
      </c>
      <c r="E56" s="135">
        <f t="shared" si="12"/>
        <v>70</v>
      </c>
      <c r="F56" s="62">
        <v>0</v>
      </c>
      <c r="G56" s="62">
        <v>0</v>
      </c>
      <c r="H56" s="62">
        <v>70</v>
      </c>
      <c r="I56" s="62">
        <v>0</v>
      </c>
      <c r="J56" s="62">
        <v>0</v>
      </c>
      <c r="K56" s="195" t="s">
        <v>179</v>
      </c>
      <c r="L56" s="195" t="s">
        <v>274</v>
      </c>
      <c r="M56" s="34"/>
      <c r="N56" s="34"/>
      <c r="O56" s="34"/>
      <c r="P56" s="4"/>
      <c r="Q56" s="4"/>
      <c r="R56" s="4"/>
      <c r="S56" s="4"/>
      <c r="T56" s="4"/>
      <c r="U56" s="4"/>
      <c r="V56" s="4"/>
    </row>
    <row r="57" spans="1:22" ht="104.25" customHeight="1" x14ac:dyDescent="0.25">
      <c r="A57" s="74" t="s">
        <v>267</v>
      </c>
      <c r="B57" s="76" t="s">
        <v>251</v>
      </c>
      <c r="C57" s="76" t="s">
        <v>21</v>
      </c>
      <c r="D57" s="195" t="s">
        <v>65</v>
      </c>
      <c r="E57" s="135">
        <f t="shared" si="12"/>
        <v>70</v>
      </c>
      <c r="F57" s="62">
        <v>0</v>
      </c>
      <c r="G57" s="62">
        <v>0</v>
      </c>
      <c r="H57" s="62">
        <v>70</v>
      </c>
      <c r="I57" s="62">
        <v>0</v>
      </c>
      <c r="J57" s="62">
        <v>0</v>
      </c>
      <c r="K57" s="195" t="s">
        <v>180</v>
      </c>
      <c r="L57" s="195" t="s">
        <v>274</v>
      </c>
      <c r="M57" s="34"/>
      <c r="N57" s="34"/>
      <c r="O57" s="34"/>
      <c r="P57" s="4"/>
      <c r="Q57" s="4"/>
      <c r="R57" s="4"/>
      <c r="S57" s="4"/>
      <c r="T57" s="4"/>
      <c r="U57" s="4"/>
      <c r="V57" s="4"/>
    </row>
    <row r="58" spans="1:22" ht="99.75" customHeight="1" x14ac:dyDescent="0.25">
      <c r="A58" s="74" t="s">
        <v>269</v>
      </c>
      <c r="B58" s="76" t="s">
        <v>251</v>
      </c>
      <c r="C58" s="76" t="s">
        <v>21</v>
      </c>
      <c r="D58" s="195" t="s">
        <v>65</v>
      </c>
      <c r="E58" s="135">
        <f>F58+H58+G58+I58+J58</f>
        <v>70</v>
      </c>
      <c r="F58" s="62">
        <v>0</v>
      </c>
      <c r="G58" s="62">
        <v>0</v>
      </c>
      <c r="H58" s="62">
        <v>70</v>
      </c>
      <c r="I58" s="62">
        <v>0</v>
      </c>
      <c r="J58" s="62">
        <v>0</v>
      </c>
      <c r="K58" s="195" t="s">
        <v>242</v>
      </c>
      <c r="L58" s="195" t="s">
        <v>274</v>
      </c>
      <c r="M58" s="34"/>
      <c r="N58" s="34"/>
      <c r="O58" s="34"/>
      <c r="P58" s="4"/>
      <c r="Q58" s="4"/>
      <c r="R58" s="4"/>
      <c r="S58" s="4"/>
      <c r="T58" s="4"/>
      <c r="U58" s="4"/>
      <c r="V58" s="4"/>
    </row>
    <row r="59" spans="1:22" ht="99.75" customHeight="1" x14ac:dyDescent="0.25">
      <c r="A59" s="74" t="s">
        <v>268</v>
      </c>
      <c r="B59" s="76" t="s">
        <v>251</v>
      </c>
      <c r="C59" s="76" t="s">
        <v>21</v>
      </c>
      <c r="D59" s="195" t="s">
        <v>65</v>
      </c>
      <c r="E59" s="135">
        <f>F59+G59+H59+I59+J59</f>
        <v>70</v>
      </c>
      <c r="F59" s="62">
        <v>0</v>
      </c>
      <c r="G59" s="62">
        <v>0</v>
      </c>
      <c r="H59" s="62">
        <v>70</v>
      </c>
      <c r="I59" s="62">
        <v>0</v>
      </c>
      <c r="J59" s="62">
        <v>0</v>
      </c>
      <c r="K59" s="195" t="s">
        <v>243</v>
      </c>
      <c r="L59" s="195" t="s">
        <v>274</v>
      </c>
      <c r="M59" s="34"/>
      <c r="N59" s="34"/>
      <c r="O59" s="34"/>
      <c r="P59" s="4"/>
      <c r="Q59" s="4"/>
      <c r="R59" s="4"/>
      <c r="S59" s="4"/>
      <c r="T59" s="4"/>
      <c r="U59" s="4"/>
      <c r="V59" s="4"/>
    </row>
    <row r="60" spans="1:22" ht="102" customHeight="1" x14ac:dyDescent="0.25">
      <c r="A60" s="74" t="s">
        <v>270</v>
      </c>
      <c r="B60" s="76" t="s">
        <v>251</v>
      </c>
      <c r="C60" s="76" t="s">
        <v>21</v>
      </c>
      <c r="D60" s="195" t="s">
        <v>65</v>
      </c>
      <c r="E60" s="135">
        <f>F60+G60+H60+I60+J60+J60</f>
        <v>105</v>
      </c>
      <c r="F60" s="62">
        <v>0</v>
      </c>
      <c r="G60" s="62">
        <v>0</v>
      </c>
      <c r="H60" s="315">
        <v>105</v>
      </c>
      <c r="I60" s="62">
        <v>0</v>
      </c>
      <c r="J60" s="62">
        <v>0</v>
      </c>
      <c r="K60" s="195" t="s">
        <v>249</v>
      </c>
      <c r="L60" s="195" t="s">
        <v>274</v>
      </c>
      <c r="M60" s="34"/>
      <c r="N60" s="34"/>
      <c r="O60" s="34"/>
      <c r="P60" s="4"/>
      <c r="Q60" s="4"/>
      <c r="R60" s="4"/>
      <c r="S60" s="4"/>
      <c r="T60" s="4"/>
      <c r="U60" s="4"/>
      <c r="V60" s="4"/>
    </row>
    <row r="61" spans="1:22" ht="102" customHeight="1" x14ac:dyDescent="0.25">
      <c r="A61" s="74" t="s">
        <v>271</v>
      </c>
      <c r="B61" s="76" t="s">
        <v>251</v>
      </c>
      <c r="C61" s="76" t="s">
        <v>21</v>
      </c>
      <c r="D61" s="195" t="s">
        <v>65</v>
      </c>
      <c r="E61" s="135">
        <f>F61+G61+H61+I61+J61</f>
        <v>1279</v>
      </c>
      <c r="F61" s="62">
        <v>0</v>
      </c>
      <c r="G61" s="62">
        <v>0</v>
      </c>
      <c r="H61" s="315">
        <v>1279</v>
      </c>
      <c r="I61" s="62">
        <v>0</v>
      </c>
      <c r="J61" s="62">
        <v>0</v>
      </c>
      <c r="K61" s="195" t="s">
        <v>245</v>
      </c>
      <c r="L61" s="195" t="s">
        <v>274</v>
      </c>
      <c r="M61" s="34"/>
      <c r="N61" s="34"/>
      <c r="O61" s="34"/>
      <c r="P61" s="4"/>
      <c r="Q61" s="4"/>
      <c r="R61" s="4"/>
      <c r="S61" s="4"/>
      <c r="T61" s="4"/>
      <c r="U61" s="4"/>
      <c r="V61" s="4"/>
    </row>
    <row r="62" spans="1:22" ht="100.5" customHeight="1" x14ac:dyDescent="0.25">
      <c r="A62" s="74" t="s">
        <v>272</v>
      </c>
      <c r="B62" s="76" t="s">
        <v>251</v>
      </c>
      <c r="C62" s="76" t="s">
        <v>21</v>
      </c>
      <c r="D62" s="195" t="s">
        <v>65</v>
      </c>
      <c r="E62" s="135">
        <f>F62+G62+H62+I62+J62</f>
        <v>477</v>
      </c>
      <c r="F62" s="62">
        <v>0</v>
      </c>
      <c r="G62" s="62">
        <v>0</v>
      </c>
      <c r="H62" s="315">
        <v>477</v>
      </c>
      <c r="I62" s="62">
        <v>0</v>
      </c>
      <c r="J62" s="62">
        <v>0</v>
      </c>
      <c r="K62" s="195" t="s">
        <v>244</v>
      </c>
      <c r="L62" s="195" t="s">
        <v>274</v>
      </c>
      <c r="M62" s="34"/>
      <c r="N62" s="34"/>
      <c r="O62" s="34"/>
      <c r="P62" s="4"/>
      <c r="Q62" s="4"/>
      <c r="R62" s="4"/>
      <c r="S62" s="4"/>
      <c r="T62" s="4"/>
      <c r="U62" s="4"/>
      <c r="V62" s="4"/>
    </row>
    <row r="63" spans="1:22" ht="105.75" customHeight="1" thickBot="1" x14ac:dyDescent="0.3">
      <c r="A63" s="74" t="s">
        <v>273</v>
      </c>
      <c r="B63" s="76" t="s">
        <v>251</v>
      </c>
      <c r="C63" s="76" t="s">
        <v>21</v>
      </c>
      <c r="D63" s="195" t="s">
        <v>65</v>
      </c>
      <c r="E63" s="135">
        <f>F63+G63+H63+I63+J63</f>
        <v>11750</v>
      </c>
      <c r="F63" s="62">
        <v>0</v>
      </c>
      <c r="G63" s="62">
        <v>0</v>
      </c>
      <c r="H63" s="62">
        <v>11750</v>
      </c>
      <c r="I63" s="62">
        <v>0</v>
      </c>
      <c r="J63" s="62">
        <v>0</v>
      </c>
      <c r="K63" s="195" t="s">
        <v>246</v>
      </c>
      <c r="L63" s="195" t="s">
        <v>274</v>
      </c>
      <c r="M63" s="34"/>
      <c r="N63" s="34"/>
      <c r="O63" s="34"/>
      <c r="P63" s="4"/>
      <c r="Q63" s="4"/>
      <c r="R63" s="4"/>
      <c r="S63" s="4"/>
      <c r="T63" s="4"/>
      <c r="U63" s="4"/>
      <c r="V63" s="4"/>
    </row>
    <row r="64" spans="1:22" ht="33" customHeight="1" x14ac:dyDescent="0.25">
      <c r="A64" s="234" t="s">
        <v>36</v>
      </c>
      <c r="B64" s="235"/>
      <c r="C64" s="235"/>
      <c r="D64" s="235"/>
      <c r="E64" s="21">
        <f t="shared" ref="E64:J64" si="13">E65</f>
        <v>23845.323510000002</v>
      </c>
      <c r="F64" s="21">
        <f t="shared" si="13"/>
        <v>503.47199999999998</v>
      </c>
      <c r="G64" s="21">
        <f t="shared" si="13"/>
        <v>897.30254000000002</v>
      </c>
      <c r="H64" s="21">
        <f t="shared" si="13"/>
        <v>20830.860970000002</v>
      </c>
      <c r="I64" s="21">
        <f t="shared" si="13"/>
        <v>806.84400000000005</v>
      </c>
      <c r="J64" s="177">
        <f t="shared" si="13"/>
        <v>806.84400000000005</v>
      </c>
      <c r="K64" s="71"/>
      <c r="L64" s="50"/>
      <c r="M64" s="34"/>
      <c r="N64" s="34"/>
      <c r="O64" s="34"/>
      <c r="P64" s="4"/>
      <c r="Q64" s="4"/>
      <c r="R64" s="4"/>
      <c r="S64" s="4"/>
      <c r="T64" s="4"/>
      <c r="U64" s="4"/>
      <c r="V64" s="4"/>
    </row>
    <row r="65" spans="1:22" ht="17.25" thickBot="1" x14ac:dyDescent="0.3">
      <c r="A65" s="296" t="s">
        <v>65</v>
      </c>
      <c r="B65" s="297"/>
      <c r="C65" s="297"/>
      <c r="D65" s="297"/>
      <c r="E65" s="22">
        <f>SUM(F65:J65)</f>
        <v>23845.323510000002</v>
      </c>
      <c r="F65" s="22">
        <f>F23</f>
        <v>503.47199999999998</v>
      </c>
      <c r="G65" s="22">
        <f>G23</f>
        <v>897.30254000000002</v>
      </c>
      <c r="H65" s="22">
        <f>H23</f>
        <v>20830.860970000002</v>
      </c>
      <c r="I65" s="22">
        <f>I23</f>
        <v>806.84400000000005</v>
      </c>
      <c r="J65" s="178">
        <f>J23</f>
        <v>806.84400000000005</v>
      </c>
      <c r="K65" s="71"/>
      <c r="L65" s="50"/>
      <c r="M65" s="34"/>
      <c r="N65" s="34"/>
      <c r="O65" s="34"/>
      <c r="P65" s="4"/>
      <c r="Q65" s="4"/>
      <c r="R65" s="4"/>
      <c r="S65" s="4"/>
      <c r="T65" s="4"/>
      <c r="U65" s="4"/>
      <c r="V65" s="4"/>
    </row>
    <row r="66" spans="1:22" ht="113.25" customHeight="1" thickBot="1" x14ac:dyDescent="0.3">
      <c r="A66" s="272" t="s">
        <v>92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3"/>
      <c r="L66" s="273"/>
      <c r="M66" s="34"/>
      <c r="N66" s="34"/>
      <c r="O66" s="34"/>
      <c r="P66" s="4"/>
      <c r="Q66" s="4"/>
      <c r="R66" s="4"/>
      <c r="S66" s="4"/>
      <c r="T66" s="4"/>
      <c r="U66" s="4"/>
      <c r="V66" s="4"/>
    </row>
    <row r="67" spans="1:22" ht="97.5" customHeight="1" thickBot="1" x14ac:dyDescent="0.3">
      <c r="A67" s="116" t="s">
        <v>20</v>
      </c>
      <c r="B67" s="115" t="s">
        <v>142</v>
      </c>
      <c r="C67" s="201" t="s">
        <v>22</v>
      </c>
      <c r="D67" s="201" t="s">
        <v>65</v>
      </c>
      <c r="E67" s="230" t="s">
        <v>70</v>
      </c>
      <c r="F67" s="230"/>
      <c r="G67" s="230"/>
      <c r="H67" s="230"/>
      <c r="I67" s="230"/>
      <c r="J67" s="230"/>
      <c r="K67" s="117" t="s">
        <v>74</v>
      </c>
      <c r="L67" s="118"/>
      <c r="M67" s="34"/>
      <c r="N67" s="34"/>
      <c r="O67" s="34"/>
      <c r="P67" s="4"/>
      <c r="Q67" s="4"/>
      <c r="R67" s="4"/>
      <c r="S67" s="4"/>
      <c r="T67" s="4"/>
      <c r="U67" s="4"/>
      <c r="V67" s="4"/>
    </row>
    <row r="68" spans="1:22" ht="152.25" customHeight="1" x14ac:dyDescent="0.25">
      <c r="A68" s="119" t="s">
        <v>7</v>
      </c>
      <c r="B68" s="195" t="s">
        <v>213</v>
      </c>
      <c r="C68" s="198" t="s">
        <v>22</v>
      </c>
      <c r="D68" s="198" t="s">
        <v>65</v>
      </c>
      <c r="E68" s="274" t="s">
        <v>73</v>
      </c>
      <c r="F68" s="274"/>
      <c r="G68" s="274"/>
      <c r="H68" s="274"/>
      <c r="I68" s="274"/>
      <c r="J68" s="274"/>
      <c r="K68" s="120" t="s">
        <v>75</v>
      </c>
      <c r="L68" s="198" t="s">
        <v>160</v>
      </c>
      <c r="M68" s="34"/>
      <c r="N68" s="34"/>
      <c r="O68" s="34"/>
      <c r="P68" s="4"/>
      <c r="Q68" s="4"/>
      <c r="R68" s="4"/>
      <c r="S68" s="4"/>
      <c r="T68" s="4"/>
      <c r="U68" s="4"/>
      <c r="V68" s="4"/>
    </row>
    <row r="69" spans="1:22" ht="118.5" customHeight="1" x14ac:dyDescent="0.25">
      <c r="A69" s="121" t="s">
        <v>9</v>
      </c>
      <c r="B69" s="50" t="s">
        <v>214</v>
      </c>
      <c r="C69" s="199" t="s">
        <v>22</v>
      </c>
      <c r="D69" s="199" t="s">
        <v>65</v>
      </c>
      <c r="E69" s="231" t="s">
        <v>73</v>
      </c>
      <c r="F69" s="231"/>
      <c r="G69" s="231"/>
      <c r="H69" s="231"/>
      <c r="I69" s="231"/>
      <c r="J69" s="231"/>
      <c r="K69" s="122" t="s">
        <v>75</v>
      </c>
      <c r="L69" s="199" t="s">
        <v>143</v>
      </c>
      <c r="M69" s="34"/>
      <c r="N69" s="34"/>
      <c r="O69" s="34"/>
      <c r="P69" s="4"/>
      <c r="Q69" s="4"/>
      <c r="R69" s="4"/>
      <c r="S69" s="4"/>
      <c r="T69" s="4"/>
      <c r="U69" s="4"/>
      <c r="V69" s="4"/>
    </row>
    <row r="70" spans="1:22" ht="174.75" customHeight="1" x14ac:dyDescent="0.25">
      <c r="A70" s="121" t="s">
        <v>10</v>
      </c>
      <c r="B70" s="50" t="s">
        <v>216</v>
      </c>
      <c r="C70" s="199" t="s">
        <v>22</v>
      </c>
      <c r="D70" s="199" t="s">
        <v>65</v>
      </c>
      <c r="E70" s="231" t="s">
        <v>73</v>
      </c>
      <c r="F70" s="231"/>
      <c r="G70" s="231"/>
      <c r="H70" s="231"/>
      <c r="I70" s="231"/>
      <c r="J70" s="231"/>
      <c r="K70" s="122" t="s">
        <v>75</v>
      </c>
      <c r="L70" s="199" t="s">
        <v>25</v>
      </c>
      <c r="M70" s="34"/>
      <c r="N70" s="34"/>
      <c r="O70" s="34"/>
      <c r="P70" s="4"/>
      <c r="Q70" s="4"/>
      <c r="R70" s="4"/>
      <c r="S70" s="4"/>
      <c r="T70" s="4"/>
      <c r="U70" s="4"/>
      <c r="V70" s="4"/>
    </row>
    <row r="71" spans="1:22" ht="125.25" customHeight="1" thickBot="1" x14ac:dyDescent="0.3">
      <c r="A71" s="123" t="s">
        <v>11</v>
      </c>
      <c r="B71" s="50" t="s">
        <v>217</v>
      </c>
      <c r="C71" s="199" t="s">
        <v>22</v>
      </c>
      <c r="D71" s="199" t="s">
        <v>65</v>
      </c>
      <c r="E71" s="231" t="s">
        <v>73</v>
      </c>
      <c r="F71" s="231"/>
      <c r="G71" s="231"/>
      <c r="H71" s="231"/>
      <c r="I71" s="231"/>
      <c r="J71" s="231"/>
      <c r="K71" s="122" t="s">
        <v>75</v>
      </c>
      <c r="L71" s="199" t="s">
        <v>144</v>
      </c>
      <c r="M71" s="35"/>
      <c r="N71" s="34"/>
      <c r="O71" s="34"/>
      <c r="P71" s="4"/>
      <c r="Q71" s="4"/>
      <c r="R71" s="4"/>
      <c r="S71" s="4"/>
      <c r="T71" s="4"/>
      <c r="U71" s="4"/>
      <c r="V71" s="4"/>
    </row>
    <row r="72" spans="1:22" ht="198.75" thickBot="1" x14ac:dyDescent="0.3">
      <c r="A72" s="116" t="s">
        <v>24</v>
      </c>
      <c r="B72" s="205" t="s">
        <v>145</v>
      </c>
      <c r="C72" s="202" t="s">
        <v>22</v>
      </c>
      <c r="D72" s="202" t="s">
        <v>65</v>
      </c>
      <c r="E72" s="232" t="s">
        <v>76</v>
      </c>
      <c r="F72" s="232"/>
      <c r="G72" s="232"/>
      <c r="H72" s="232"/>
      <c r="I72" s="232"/>
      <c r="J72" s="232"/>
      <c r="K72" s="181" t="s">
        <v>146</v>
      </c>
      <c r="L72" s="182"/>
      <c r="M72" s="34"/>
      <c r="N72" s="34"/>
      <c r="O72" s="34"/>
      <c r="P72" s="4"/>
      <c r="Q72" s="4"/>
      <c r="R72" s="4"/>
      <c r="S72" s="4"/>
      <c r="T72" s="4"/>
      <c r="U72" s="4"/>
      <c r="V72" s="4"/>
    </row>
    <row r="73" spans="1:22" ht="69.75" customHeight="1" thickBot="1" x14ac:dyDescent="0.3">
      <c r="A73" s="136" t="s">
        <v>8</v>
      </c>
      <c r="B73" s="92" t="s">
        <v>218</v>
      </c>
      <c r="C73" s="138" t="s">
        <v>22</v>
      </c>
      <c r="D73" s="196" t="s">
        <v>65</v>
      </c>
      <c r="E73" s="309" t="s">
        <v>76</v>
      </c>
      <c r="F73" s="309"/>
      <c r="G73" s="309"/>
      <c r="H73" s="309"/>
      <c r="I73" s="309"/>
      <c r="J73" s="309"/>
      <c r="K73" s="125" t="s">
        <v>146</v>
      </c>
      <c r="L73" s="196" t="s">
        <v>147</v>
      </c>
      <c r="M73" s="34"/>
      <c r="N73" s="34"/>
      <c r="O73" s="34"/>
      <c r="P73" s="4"/>
      <c r="Q73" s="4"/>
      <c r="R73" s="4"/>
      <c r="S73" s="4"/>
      <c r="T73" s="4"/>
      <c r="U73" s="4"/>
      <c r="V73" s="4"/>
    </row>
    <row r="74" spans="1:22" ht="54" customHeight="1" thickBot="1" x14ac:dyDescent="0.3">
      <c r="A74" s="116" t="s">
        <v>26</v>
      </c>
      <c r="B74" s="115" t="s">
        <v>99</v>
      </c>
      <c r="C74" s="126" t="s">
        <v>22</v>
      </c>
      <c r="D74" s="201" t="s">
        <v>65</v>
      </c>
      <c r="E74" s="127">
        <f t="shared" ref="E74:E76" si="14">SUM(F74:J74)</f>
        <v>887566</v>
      </c>
      <c r="F74" s="127">
        <f t="shared" ref="F74" si="15">F76</f>
        <v>102657</v>
      </c>
      <c r="G74" s="57">
        <f>G76+G75</f>
        <v>60667</v>
      </c>
      <c r="H74" s="127">
        <f>H75+H76</f>
        <v>24401</v>
      </c>
      <c r="I74" s="127">
        <f>I75+I76</f>
        <v>376798</v>
      </c>
      <c r="J74" s="127">
        <f>J75+J76</f>
        <v>323043</v>
      </c>
      <c r="K74" s="117"/>
      <c r="L74" s="128"/>
      <c r="M74" s="34"/>
      <c r="N74" s="34"/>
      <c r="O74" s="34"/>
      <c r="P74" s="4"/>
      <c r="Q74" s="4"/>
      <c r="R74" s="4"/>
      <c r="S74" s="4"/>
      <c r="T74" s="4"/>
      <c r="U74" s="4"/>
      <c r="V74" s="4"/>
    </row>
    <row r="75" spans="1:22" ht="91.5" customHeight="1" x14ac:dyDescent="0.25">
      <c r="A75" s="119" t="s">
        <v>27</v>
      </c>
      <c r="B75" s="195" t="s">
        <v>219</v>
      </c>
      <c r="C75" s="140" t="s">
        <v>22</v>
      </c>
      <c r="D75" s="198" t="s">
        <v>65</v>
      </c>
      <c r="E75" s="129">
        <f t="shared" si="14"/>
        <v>2367.8000000000002</v>
      </c>
      <c r="F75" s="130">
        <v>0</v>
      </c>
      <c r="G75" s="63">
        <v>35</v>
      </c>
      <c r="H75" s="130">
        <v>1253.8</v>
      </c>
      <c r="I75" s="130">
        <v>622</v>
      </c>
      <c r="J75" s="130">
        <v>457</v>
      </c>
      <c r="K75" s="120" t="s">
        <v>74</v>
      </c>
      <c r="L75" s="198" t="s">
        <v>37</v>
      </c>
      <c r="M75" s="34"/>
      <c r="N75" s="34"/>
      <c r="O75" s="34"/>
      <c r="P75" s="4"/>
      <c r="Q75" s="4"/>
      <c r="R75" s="4"/>
      <c r="S75" s="4"/>
      <c r="T75" s="4"/>
      <c r="U75" s="4"/>
      <c r="V75" s="4"/>
    </row>
    <row r="76" spans="1:22" ht="77.25" customHeight="1" thickBot="1" x14ac:dyDescent="0.3">
      <c r="A76" s="123" t="s">
        <v>156</v>
      </c>
      <c r="B76" s="108" t="s">
        <v>220</v>
      </c>
      <c r="C76" s="139" t="s">
        <v>22</v>
      </c>
      <c r="D76" s="175" t="s">
        <v>65</v>
      </c>
      <c r="E76" s="131">
        <f t="shared" si="14"/>
        <v>885198.2</v>
      </c>
      <c r="F76" s="132">
        <v>102657</v>
      </c>
      <c r="G76" s="16">
        <v>60632</v>
      </c>
      <c r="H76" s="316">
        <v>23147.200000000001</v>
      </c>
      <c r="I76" s="132">
        <v>376176</v>
      </c>
      <c r="J76" s="132">
        <v>322586</v>
      </c>
      <c r="K76" s="124" t="s">
        <v>74</v>
      </c>
      <c r="L76" s="175" t="s">
        <v>37</v>
      </c>
      <c r="M76" s="34"/>
      <c r="N76" s="34"/>
      <c r="O76" s="34"/>
      <c r="P76" s="4"/>
      <c r="Q76" s="4"/>
      <c r="R76" s="4"/>
      <c r="S76" s="4"/>
      <c r="T76" s="4"/>
      <c r="U76" s="4"/>
      <c r="V76" s="4"/>
    </row>
    <row r="77" spans="1:22" ht="66" customHeight="1" thickBot="1" x14ac:dyDescent="0.3">
      <c r="A77" s="116" t="s">
        <v>157</v>
      </c>
      <c r="B77" s="77" t="s">
        <v>235</v>
      </c>
      <c r="C77" s="126"/>
      <c r="D77" s="201" t="s">
        <v>65</v>
      </c>
      <c r="E77" s="302" t="s">
        <v>76</v>
      </c>
      <c r="F77" s="302"/>
      <c r="G77" s="302"/>
      <c r="H77" s="302"/>
      <c r="I77" s="302"/>
      <c r="J77" s="302"/>
      <c r="K77" s="133"/>
      <c r="L77" s="134"/>
      <c r="M77" s="34"/>
      <c r="N77" s="34"/>
      <c r="O77" s="34"/>
      <c r="P77" s="4"/>
      <c r="Q77" s="4"/>
      <c r="R77" s="4"/>
      <c r="S77" s="4"/>
      <c r="T77" s="4"/>
      <c r="U77" s="4"/>
      <c r="V77" s="4"/>
    </row>
    <row r="78" spans="1:22" ht="76.5" customHeight="1" x14ac:dyDescent="0.25">
      <c r="A78" s="119" t="s">
        <v>158</v>
      </c>
      <c r="B78" s="195" t="s">
        <v>221</v>
      </c>
      <c r="C78" s="140" t="s">
        <v>22</v>
      </c>
      <c r="D78" s="198" t="s">
        <v>65</v>
      </c>
      <c r="E78" s="301" t="s">
        <v>76</v>
      </c>
      <c r="F78" s="301"/>
      <c r="G78" s="301"/>
      <c r="H78" s="301"/>
      <c r="I78" s="301"/>
      <c r="J78" s="301"/>
      <c r="K78" s="120" t="s">
        <v>74</v>
      </c>
      <c r="L78" s="198" t="s">
        <v>161</v>
      </c>
      <c r="M78" s="34"/>
      <c r="N78" s="34"/>
      <c r="O78" s="34"/>
      <c r="P78" s="4"/>
      <c r="Q78" s="4"/>
      <c r="R78" s="4"/>
      <c r="S78" s="4"/>
      <c r="T78" s="4"/>
      <c r="U78" s="4"/>
      <c r="V78" s="4"/>
    </row>
    <row r="79" spans="1:22" ht="186" customHeight="1" thickBot="1" x14ac:dyDescent="0.3">
      <c r="A79" s="121" t="s">
        <v>159</v>
      </c>
      <c r="B79" s="195" t="s">
        <v>222</v>
      </c>
      <c r="C79" s="137" t="s">
        <v>22</v>
      </c>
      <c r="D79" s="199" t="s">
        <v>65</v>
      </c>
      <c r="E79" s="233" t="s">
        <v>77</v>
      </c>
      <c r="F79" s="233"/>
      <c r="G79" s="233"/>
      <c r="H79" s="233"/>
      <c r="I79" s="233"/>
      <c r="J79" s="233"/>
      <c r="K79" s="137" t="s">
        <v>148</v>
      </c>
      <c r="L79" s="198" t="s">
        <v>161</v>
      </c>
      <c r="M79" s="34"/>
      <c r="N79" s="34"/>
      <c r="O79" s="34"/>
      <c r="P79" s="4"/>
      <c r="Q79" s="4"/>
      <c r="R79" s="4"/>
      <c r="S79" s="4"/>
      <c r="T79" s="4"/>
      <c r="U79" s="4"/>
      <c r="V79" s="4"/>
    </row>
    <row r="80" spans="1:22" ht="38.25" customHeight="1" x14ac:dyDescent="0.25">
      <c r="A80" s="234" t="s">
        <v>36</v>
      </c>
      <c r="B80" s="235"/>
      <c r="C80" s="235"/>
      <c r="D80" s="235"/>
      <c r="E80" s="18">
        <f>E81</f>
        <v>887566</v>
      </c>
      <c r="F80" s="18">
        <f t="shared" ref="F80:J80" si="16">F81</f>
        <v>102657</v>
      </c>
      <c r="G80" s="18">
        <f t="shared" si="16"/>
        <v>60667</v>
      </c>
      <c r="H80" s="18">
        <f>H81</f>
        <v>24401</v>
      </c>
      <c r="I80" s="18">
        <f t="shared" si="16"/>
        <v>376798</v>
      </c>
      <c r="J80" s="176">
        <f t="shared" si="16"/>
        <v>323043</v>
      </c>
      <c r="K80" s="78"/>
      <c r="L80" s="195"/>
      <c r="M80" s="34"/>
      <c r="N80" s="34"/>
      <c r="O80" s="34"/>
      <c r="P80" s="4"/>
      <c r="Q80" s="4"/>
      <c r="R80" s="4"/>
      <c r="S80" s="4"/>
      <c r="T80" s="4"/>
      <c r="U80" s="4"/>
      <c r="V80" s="4"/>
    </row>
    <row r="81" spans="1:22" ht="90.75" customHeight="1" thickBot="1" x14ac:dyDescent="0.3">
      <c r="A81" s="296" t="s">
        <v>65</v>
      </c>
      <c r="B81" s="297"/>
      <c r="C81" s="297"/>
      <c r="D81" s="297"/>
      <c r="E81" s="19">
        <f>E74</f>
        <v>887566</v>
      </c>
      <c r="F81" s="19">
        <f t="shared" ref="F81" si="17">F76</f>
        <v>102657</v>
      </c>
      <c r="G81" s="19">
        <f>G74</f>
        <v>60667</v>
      </c>
      <c r="H81" s="317">
        <f>H74</f>
        <v>24401</v>
      </c>
      <c r="I81" s="19">
        <f>I74</f>
        <v>376798</v>
      </c>
      <c r="J81" s="73">
        <f>J74</f>
        <v>323043</v>
      </c>
      <c r="K81" s="71"/>
      <c r="L81" s="50"/>
      <c r="M81" s="35"/>
      <c r="N81" s="34"/>
      <c r="O81" s="34"/>
      <c r="P81" s="4"/>
      <c r="Q81" s="4">
        <f>H83-1958119368.69</f>
        <v>-1956018571.19221</v>
      </c>
      <c r="R81" s="4"/>
      <c r="S81" s="4"/>
      <c r="T81" s="4"/>
      <c r="U81" s="4"/>
      <c r="V81" s="4"/>
    </row>
    <row r="82" spans="1:22" ht="59.25" customHeight="1" thickBot="1" x14ac:dyDescent="0.3">
      <c r="A82" s="294" t="s">
        <v>63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5"/>
      <c r="L82" s="295"/>
      <c r="M82" s="34"/>
      <c r="N82" s="34"/>
      <c r="O82" s="34"/>
      <c r="P82" s="4"/>
      <c r="Q82" s="4"/>
      <c r="R82" s="4"/>
      <c r="S82" s="4"/>
      <c r="T82" s="4"/>
      <c r="U82" s="4"/>
      <c r="V82" s="4"/>
    </row>
    <row r="83" spans="1:22" ht="65.25" customHeight="1" thickBot="1" x14ac:dyDescent="0.3">
      <c r="A83" s="270" t="s">
        <v>20</v>
      </c>
      <c r="B83" s="265" t="s">
        <v>100</v>
      </c>
      <c r="C83" s="265" t="s">
        <v>22</v>
      </c>
      <c r="D83" s="80" t="s">
        <v>164</v>
      </c>
      <c r="E83" s="161">
        <f t="shared" ref="E83:E89" si="18">F83+G83+H83+I83+J83</f>
        <v>8537873.4634399991</v>
      </c>
      <c r="F83" s="70">
        <f>F84+F85</f>
        <v>1732390.1591499997</v>
      </c>
      <c r="G83" s="70">
        <f>G85+G84</f>
        <v>1890133.1877100002</v>
      </c>
      <c r="H83" s="70">
        <f>H84+H85</f>
        <v>2100797.4977899999</v>
      </c>
      <c r="I83" s="70">
        <f>I84+I85</f>
        <v>1434662.2955699996</v>
      </c>
      <c r="J83" s="70">
        <f>J84+J85</f>
        <v>1379890.3232199997</v>
      </c>
      <c r="K83" s="267"/>
      <c r="L83" s="262"/>
      <c r="M83" s="34"/>
      <c r="N83" s="27"/>
      <c r="O83" s="35"/>
      <c r="Q83" s="4"/>
      <c r="R83" s="4"/>
      <c r="S83" s="4"/>
      <c r="T83" s="4"/>
      <c r="U83" s="4"/>
      <c r="V83" s="4"/>
    </row>
    <row r="84" spans="1:22" ht="65.25" customHeight="1" thickBot="1" x14ac:dyDescent="0.3">
      <c r="A84" s="271"/>
      <c r="B84" s="266"/>
      <c r="C84" s="266"/>
      <c r="D84" s="191" t="s">
        <v>23</v>
      </c>
      <c r="E84" s="192">
        <f t="shared" si="18"/>
        <v>20130</v>
      </c>
      <c r="F84" s="193">
        <v>0</v>
      </c>
      <c r="G84" s="193">
        <v>0</v>
      </c>
      <c r="H84" s="193">
        <f>H87</f>
        <v>20130</v>
      </c>
      <c r="I84" s="193">
        <f>I87</f>
        <v>0</v>
      </c>
      <c r="J84" s="193">
        <f>J87</f>
        <v>0</v>
      </c>
      <c r="K84" s="268"/>
      <c r="L84" s="263"/>
      <c r="M84" s="34"/>
      <c r="N84" s="27"/>
      <c r="O84" s="35"/>
      <c r="Q84" s="4"/>
      <c r="R84" s="4"/>
      <c r="S84" s="4"/>
      <c r="T84" s="4"/>
      <c r="U84" s="4"/>
      <c r="V84" s="4"/>
    </row>
    <row r="85" spans="1:22" ht="65.25" customHeight="1" thickBot="1" x14ac:dyDescent="0.3">
      <c r="A85" s="252"/>
      <c r="B85" s="256"/>
      <c r="C85" s="256"/>
      <c r="D85" s="191" t="s">
        <v>65</v>
      </c>
      <c r="E85" s="192">
        <f t="shared" si="18"/>
        <v>8517743.4634399991</v>
      </c>
      <c r="F85" s="193">
        <f>F86+F87+F88+F89+F92+F93+F96+F122+F124</f>
        <v>1732390.1591499997</v>
      </c>
      <c r="G85" s="193">
        <f>G86+G88+G89+G92+G93+G96+G122+G124</f>
        <v>1890133.1877100002</v>
      </c>
      <c r="H85" s="193">
        <f>H86+H88+H89+H92+H93+H96+H124</f>
        <v>2080667.4977899999</v>
      </c>
      <c r="I85" s="193">
        <f>I86+I88+I89+I92+I93+I96+I124</f>
        <v>1434662.2955699996</v>
      </c>
      <c r="J85" s="193">
        <f>J86+J88+J89+J92+J93+J96+J124</f>
        <v>1379890.3232199997</v>
      </c>
      <c r="K85" s="269"/>
      <c r="L85" s="264"/>
      <c r="M85" s="34"/>
      <c r="N85" s="27"/>
      <c r="O85" s="35"/>
      <c r="Q85" s="4"/>
      <c r="R85" s="4"/>
      <c r="S85" s="4"/>
      <c r="T85" s="4"/>
      <c r="U85" s="4"/>
      <c r="V85" s="4"/>
    </row>
    <row r="86" spans="1:22" ht="70.5" customHeight="1" x14ac:dyDescent="0.25">
      <c r="A86" s="194" t="s">
        <v>7</v>
      </c>
      <c r="B86" s="163" t="s">
        <v>226</v>
      </c>
      <c r="C86" s="94" t="s">
        <v>21</v>
      </c>
      <c r="D86" s="95" t="s">
        <v>65</v>
      </c>
      <c r="E86" s="37">
        <f t="shared" si="18"/>
        <v>31334.358519999998</v>
      </c>
      <c r="F86" s="21">
        <v>6154.6949999999997</v>
      </c>
      <c r="G86" s="21">
        <v>5937.2304899999999</v>
      </c>
      <c r="H86" s="318">
        <v>6684.8650299999999</v>
      </c>
      <c r="I86" s="21">
        <v>6278.7839999999997</v>
      </c>
      <c r="J86" s="21">
        <v>6278.7839999999997</v>
      </c>
      <c r="K86" s="163" t="s">
        <v>78</v>
      </c>
      <c r="L86" s="96" t="s">
        <v>104</v>
      </c>
      <c r="M86" s="34"/>
      <c r="N86" s="35"/>
      <c r="O86" s="35"/>
      <c r="P86" s="5"/>
      <c r="Q86" s="4">
        <f>SUM(Q87:Q107)</f>
        <v>775397.58299999998</v>
      </c>
      <c r="R86" s="4"/>
      <c r="S86" s="4"/>
      <c r="T86" s="4"/>
      <c r="U86" s="4"/>
      <c r="V86" s="4"/>
    </row>
    <row r="87" spans="1:22" ht="66.75" customHeight="1" x14ac:dyDescent="0.25">
      <c r="A87" s="251" t="s">
        <v>9</v>
      </c>
      <c r="B87" s="253" t="s">
        <v>225</v>
      </c>
      <c r="C87" s="255" t="s">
        <v>21</v>
      </c>
      <c r="D87" s="184" t="s">
        <v>23</v>
      </c>
      <c r="E87" s="39">
        <f t="shared" si="18"/>
        <v>20130</v>
      </c>
      <c r="F87" s="185">
        <v>0</v>
      </c>
      <c r="G87" s="185">
        <v>0</v>
      </c>
      <c r="H87" s="185">
        <v>20130</v>
      </c>
      <c r="I87" s="185">
        <v>0</v>
      </c>
      <c r="J87" s="185">
        <v>0</v>
      </c>
      <c r="K87" s="253" t="s">
        <v>78</v>
      </c>
      <c r="L87" s="260" t="s">
        <v>105</v>
      </c>
      <c r="M87" s="34"/>
      <c r="N87" s="35"/>
      <c r="O87" s="35"/>
      <c r="P87" s="5"/>
      <c r="Q87" s="91">
        <v>41594.697999999997</v>
      </c>
      <c r="R87" s="4"/>
      <c r="S87" s="4"/>
      <c r="T87" s="4"/>
      <c r="U87" s="4"/>
      <c r="V87" s="4"/>
    </row>
    <row r="88" spans="1:22" thickBot="1" x14ac:dyDescent="0.3">
      <c r="A88" s="252"/>
      <c r="B88" s="254"/>
      <c r="C88" s="256"/>
      <c r="D88" s="183" t="s">
        <v>65</v>
      </c>
      <c r="E88" s="146">
        <f t="shared" si="18"/>
        <v>2009227.3173699998</v>
      </c>
      <c r="F88" s="109">
        <v>514561.18585000001</v>
      </c>
      <c r="G88" s="109">
        <v>682303.85918999999</v>
      </c>
      <c r="H88" s="213">
        <v>701802.57797999994</v>
      </c>
      <c r="I88" s="213">
        <v>82665.833350000001</v>
      </c>
      <c r="J88" s="213">
        <v>27893.861000000001</v>
      </c>
      <c r="K88" s="254"/>
      <c r="L88" s="261"/>
      <c r="M88" s="34"/>
      <c r="N88" s="35"/>
      <c r="O88" s="35"/>
      <c r="P88" s="5"/>
      <c r="Q88" s="91"/>
      <c r="R88" s="4"/>
      <c r="S88" s="4"/>
      <c r="T88" s="4"/>
      <c r="U88" s="4"/>
      <c r="V88" s="4"/>
    </row>
    <row r="89" spans="1:22" ht="66.75" thickBot="1" x14ac:dyDescent="0.3">
      <c r="A89" s="66" t="s">
        <v>10</v>
      </c>
      <c r="B89" s="115" t="s">
        <v>227</v>
      </c>
      <c r="C89" s="55" t="s">
        <v>21</v>
      </c>
      <c r="D89" s="80" t="s">
        <v>65</v>
      </c>
      <c r="E89" s="161">
        <f t="shared" si="18"/>
        <v>385747.29829000006</v>
      </c>
      <c r="F89" s="70">
        <v>55660.841549999997</v>
      </c>
      <c r="G89" s="70">
        <f>G90</f>
        <v>72222.642189999999</v>
      </c>
      <c r="H89" s="217">
        <f>H90</f>
        <v>81679.744550000003</v>
      </c>
      <c r="I89" s="70">
        <v>88092.035000000003</v>
      </c>
      <c r="J89" s="70">
        <f>+J90</f>
        <v>88092.035000000003</v>
      </c>
      <c r="K89" s="115"/>
      <c r="L89" s="58"/>
      <c r="M89" s="34"/>
      <c r="N89" s="35"/>
      <c r="O89" s="35"/>
      <c r="P89" s="5"/>
      <c r="Q89" s="14">
        <v>123250.73</v>
      </c>
      <c r="R89" s="4"/>
      <c r="S89" s="4"/>
      <c r="T89" s="4"/>
      <c r="U89" s="4"/>
      <c r="V89" s="4"/>
    </row>
    <row r="90" spans="1:22" ht="50.25" thickBot="1" x14ac:dyDescent="0.3">
      <c r="A90" s="61" t="s">
        <v>39</v>
      </c>
      <c r="B90" s="195" t="s">
        <v>29</v>
      </c>
      <c r="C90" s="45" t="s">
        <v>21</v>
      </c>
      <c r="D90" s="64" t="s">
        <v>65</v>
      </c>
      <c r="E90" s="79">
        <f>SUM(F90:J90)</f>
        <v>385747.29829000006</v>
      </c>
      <c r="F90" s="91">
        <v>55660.841549999997</v>
      </c>
      <c r="G90" s="91">
        <v>72222.642189999999</v>
      </c>
      <c r="H90" s="214">
        <v>81679.744550000003</v>
      </c>
      <c r="I90" s="91">
        <v>88092.035000000003</v>
      </c>
      <c r="J90" s="91">
        <v>88092.035000000003</v>
      </c>
      <c r="K90" s="195" t="s">
        <v>79</v>
      </c>
      <c r="L90" s="195" t="s">
        <v>106</v>
      </c>
      <c r="M90" s="34"/>
      <c r="N90" s="35"/>
      <c r="O90" s="35"/>
      <c r="P90" s="5"/>
      <c r="Q90" s="14">
        <v>115126</v>
      </c>
      <c r="R90" s="4"/>
      <c r="S90" s="4"/>
      <c r="T90" s="4"/>
      <c r="U90" s="4"/>
      <c r="V90" s="4"/>
    </row>
    <row r="91" spans="1:22" ht="117.75" customHeight="1" thickBot="1" x14ac:dyDescent="0.3">
      <c r="A91" s="66" t="s">
        <v>11</v>
      </c>
      <c r="B91" s="115" t="s">
        <v>228</v>
      </c>
      <c r="C91" s="141" t="s">
        <v>21</v>
      </c>
      <c r="D91" s="142" t="s">
        <v>65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4" t="s">
        <v>138</v>
      </c>
      <c r="L91" s="145" t="s">
        <v>139</v>
      </c>
      <c r="M91" s="34"/>
      <c r="N91" s="35"/>
      <c r="O91" s="35"/>
      <c r="P91" s="5"/>
      <c r="Q91" s="14">
        <v>37572.82</v>
      </c>
      <c r="R91" s="4"/>
      <c r="S91" s="4"/>
      <c r="T91" s="4"/>
      <c r="U91" s="4"/>
      <c r="V91" s="4"/>
    </row>
    <row r="92" spans="1:22" ht="54.75" customHeight="1" thickBot="1" x14ac:dyDescent="0.3">
      <c r="A92" s="66" t="s">
        <v>12</v>
      </c>
      <c r="B92" s="115" t="s">
        <v>229</v>
      </c>
      <c r="C92" s="55" t="s">
        <v>21</v>
      </c>
      <c r="D92" s="80" t="s">
        <v>38</v>
      </c>
      <c r="E92" s="161">
        <f t="shared" ref="E92" si="19">SUM(F92:J92)</f>
        <v>402039.02614999999</v>
      </c>
      <c r="F92" s="70">
        <v>71662.52</v>
      </c>
      <c r="G92" s="70">
        <v>72683.200100000002</v>
      </c>
      <c r="H92" s="217">
        <v>78684.122050000005</v>
      </c>
      <c r="I92" s="70">
        <v>89504.592000000004</v>
      </c>
      <c r="J92" s="70">
        <v>89504.592000000004</v>
      </c>
      <c r="K92" s="83" t="s">
        <v>74</v>
      </c>
      <c r="L92" s="114" t="s">
        <v>124</v>
      </c>
      <c r="M92" s="34"/>
      <c r="N92" s="35"/>
      <c r="O92" s="35"/>
      <c r="P92" s="5"/>
      <c r="Q92" s="14">
        <v>44359.31</v>
      </c>
      <c r="R92" s="4"/>
      <c r="S92" s="4"/>
      <c r="T92" s="4"/>
      <c r="U92" s="4"/>
      <c r="V92" s="4"/>
    </row>
    <row r="93" spans="1:22" ht="132.75" thickBot="1" x14ac:dyDescent="0.3">
      <c r="A93" s="111" t="s">
        <v>13</v>
      </c>
      <c r="B93" s="205" t="s">
        <v>230</v>
      </c>
      <c r="C93" s="204" t="s">
        <v>21</v>
      </c>
      <c r="D93" s="112" t="s">
        <v>65</v>
      </c>
      <c r="E93" s="109">
        <f t="shared" ref="E93" si="20">SUM(F93:J93)</f>
        <v>1357545.2030000002</v>
      </c>
      <c r="F93" s="146">
        <f t="shared" ref="F93:I93" si="21">SUM(F94:F95)</f>
        <v>256382.90300000002</v>
      </c>
      <c r="G93" s="146">
        <f>SUM(G94:G95)</f>
        <v>256456</v>
      </c>
      <c r="H93" s="146">
        <f>H94+H95</f>
        <v>283702.09999999998</v>
      </c>
      <c r="I93" s="146">
        <f t="shared" si="21"/>
        <v>280502.09999999998</v>
      </c>
      <c r="J93" s="146">
        <f>SUM(J94:J95)</f>
        <v>280502.09999999998</v>
      </c>
      <c r="K93" s="110"/>
      <c r="L93" s="113"/>
      <c r="M93" s="34"/>
      <c r="N93" s="35"/>
      <c r="O93" s="35"/>
      <c r="P93" s="5"/>
      <c r="Q93" s="159">
        <v>36080.699999999997</v>
      </c>
      <c r="R93" s="4"/>
      <c r="S93" s="4"/>
      <c r="T93" s="4"/>
      <c r="U93" s="4"/>
      <c r="V93" s="4"/>
    </row>
    <row r="94" spans="1:22" ht="66" x14ac:dyDescent="0.25">
      <c r="A94" s="61" t="s">
        <v>31</v>
      </c>
      <c r="B94" s="195" t="s">
        <v>57</v>
      </c>
      <c r="C94" s="45" t="s">
        <v>21</v>
      </c>
      <c r="D94" s="81" t="s">
        <v>65</v>
      </c>
      <c r="E94" s="36">
        <f t="shared" ref="E94" si="22">SUM(F94:J94)</f>
        <v>1350774.63631</v>
      </c>
      <c r="F94" s="91">
        <v>249612.33631000001</v>
      </c>
      <c r="G94" s="91">
        <v>256456</v>
      </c>
      <c r="H94" s="214">
        <v>283702.09999999998</v>
      </c>
      <c r="I94" s="91">
        <v>280502.09999999998</v>
      </c>
      <c r="J94" s="91">
        <v>280502.09999999998</v>
      </c>
      <c r="K94" s="47" t="s">
        <v>74</v>
      </c>
      <c r="L94" s="82" t="s">
        <v>125</v>
      </c>
      <c r="M94" s="34"/>
      <c r="N94" s="35"/>
      <c r="O94" s="35"/>
      <c r="P94" s="5"/>
      <c r="Q94" s="14">
        <v>32077</v>
      </c>
      <c r="R94" s="4"/>
      <c r="S94" s="4"/>
      <c r="T94" s="4"/>
      <c r="U94" s="4"/>
      <c r="V94" s="4"/>
    </row>
    <row r="95" spans="1:22" ht="71.25" customHeight="1" thickBot="1" x14ac:dyDescent="0.3">
      <c r="A95" s="65" t="s">
        <v>32</v>
      </c>
      <c r="B95" s="108" t="s">
        <v>83</v>
      </c>
      <c r="C95" s="52" t="s">
        <v>21</v>
      </c>
      <c r="D95" s="43" t="s">
        <v>65</v>
      </c>
      <c r="E95" s="38">
        <f t="shared" ref="E95" si="23">SUM(F95:J95)</f>
        <v>6770.5666899999997</v>
      </c>
      <c r="F95" s="107">
        <v>6770.5666899999997</v>
      </c>
      <c r="G95" s="107">
        <v>0</v>
      </c>
      <c r="H95" s="107">
        <v>0</v>
      </c>
      <c r="I95" s="107">
        <v>0</v>
      </c>
      <c r="J95" s="107">
        <v>0</v>
      </c>
      <c r="K95" s="85" t="s">
        <v>68</v>
      </c>
      <c r="L95" s="86" t="s">
        <v>126</v>
      </c>
      <c r="M95" s="34"/>
      <c r="N95" s="35"/>
      <c r="O95" s="35"/>
      <c r="P95" s="5"/>
      <c r="Q95" s="14">
        <v>39409.599999999999</v>
      </c>
      <c r="R95" s="4"/>
      <c r="S95" s="4"/>
      <c r="T95" s="4"/>
      <c r="U95" s="4"/>
      <c r="V95" s="4"/>
    </row>
    <row r="96" spans="1:22" ht="116.25" thickBot="1" x14ac:dyDescent="0.3">
      <c r="A96" s="66" t="s">
        <v>14</v>
      </c>
      <c r="B96" s="115" t="s">
        <v>231</v>
      </c>
      <c r="C96" s="55" t="s">
        <v>21</v>
      </c>
      <c r="D96" s="87" t="s">
        <v>66</v>
      </c>
      <c r="E96" s="161">
        <f>F96+G96+H96+I96+J96</f>
        <v>4322449.9073099997</v>
      </c>
      <c r="F96" s="161">
        <f>+F97+F98+F99+F100+F101+F102+F105+F106+F107+F108+F109+F110+F111+F112+F113+F114+F115+F116+F117+F118+F119+F120+F121</f>
        <v>825038.01974999986</v>
      </c>
      <c r="G96" s="161">
        <f>+G97+G98+G99+G100+G101+G102+G105+G106+G107+G108+G109+G110+G111+G112+G113+G114+G115+G116+G117+G118+G119+G120+G121</f>
        <v>797481.13594000018</v>
      </c>
      <c r="H96" s="216">
        <f>H97+H98+H99+H100+H101+H102+H103+H104+H105+H106+H107+H108+H109+H110+H111+H112+H113+H114+H115+H116+H117+H118+H119+H120+H121</f>
        <v>926176.66917999997</v>
      </c>
      <c r="I96" s="161">
        <f>+I97+I98+I99+I100+I101+I102+I105+I106+I107+I108+I109+I110+I112+I111+I113+I114+I115+I116+I117+I118+I119+I120+I121+I103</f>
        <v>886877.04121999978</v>
      </c>
      <c r="J96" s="161">
        <f>+J97+J98+J99+J100+J101+J102+J105+J106+J107+J108+J109+J110+J111+J112+J113+J114+J115+J116+J117+J118+J119+J120+J121+J103</f>
        <v>886877.04121999978</v>
      </c>
      <c r="K96" s="115"/>
      <c r="L96" s="58"/>
      <c r="M96" s="34"/>
      <c r="N96" s="35"/>
      <c r="O96" s="35"/>
      <c r="P96" s="5"/>
      <c r="Q96" s="14">
        <v>49956.9</v>
      </c>
      <c r="R96" s="4"/>
      <c r="S96" s="4"/>
      <c r="T96" s="4"/>
      <c r="U96" s="4"/>
      <c r="V96" s="4"/>
    </row>
    <row r="97" spans="1:22" ht="66" x14ac:dyDescent="0.25">
      <c r="A97" s="61" t="s">
        <v>132</v>
      </c>
      <c r="B97" s="195" t="s">
        <v>60</v>
      </c>
      <c r="C97" s="45" t="s">
        <v>21</v>
      </c>
      <c r="D97" s="81" t="s">
        <v>65</v>
      </c>
      <c r="E97" s="79">
        <f t="shared" ref="E97" si="24">F97+G97+H97+I97+J97</f>
        <v>144103.88</v>
      </c>
      <c r="F97" s="91">
        <v>25750</v>
      </c>
      <c r="G97" s="91">
        <v>27633.88</v>
      </c>
      <c r="H97" s="91">
        <v>30240</v>
      </c>
      <c r="I97" s="91">
        <v>30240</v>
      </c>
      <c r="J97" s="91">
        <v>30240</v>
      </c>
      <c r="K97" s="195" t="s">
        <v>60</v>
      </c>
      <c r="L97" s="195" t="s">
        <v>127</v>
      </c>
      <c r="M97" s="34"/>
      <c r="N97" s="35"/>
      <c r="O97" s="35"/>
      <c r="P97" s="5"/>
      <c r="Q97" s="14">
        <v>30446.322</v>
      </c>
      <c r="R97" s="4"/>
      <c r="S97" s="4"/>
      <c r="T97" s="4"/>
      <c r="U97" s="4"/>
      <c r="V97" s="4"/>
    </row>
    <row r="98" spans="1:22" ht="132" x14ac:dyDescent="0.25">
      <c r="A98" s="59" t="s">
        <v>133</v>
      </c>
      <c r="B98" s="50" t="s">
        <v>61</v>
      </c>
      <c r="C98" s="49" t="s">
        <v>21</v>
      </c>
      <c r="D98" s="42" t="s">
        <v>65</v>
      </c>
      <c r="E98" s="39">
        <f t="shared" ref="E98" si="25">F98+G98+H98+I98+J98</f>
        <v>661382.77267999994</v>
      </c>
      <c r="F98" s="93">
        <v>107678.03769</v>
      </c>
      <c r="G98" s="93">
        <v>146818.12396999999</v>
      </c>
      <c r="H98" s="215">
        <v>163578.61102000001</v>
      </c>
      <c r="I98" s="93">
        <v>121654</v>
      </c>
      <c r="J98" s="93">
        <v>121654</v>
      </c>
      <c r="K98" s="50" t="s">
        <v>61</v>
      </c>
      <c r="L98" s="50" t="s">
        <v>128</v>
      </c>
      <c r="M98" s="34"/>
      <c r="N98" s="35"/>
      <c r="O98" s="35"/>
      <c r="P98" s="5"/>
      <c r="Q98" s="14">
        <v>20018</v>
      </c>
      <c r="R98" s="4"/>
      <c r="S98" s="4"/>
      <c r="T98" s="4"/>
      <c r="U98" s="4"/>
      <c r="V98" s="4"/>
    </row>
    <row r="99" spans="1:22" ht="82.5" x14ac:dyDescent="0.25">
      <c r="A99" s="59" t="s">
        <v>134</v>
      </c>
      <c r="B99" s="50" t="s">
        <v>85</v>
      </c>
      <c r="C99" s="49" t="s">
        <v>21</v>
      </c>
      <c r="D99" s="42" t="s">
        <v>65</v>
      </c>
      <c r="E99" s="39">
        <f t="shared" ref="E99" si="26">F99+G99+H99+I99+J99</f>
        <v>483975.63751000003</v>
      </c>
      <c r="F99" s="93">
        <v>70287.275599999994</v>
      </c>
      <c r="G99" s="93">
        <v>84478.333580000006</v>
      </c>
      <c r="H99" s="215">
        <v>108120.02833</v>
      </c>
      <c r="I99" s="93">
        <v>110545</v>
      </c>
      <c r="J99" s="93">
        <v>110545</v>
      </c>
      <c r="K99" s="50" t="s">
        <v>62</v>
      </c>
      <c r="L99" s="50" t="s">
        <v>129</v>
      </c>
      <c r="M99" s="34"/>
      <c r="N99" s="35"/>
      <c r="O99" s="35"/>
      <c r="P99" s="5"/>
      <c r="Q99" s="14">
        <v>30735</v>
      </c>
      <c r="R99" s="4"/>
      <c r="S99" s="4"/>
      <c r="T99" s="4"/>
      <c r="U99" s="4"/>
      <c r="V99" s="4"/>
    </row>
    <row r="100" spans="1:22" ht="56.25" x14ac:dyDescent="0.25">
      <c r="A100" s="59" t="s">
        <v>135</v>
      </c>
      <c r="B100" s="50" t="s">
        <v>84</v>
      </c>
      <c r="C100" s="49" t="s">
        <v>21</v>
      </c>
      <c r="D100" s="42" t="s">
        <v>65</v>
      </c>
      <c r="E100" s="39">
        <f t="shared" ref="E100" si="27">SUM(F100:J100)</f>
        <v>3418.96938</v>
      </c>
      <c r="F100" s="93">
        <v>3418.96938</v>
      </c>
      <c r="G100" s="93">
        <v>0</v>
      </c>
      <c r="H100" s="93">
        <v>0</v>
      </c>
      <c r="I100" s="93">
        <v>0</v>
      </c>
      <c r="J100" s="93">
        <v>0</v>
      </c>
      <c r="K100" s="157" t="s">
        <v>86</v>
      </c>
      <c r="L100" s="158" t="s">
        <v>130</v>
      </c>
      <c r="M100" s="34"/>
      <c r="N100" s="35"/>
      <c r="O100" s="35"/>
      <c r="P100" s="5"/>
      <c r="Q100" s="14">
        <v>27112.532999999999</v>
      </c>
      <c r="R100" s="4"/>
      <c r="S100" s="4"/>
      <c r="T100" s="4"/>
      <c r="U100" s="4"/>
      <c r="V100" s="4"/>
    </row>
    <row r="101" spans="1:22" ht="49.5" x14ac:dyDescent="0.25">
      <c r="A101" s="65" t="s">
        <v>136</v>
      </c>
      <c r="B101" s="108" t="s">
        <v>131</v>
      </c>
      <c r="C101" s="52" t="s">
        <v>21</v>
      </c>
      <c r="D101" s="43" t="s">
        <v>65</v>
      </c>
      <c r="E101" s="38">
        <f>SUM(F101:J101)</f>
        <v>277151.32415999996</v>
      </c>
      <c r="F101" s="107">
        <v>21073.148099999999</v>
      </c>
      <c r="G101" s="107">
        <v>50153.22178</v>
      </c>
      <c r="H101" s="107">
        <v>72820.584279999995</v>
      </c>
      <c r="I101" s="107">
        <v>66552.184999999998</v>
      </c>
      <c r="J101" s="107">
        <v>66552.184999999998</v>
      </c>
      <c r="K101" s="108" t="s">
        <v>131</v>
      </c>
      <c r="L101" s="86" t="s">
        <v>130</v>
      </c>
      <c r="M101" s="34"/>
      <c r="N101" s="35"/>
      <c r="O101" s="35"/>
      <c r="P101" s="5"/>
      <c r="Q101" s="14"/>
      <c r="R101" s="4"/>
      <c r="S101" s="4"/>
      <c r="T101" s="4"/>
      <c r="U101" s="4"/>
      <c r="V101" s="4"/>
    </row>
    <row r="102" spans="1:22" ht="49.5" x14ac:dyDescent="0.25">
      <c r="A102" s="65" t="s">
        <v>162</v>
      </c>
      <c r="B102" s="108" t="s">
        <v>163</v>
      </c>
      <c r="C102" s="52" t="s">
        <v>21</v>
      </c>
      <c r="D102" s="43" t="s">
        <v>65</v>
      </c>
      <c r="E102" s="38">
        <f>SUM(F102:J102)</f>
        <v>85425.283150000003</v>
      </c>
      <c r="F102" s="107">
        <v>10162.30315</v>
      </c>
      <c r="G102" s="107">
        <v>13963.53</v>
      </c>
      <c r="H102" s="107">
        <v>20433.150000000001</v>
      </c>
      <c r="I102" s="107">
        <v>20433.150000000001</v>
      </c>
      <c r="J102" s="107">
        <v>20433.150000000001</v>
      </c>
      <c r="K102" s="108" t="s">
        <v>163</v>
      </c>
      <c r="L102" s="86" t="s">
        <v>130</v>
      </c>
      <c r="M102" s="34"/>
      <c r="N102" s="35"/>
      <c r="O102" s="35"/>
      <c r="P102" s="5"/>
      <c r="Q102" s="14">
        <v>17134.38</v>
      </c>
      <c r="R102" s="4"/>
      <c r="S102" s="4"/>
      <c r="T102" s="4"/>
      <c r="U102" s="4"/>
      <c r="V102" s="4"/>
    </row>
    <row r="103" spans="1:22" ht="49.5" x14ac:dyDescent="0.25">
      <c r="A103" s="65" t="s">
        <v>191</v>
      </c>
      <c r="B103" s="108" t="s">
        <v>247</v>
      </c>
      <c r="C103" s="52" t="s">
        <v>21</v>
      </c>
      <c r="D103" s="43" t="s">
        <v>65</v>
      </c>
      <c r="E103" s="38">
        <f>F103+G103+H103+I103+J103</f>
        <v>144242.52184999999</v>
      </c>
      <c r="F103" s="107">
        <v>0</v>
      </c>
      <c r="G103" s="107">
        <v>0</v>
      </c>
      <c r="H103" s="321">
        <v>47892.879849999998</v>
      </c>
      <c r="I103" s="107">
        <v>48174.821000000004</v>
      </c>
      <c r="J103" s="107">
        <v>48174.821000000004</v>
      </c>
      <c r="K103" s="108" t="s">
        <v>248</v>
      </c>
      <c r="L103" s="86" t="s">
        <v>130</v>
      </c>
      <c r="M103" s="34"/>
      <c r="N103" s="35"/>
      <c r="O103" s="35"/>
      <c r="P103" s="5"/>
      <c r="Q103" s="14">
        <v>25935</v>
      </c>
      <c r="R103" s="4"/>
      <c r="S103" s="4"/>
      <c r="T103" s="4"/>
      <c r="U103" s="4"/>
      <c r="V103" s="4"/>
    </row>
    <row r="104" spans="1:22" ht="49.5" x14ac:dyDescent="0.25">
      <c r="A104" s="65" t="s">
        <v>192</v>
      </c>
      <c r="B104" s="108" t="s">
        <v>276</v>
      </c>
      <c r="C104" s="52" t="s">
        <v>21</v>
      </c>
      <c r="D104" s="43" t="s">
        <v>65</v>
      </c>
      <c r="E104" s="38"/>
      <c r="F104" s="107">
        <v>0</v>
      </c>
      <c r="G104" s="107">
        <v>0</v>
      </c>
      <c r="H104" s="321">
        <v>46.873139999999999</v>
      </c>
      <c r="I104" s="107">
        <v>0</v>
      </c>
      <c r="J104" s="107">
        <v>0</v>
      </c>
      <c r="K104" s="108" t="s">
        <v>276</v>
      </c>
      <c r="L104" s="86" t="s">
        <v>130</v>
      </c>
      <c r="M104" s="34"/>
      <c r="N104" s="35"/>
      <c r="O104" s="35"/>
      <c r="P104" s="5"/>
      <c r="Q104" s="14"/>
      <c r="R104" s="4"/>
      <c r="S104" s="4"/>
      <c r="T104" s="4"/>
      <c r="U104" s="4"/>
      <c r="V104" s="4"/>
    </row>
    <row r="105" spans="1:22" ht="49.5" x14ac:dyDescent="0.25">
      <c r="A105" s="59" t="s">
        <v>192</v>
      </c>
      <c r="B105" s="50" t="s">
        <v>40</v>
      </c>
      <c r="C105" s="49" t="s">
        <v>21</v>
      </c>
      <c r="D105" s="40" t="s">
        <v>65</v>
      </c>
      <c r="E105" s="39">
        <f>SUM(F105:J105)</f>
        <v>324861.78067000001</v>
      </c>
      <c r="F105" s="14">
        <v>95266.634430000006</v>
      </c>
      <c r="G105" s="14">
        <v>56082.861870000001</v>
      </c>
      <c r="H105" s="147">
        <v>56729.650549999998</v>
      </c>
      <c r="I105" s="14">
        <v>58391.316910000001</v>
      </c>
      <c r="J105" s="14">
        <v>58391.316910000001</v>
      </c>
      <c r="K105" s="50" t="s">
        <v>40</v>
      </c>
      <c r="L105" s="50" t="s">
        <v>107</v>
      </c>
      <c r="M105" s="34"/>
      <c r="N105" s="35"/>
      <c r="O105" s="35"/>
      <c r="P105" s="5"/>
      <c r="Q105" s="14">
        <v>32825.589999999997</v>
      </c>
      <c r="R105" s="4"/>
      <c r="S105" s="4"/>
      <c r="T105" s="4"/>
      <c r="U105" s="4"/>
      <c r="V105" s="4"/>
    </row>
    <row r="106" spans="1:22" ht="49.5" x14ac:dyDescent="0.25">
      <c r="A106" s="59" t="s">
        <v>193</v>
      </c>
      <c r="B106" s="50" t="s">
        <v>41</v>
      </c>
      <c r="C106" s="49" t="s">
        <v>21</v>
      </c>
      <c r="D106" s="40" t="s">
        <v>65</v>
      </c>
      <c r="E106" s="39">
        <f t="shared" ref="E106" si="28">SUM(F106:J106)</f>
        <v>252511.63707999999</v>
      </c>
      <c r="F106" s="14">
        <v>73159.982430000004</v>
      </c>
      <c r="G106" s="14">
        <v>45844.40178</v>
      </c>
      <c r="H106" s="319">
        <v>45110.73487</v>
      </c>
      <c r="I106" s="14">
        <v>44198.258999999998</v>
      </c>
      <c r="J106" s="14">
        <v>44198.258999999998</v>
      </c>
      <c r="K106" s="50" t="s">
        <v>41</v>
      </c>
      <c r="L106" s="50" t="s">
        <v>108</v>
      </c>
      <c r="M106" s="34"/>
      <c r="N106" s="35"/>
      <c r="O106" s="35"/>
      <c r="P106" s="5"/>
      <c r="Q106" s="14">
        <v>47709</v>
      </c>
      <c r="R106" s="4"/>
      <c r="S106" s="4"/>
      <c r="T106" s="4"/>
      <c r="U106" s="4"/>
      <c r="V106" s="4"/>
    </row>
    <row r="107" spans="1:22" ht="49.5" x14ac:dyDescent="0.25">
      <c r="A107" s="59" t="s">
        <v>194</v>
      </c>
      <c r="B107" s="50" t="s">
        <v>42</v>
      </c>
      <c r="C107" s="49" t="s">
        <v>21</v>
      </c>
      <c r="D107" s="40" t="s">
        <v>65</v>
      </c>
      <c r="E107" s="39">
        <f t="shared" ref="E107" si="29">SUM(F107:J107)</f>
        <v>153244.05447999999</v>
      </c>
      <c r="F107" s="14">
        <v>37188.187510000003</v>
      </c>
      <c r="G107" s="14">
        <v>28066.363079999999</v>
      </c>
      <c r="H107" s="147">
        <v>29581.633890000001</v>
      </c>
      <c r="I107" s="14">
        <v>29203.935000000001</v>
      </c>
      <c r="J107" s="14">
        <v>29203.935000000001</v>
      </c>
      <c r="K107" s="50" t="s">
        <v>42</v>
      </c>
      <c r="L107" s="50" t="s">
        <v>109</v>
      </c>
      <c r="M107" s="34"/>
      <c r="N107" s="35"/>
      <c r="O107" s="35"/>
      <c r="P107" s="5"/>
      <c r="Q107" s="23">
        <v>24054</v>
      </c>
      <c r="R107" s="4"/>
      <c r="S107" s="4"/>
      <c r="T107" s="4"/>
      <c r="U107" s="4"/>
      <c r="V107" s="4"/>
    </row>
    <row r="108" spans="1:22" ht="54.75" customHeight="1" x14ac:dyDescent="0.25">
      <c r="A108" s="59" t="s">
        <v>195</v>
      </c>
      <c r="B108" s="50" t="s">
        <v>43</v>
      </c>
      <c r="C108" s="49" t="s">
        <v>21</v>
      </c>
      <c r="D108" s="40" t="s">
        <v>65</v>
      </c>
      <c r="E108" s="39">
        <f t="shared" ref="E108" si="30">SUM(F108:J108)</f>
        <v>127650.40664</v>
      </c>
      <c r="F108" s="14">
        <v>29848.768639999998</v>
      </c>
      <c r="G108" s="14">
        <v>23591.527999999998</v>
      </c>
      <c r="H108" s="14">
        <v>24365.17</v>
      </c>
      <c r="I108" s="14">
        <v>24922.47</v>
      </c>
      <c r="J108" s="14">
        <v>24922.47</v>
      </c>
      <c r="K108" s="50" t="s">
        <v>43</v>
      </c>
      <c r="L108" s="50" t="s">
        <v>110</v>
      </c>
      <c r="M108" s="34"/>
      <c r="N108" s="35"/>
      <c r="O108" s="35"/>
      <c r="P108" s="5"/>
      <c r="Q108" s="4"/>
      <c r="R108" s="4"/>
      <c r="S108" s="4"/>
      <c r="T108" s="4"/>
      <c r="U108" s="4"/>
      <c r="V108" s="4"/>
    </row>
    <row r="109" spans="1:22" ht="51.75" customHeight="1" x14ac:dyDescent="0.25">
      <c r="A109" s="59" t="s">
        <v>196</v>
      </c>
      <c r="B109" s="50" t="s">
        <v>44</v>
      </c>
      <c r="C109" s="49" t="s">
        <v>21</v>
      </c>
      <c r="D109" s="40" t="s">
        <v>65</v>
      </c>
      <c r="E109" s="39">
        <f t="shared" ref="E109" si="31">SUM(F109:J109)</f>
        <v>127757.57604</v>
      </c>
      <c r="F109" s="14">
        <v>28549.96704</v>
      </c>
      <c r="G109" s="14">
        <v>24100.2</v>
      </c>
      <c r="H109" s="14">
        <v>25035.803</v>
      </c>
      <c r="I109" s="14">
        <v>25035.803</v>
      </c>
      <c r="J109" s="14">
        <v>25035.803</v>
      </c>
      <c r="K109" s="50" t="s">
        <v>44</v>
      </c>
      <c r="L109" s="50" t="s">
        <v>111</v>
      </c>
      <c r="M109" s="34"/>
      <c r="N109" s="35"/>
      <c r="O109" s="35"/>
      <c r="P109" s="5"/>
      <c r="Q109" s="4"/>
      <c r="R109" s="4"/>
      <c r="S109" s="4"/>
      <c r="T109" s="4"/>
      <c r="U109" s="4"/>
      <c r="V109" s="4"/>
    </row>
    <row r="110" spans="1:22" ht="57" customHeight="1" x14ac:dyDescent="0.25">
      <c r="A110" s="59" t="s">
        <v>197</v>
      </c>
      <c r="B110" s="50" t="s">
        <v>45</v>
      </c>
      <c r="C110" s="49" t="s">
        <v>21</v>
      </c>
      <c r="D110" s="40" t="s">
        <v>65</v>
      </c>
      <c r="E110" s="39">
        <f t="shared" ref="E110" si="32">SUM(F110:J110)</f>
        <v>126717.86500000001</v>
      </c>
      <c r="F110" s="14">
        <v>25554</v>
      </c>
      <c r="G110" s="14">
        <v>24460.308000000001</v>
      </c>
      <c r="H110" s="14">
        <v>25536.519</v>
      </c>
      <c r="I110" s="14">
        <v>25583.519</v>
      </c>
      <c r="J110" s="14">
        <v>25583.519</v>
      </c>
      <c r="K110" s="50" t="s">
        <v>45</v>
      </c>
      <c r="L110" s="50" t="s">
        <v>112</v>
      </c>
      <c r="M110" s="34"/>
      <c r="N110" s="35"/>
      <c r="O110" s="35"/>
      <c r="P110" s="5"/>
      <c r="Q110" s="4"/>
      <c r="R110" s="4"/>
      <c r="S110" s="4"/>
      <c r="T110" s="4"/>
      <c r="U110" s="4"/>
      <c r="V110" s="4"/>
    </row>
    <row r="111" spans="1:22" ht="60" customHeight="1" x14ac:dyDescent="0.25">
      <c r="A111" s="59" t="s">
        <v>198</v>
      </c>
      <c r="B111" s="50" t="s">
        <v>46</v>
      </c>
      <c r="C111" s="49" t="s">
        <v>21</v>
      </c>
      <c r="D111" s="40" t="s">
        <v>65</v>
      </c>
      <c r="E111" s="39">
        <f t="shared" ref="E111" si="33">SUM(F111:J111)</f>
        <v>113018.05710000001</v>
      </c>
      <c r="F111" s="14">
        <v>24750.061409999998</v>
      </c>
      <c r="G111" s="14">
        <v>20387.057690000001</v>
      </c>
      <c r="H111" s="147">
        <v>22033.646000000001</v>
      </c>
      <c r="I111" s="14">
        <v>22923.646000000001</v>
      </c>
      <c r="J111" s="14">
        <v>22923.646000000001</v>
      </c>
      <c r="K111" s="50" t="s">
        <v>46</v>
      </c>
      <c r="L111" s="50" t="s">
        <v>113</v>
      </c>
      <c r="M111" s="34"/>
      <c r="N111" s="35"/>
      <c r="O111" s="35"/>
      <c r="P111" s="5"/>
      <c r="Q111" s="4"/>
      <c r="R111" s="4"/>
      <c r="S111" s="4"/>
      <c r="T111" s="4"/>
      <c r="U111" s="4"/>
      <c r="V111" s="4"/>
    </row>
    <row r="112" spans="1:22" ht="57.75" customHeight="1" x14ac:dyDescent="0.25">
      <c r="A112" s="59" t="s">
        <v>199</v>
      </c>
      <c r="B112" s="50" t="s">
        <v>47</v>
      </c>
      <c r="C112" s="49" t="s">
        <v>21</v>
      </c>
      <c r="D112" s="40" t="s">
        <v>65</v>
      </c>
      <c r="E112" s="39">
        <f t="shared" ref="E112" si="34">SUM(F112:J112)</f>
        <v>159114.258</v>
      </c>
      <c r="F112" s="14">
        <v>38756.527629999997</v>
      </c>
      <c r="G112" s="14">
        <v>31125.693650000001</v>
      </c>
      <c r="H112" s="147">
        <v>27293.998100000001</v>
      </c>
      <c r="I112" s="14">
        <v>30969.01931</v>
      </c>
      <c r="J112" s="14">
        <v>30969.01931</v>
      </c>
      <c r="K112" s="50" t="s">
        <v>47</v>
      </c>
      <c r="L112" s="50" t="s">
        <v>114</v>
      </c>
      <c r="M112" s="34"/>
      <c r="N112" s="35"/>
      <c r="O112" s="35"/>
      <c r="P112" s="5">
        <f>G95+13563.483</f>
        <v>13563.483</v>
      </c>
      <c r="Q112" s="4"/>
      <c r="R112" s="4"/>
      <c r="S112" s="4"/>
      <c r="T112" s="4"/>
      <c r="U112" s="4"/>
      <c r="V112" s="4"/>
    </row>
    <row r="113" spans="1:22" ht="59.25" customHeight="1" x14ac:dyDescent="0.25">
      <c r="A113" s="59" t="s">
        <v>200</v>
      </c>
      <c r="B113" s="50" t="s">
        <v>48</v>
      </c>
      <c r="C113" s="49" t="s">
        <v>21</v>
      </c>
      <c r="D113" s="40" t="s">
        <v>65</v>
      </c>
      <c r="E113" s="39">
        <f t="shared" ref="E113" si="35">SUM(F113:J113)</f>
        <v>121895.63334</v>
      </c>
      <c r="F113" s="14">
        <v>22214.683959999998</v>
      </c>
      <c r="G113" s="14">
        <v>22363.535230000001</v>
      </c>
      <c r="H113" s="14">
        <v>25726.210149999999</v>
      </c>
      <c r="I113" s="14">
        <v>25795.601999999999</v>
      </c>
      <c r="J113" s="14">
        <v>25795.601999999999</v>
      </c>
      <c r="K113" s="50" t="s">
        <v>48</v>
      </c>
      <c r="L113" s="50" t="s">
        <v>115</v>
      </c>
      <c r="M113" s="34"/>
      <c r="N113" s="27"/>
      <c r="O113" s="27"/>
      <c r="Q113" s="4"/>
      <c r="R113" s="4"/>
      <c r="S113" s="4"/>
      <c r="T113" s="4"/>
      <c r="U113" s="4"/>
      <c r="V113" s="4"/>
    </row>
    <row r="114" spans="1:22" ht="49.5" x14ac:dyDescent="0.25">
      <c r="A114" s="59" t="s">
        <v>201</v>
      </c>
      <c r="B114" s="50" t="s">
        <v>49</v>
      </c>
      <c r="C114" s="49" t="s">
        <v>21</v>
      </c>
      <c r="D114" s="40" t="s">
        <v>65</v>
      </c>
      <c r="E114" s="39">
        <f t="shared" ref="E114" si="36">SUM(F114:J114)</f>
        <v>103074.48776</v>
      </c>
      <c r="F114" s="14">
        <v>20322.22856</v>
      </c>
      <c r="G114" s="14">
        <v>20813.95</v>
      </c>
      <c r="H114" s="14">
        <v>20608.663199999999</v>
      </c>
      <c r="I114" s="14">
        <v>20664.823</v>
      </c>
      <c r="J114" s="14">
        <v>20664.823</v>
      </c>
      <c r="K114" s="50" t="s">
        <v>49</v>
      </c>
      <c r="L114" s="50" t="s">
        <v>116</v>
      </c>
      <c r="M114" s="34"/>
      <c r="N114" s="27"/>
      <c r="O114" s="27"/>
      <c r="Q114" s="4"/>
      <c r="R114" s="4"/>
      <c r="S114" s="4"/>
      <c r="T114" s="4"/>
      <c r="U114" s="4"/>
      <c r="V114" s="4"/>
    </row>
    <row r="115" spans="1:22" ht="49.5" x14ac:dyDescent="0.25">
      <c r="A115" s="59" t="s">
        <v>208</v>
      </c>
      <c r="B115" s="50" t="s">
        <v>50</v>
      </c>
      <c r="C115" s="49" t="s">
        <v>21</v>
      </c>
      <c r="D115" s="40" t="s">
        <v>65</v>
      </c>
      <c r="E115" s="39">
        <f t="shared" ref="E115" si="37">SUM(F115:J115)</f>
        <v>150078.63912000001</v>
      </c>
      <c r="F115" s="14">
        <v>29735.208549999999</v>
      </c>
      <c r="G115" s="14">
        <v>29537.984570000001</v>
      </c>
      <c r="H115" s="14">
        <v>30268.482</v>
      </c>
      <c r="I115" s="14">
        <v>30268.482</v>
      </c>
      <c r="J115" s="14">
        <v>30268.482</v>
      </c>
      <c r="K115" s="50" t="s">
        <v>50</v>
      </c>
      <c r="L115" s="50" t="s">
        <v>117</v>
      </c>
      <c r="M115" s="35"/>
      <c r="N115" s="27"/>
      <c r="O115" s="27"/>
      <c r="Q115" s="4"/>
      <c r="R115" s="4"/>
      <c r="S115" s="4"/>
      <c r="T115" s="4"/>
      <c r="U115" s="4"/>
      <c r="V115" s="4"/>
    </row>
    <row r="116" spans="1:22" ht="49.5" x14ac:dyDescent="0.25">
      <c r="A116" s="59" t="s">
        <v>202</v>
      </c>
      <c r="B116" s="50" t="s">
        <v>51</v>
      </c>
      <c r="C116" s="49" t="s">
        <v>21</v>
      </c>
      <c r="D116" s="40" t="s">
        <v>65</v>
      </c>
      <c r="E116" s="39">
        <f t="shared" ref="E116" si="38">SUM(F116:J116)</f>
        <v>117115.08523999999</v>
      </c>
      <c r="F116" s="14">
        <v>25379.071240000001</v>
      </c>
      <c r="G116" s="14">
        <v>23444.2</v>
      </c>
      <c r="H116" s="14">
        <v>22763.937999999998</v>
      </c>
      <c r="I116" s="14">
        <v>22763.937999999998</v>
      </c>
      <c r="J116" s="14">
        <v>22763.937999999998</v>
      </c>
      <c r="K116" s="50" t="s">
        <v>51</v>
      </c>
      <c r="L116" s="50" t="s">
        <v>118</v>
      </c>
      <c r="M116" s="34"/>
      <c r="N116" s="27"/>
      <c r="O116" s="27"/>
      <c r="Q116" s="4"/>
      <c r="R116" s="4"/>
      <c r="S116" s="4"/>
      <c r="T116" s="4"/>
      <c r="U116" s="4"/>
      <c r="V116" s="4"/>
    </row>
    <row r="117" spans="1:22" ht="49.5" x14ac:dyDescent="0.25">
      <c r="A117" s="59" t="s">
        <v>203</v>
      </c>
      <c r="B117" s="50" t="s">
        <v>52</v>
      </c>
      <c r="C117" s="49" t="s">
        <v>21</v>
      </c>
      <c r="D117" s="40" t="s">
        <v>65</v>
      </c>
      <c r="E117" s="39">
        <f t="shared" ref="E117" si="39">SUM(F117:J117)</f>
        <v>123013.16</v>
      </c>
      <c r="F117" s="14">
        <v>25444.545999999998</v>
      </c>
      <c r="G117" s="14">
        <v>24142.544999999998</v>
      </c>
      <c r="H117" s="14">
        <v>24454.057000000001</v>
      </c>
      <c r="I117" s="14">
        <v>24486.006000000001</v>
      </c>
      <c r="J117" s="14">
        <v>24486.006000000001</v>
      </c>
      <c r="K117" s="50" t="s">
        <v>52</v>
      </c>
      <c r="L117" s="50" t="s">
        <v>119</v>
      </c>
      <c r="M117" s="34"/>
      <c r="N117" s="27"/>
      <c r="O117" s="27"/>
      <c r="Q117" s="4"/>
      <c r="R117" s="4"/>
      <c r="S117" s="4"/>
      <c r="T117" s="4"/>
      <c r="U117" s="4"/>
      <c r="V117" s="4"/>
    </row>
    <row r="118" spans="1:22" ht="49.5" x14ac:dyDescent="0.25">
      <c r="A118" s="59" t="s">
        <v>204</v>
      </c>
      <c r="B118" s="50" t="s">
        <v>53</v>
      </c>
      <c r="C118" s="49" t="s">
        <v>21</v>
      </c>
      <c r="D118" s="40" t="s">
        <v>65</v>
      </c>
      <c r="E118" s="39">
        <f t="shared" ref="E118" si="40">SUM(F118:J118)</f>
        <v>112510.28016000001</v>
      </c>
      <c r="F118" s="14">
        <v>22561.576270000001</v>
      </c>
      <c r="G118" s="14">
        <v>21228.594089999999</v>
      </c>
      <c r="H118" s="147">
        <v>22802.683799999999</v>
      </c>
      <c r="I118" s="14">
        <v>22958.713</v>
      </c>
      <c r="J118" s="14">
        <v>22958.713</v>
      </c>
      <c r="K118" s="50" t="s">
        <v>53</v>
      </c>
      <c r="L118" s="50" t="s">
        <v>120</v>
      </c>
      <c r="M118" s="34"/>
      <c r="N118" s="27"/>
      <c r="O118" s="27"/>
      <c r="Q118" s="4"/>
      <c r="R118" s="4"/>
      <c r="S118" s="4"/>
      <c r="T118" s="4"/>
      <c r="U118" s="4"/>
      <c r="V118" s="4"/>
    </row>
    <row r="119" spans="1:22" ht="49.5" x14ac:dyDescent="0.25">
      <c r="A119" s="59" t="s">
        <v>205</v>
      </c>
      <c r="B119" s="50" t="s">
        <v>54</v>
      </c>
      <c r="C119" s="49" t="s">
        <v>21</v>
      </c>
      <c r="D119" s="40" t="s">
        <v>65</v>
      </c>
      <c r="E119" s="39">
        <f t="shared" ref="E119" si="41">SUM(F119:J119)</f>
        <v>126809.995</v>
      </c>
      <c r="F119" s="14">
        <v>27972.712</v>
      </c>
      <c r="G119" s="14">
        <v>24368</v>
      </c>
      <c r="H119" s="14">
        <v>24799.760999999999</v>
      </c>
      <c r="I119" s="14">
        <v>24834.760999999999</v>
      </c>
      <c r="J119" s="14">
        <v>24834.760999999999</v>
      </c>
      <c r="K119" s="50" t="s">
        <v>54</v>
      </c>
      <c r="L119" s="50" t="s">
        <v>121</v>
      </c>
      <c r="M119" s="34"/>
      <c r="N119" s="27"/>
      <c r="O119" s="27"/>
      <c r="Q119" s="4"/>
      <c r="R119" s="4"/>
      <c r="S119" s="4"/>
      <c r="T119" s="4"/>
      <c r="U119" s="4"/>
      <c r="V119" s="4"/>
    </row>
    <row r="120" spans="1:22" ht="87" customHeight="1" x14ac:dyDescent="0.25">
      <c r="A120" s="59" t="s">
        <v>207</v>
      </c>
      <c r="B120" s="50" t="s">
        <v>55</v>
      </c>
      <c r="C120" s="49" t="s">
        <v>21</v>
      </c>
      <c r="D120" s="40" t="s">
        <v>65</v>
      </c>
      <c r="E120" s="39">
        <f t="shared" ref="E120" si="42">SUM(F120:J120)</f>
        <v>164139.076</v>
      </c>
      <c r="F120" s="14">
        <v>36420.400000000001</v>
      </c>
      <c r="G120" s="14">
        <v>31230.492999999999</v>
      </c>
      <c r="H120" s="14">
        <v>31674.061000000002</v>
      </c>
      <c r="I120" s="14">
        <v>32407.061000000002</v>
      </c>
      <c r="J120" s="14">
        <v>32407.061000000002</v>
      </c>
      <c r="K120" s="50" t="s">
        <v>55</v>
      </c>
      <c r="L120" s="50" t="s">
        <v>122</v>
      </c>
      <c r="M120" s="34"/>
      <c r="N120" s="27"/>
      <c r="O120" s="27"/>
      <c r="Q120" s="4"/>
      <c r="R120" s="4"/>
      <c r="S120" s="4"/>
      <c r="T120" s="4"/>
      <c r="U120" s="4"/>
      <c r="V120" s="4"/>
    </row>
    <row r="121" spans="1:22" ht="87" customHeight="1" thickBot="1" x14ac:dyDescent="0.3">
      <c r="A121" s="65" t="s">
        <v>250</v>
      </c>
      <c r="B121" s="108" t="s">
        <v>56</v>
      </c>
      <c r="C121" s="52" t="s">
        <v>21</v>
      </c>
      <c r="D121" s="41" t="s">
        <v>65</v>
      </c>
      <c r="E121" s="38">
        <f t="shared" ref="E121" si="43">SUM(F121:J121)</f>
        <v>119190.65381</v>
      </c>
      <c r="F121" s="23">
        <v>23543.730159999999</v>
      </c>
      <c r="G121" s="23">
        <v>23646.33065</v>
      </c>
      <c r="H121" s="320">
        <v>24259.530999999999</v>
      </c>
      <c r="I121" s="23">
        <v>23870.530999999999</v>
      </c>
      <c r="J121" s="23">
        <v>23870.530999999999</v>
      </c>
      <c r="K121" s="108" t="s">
        <v>56</v>
      </c>
      <c r="L121" s="108" t="s">
        <v>123</v>
      </c>
      <c r="M121" s="34"/>
      <c r="N121" s="27"/>
      <c r="O121" s="27"/>
      <c r="Q121" s="4"/>
      <c r="R121" s="4"/>
      <c r="S121" s="4"/>
      <c r="T121" s="4"/>
      <c r="U121" s="4"/>
      <c r="V121" s="4"/>
    </row>
    <row r="122" spans="1:22" ht="132.75" customHeight="1" thickBot="1" x14ac:dyDescent="0.3">
      <c r="A122" s="66" t="s">
        <v>101</v>
      </c>
      <c r="B122" s="115" t="s">
        <v>232</v>
      </c>
      <c r="C122" s="55" t="s">
        <v>21</v>
      </c>
      <c r="D122" s="84" t="s">
        <v>65</v>
      </c>
      <c r="E122" s="161">
        <f>F122+G122+H122+I122+J122</f>
        <v>2613</v>
      </c>
      <c r="F122" s="161">
        <v>1263</v>
      </c>
      <c r="G122" s="161">
        <v>1350</v>
      </c>
      <c r="H122" s="161">
        <v>0</v>
      </c>
      <c r="I122" s="161">
        <v>0</v>
      </c>
      <c r="J122" s="161">
        <v>0</v>
      </c>
      <c r="K122" s="115" t="s">
        <v>58</v>
      </c>
      <c r="L122" s="58" t="s">
        <v>28</v>
      </c>
      <c r="M122" s="34"/>
      <c r="N122" s="27"/>
      <c r="O122" s="27"/>
      <c r="Q122" s="4"/>
      <c r="R122" s="4"/>
      <c r="S122" s="4"/>
      <c r="T122" s="4"/>
      <c r="U122" s="4"/>
      <c r="V122" s="4"/>
    </row>
    <row r="123" spans="1:22" ht="63" customHeight="1" thickBot="1" x14ac:dyDescent="0.3">
      <c r="A123" s="66" t="s">
        <v>137</v>
      </c>
      <c r="B123" s="115" t="s">
        <v>233</v>
      </c>
      <c r="C123" s="55" t="s">
        <v>21</v>
      </c>
      <c r="D123" s="84" t="s">
        <v>65</v>
      </c>
      <c r="E123" s="161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44" t="s">
        <v>138</v>
      </c>
      <c r="L123" s="145" t="s">
        <v>141</v>
      </c>
      <c r="M123" s="34"/>
      <c r="N123" s="35"/>
      <c r="O123" s="35"/>
      <c r="P123" s="5"/>
      <c r="Q123" s="4">
        <f>H124+H96+H90+H87+H86</f>
        <v>1036608.6977599999</v>
      </c>
      <c r="R123" s="4"/>
      <c r="S123" s="4"/>
      <c r="T123" s="4"/>
      <c r="U123" s="4"/>
      <c r="V123" s="4"/>
    </row>
    <row r="124" spans="1:22" ht="144.75" customHeight="1" thickBot="1" x14ac:dyDescent="0.3">
      <c r="A124" s="66" t="s">
        <v>140</v>
      </c>
      <c r="B124" s="77" t="s">
        <v>234</v>
      </c>
      <c r="C124" s="55" t="s">
        <v>21</v>
      </c>
      <c r="D124" s="84" t="s">
        <v>65</v>
      </c>
      <c r="E124" s="161">
        <f>F124+G124+H124+I124+J124</f>
        <v>6787.3527999999997</v>
      </c>
      <c r="F124" s="161">
        <v>1666.9939999999999</v>
      </c>
      <c r="G124" s="161">
        <v>1699.1197999999999</v>
      </c>
      <c r="H124" s="216">
        <v>1937.4190000000001</v>
      </c>
      <c r="I124" s="161">
        <v>741.91</v>
      </c>
      <c r="J124" s="161">
        <v>741.91</v>
      </c>
      <c r="K124" s="115" t="s">
        <v>59</v>
      </c>
      <c r="L124" s="58" t="s">
        <v>223</v>
      </c>
      <c r="M124" s="34"/>
      <c r="N124" s="35"/>
      <c r="O124" s="27"/>
      <c r="Q124" s="4"/>
      <c r="R124" s="4"/>
      <c r="S124" s="4"/>
      <c r="T124" s="4"/>
      <c r="U124" s="4"/>
      <c r="V124" s="4"/>
    </row>
    <row r="125" spans="1:22" ht="18" customHeight="1" x14ac:dyDescent="0.25">
      <c r="A125" s="246" t="s">
        <v>36</v>
      </c>
      <c r="B125" s="247"/>
      <c r="C125" s="247"/>
      <c r="D125" s="248"/>
      <c r="E125" s="37">
        <f>E126+E127</f>
        <v>8537873.4634399991</v>
      </c>
      <c r="F125" s="37">
        <f>F83</f>
        <v>1732390.1591499997</v>
      </c>
      <c r="G125" s="37">
        <f>G83</f>
        <v>1890133.1877100002</v>
      </c>
      <c r="H125" s="37">
        <f>H83</f>
        <v>2100797.4977899999</v>
      </c>
      <c r="I125" s="37">
        <f>I83</f>
        <v>1434662.2955699996</v>
      </c>
      <c r="J125" s="179">
        <f>J83</f>
        <v>1379890.3232199997</v>
      </c>
      <c r="K125" s="89"/>
      <c r="L125" s="88"/>
      <c r="M125" s="34"/>
      <c r="Q125" s="4"/>
      <c r="R125" s="4"/>
      <c r="S125" s="4"/>
      <c r="T125" s="4"/>
      <c r="U125" s="4"/>
      <c r="V125" s="4"/>
    </row>
    <row r="126" spans="1:22" ht="30.75" customHeight="1" x14ac:dyDescent="0.25">
      <c r="A126" s="220" t="s">
        <v>23</v>
      </c>
      <c r="B126" s="221"/>
      <c r="C126" s="221"/>
      <c r="D126" s="222"/>
      <c r="E126" s="39">
        <f>E84</f>
        <v>20130</v>
      </c>
      <c r="F126" s="39">
        <v>0</v>
      </c>
      <c r="G126" s="189">
        <v>0</v>
      </c>
      <c r="H126" s="189">
        <f>H84</f>
        <v>20130</v>
      </c>
      <c r="I126" s="189">
        <f>I84</f>
        <v>0</v>
      </c>
      <c r="J126" s="188">
        <f>J84</f>
        <v>0</v>
      </c>
      <c r="K126" s="90"/>
      <c r="L126" s="60"/>
      <c r="M126" s="35"/>
      <c r="O126" s="5"/>
      <c r="P126" s="5"/>
      <c r="Q126" s="4"/>
      <c r="R126" s="4"/>
      <c r="S126" s="4"/>
      <c r="T126" s="4"/>
      <c r="U126" s="4"/>
      <c r="V126" s="4"/>
    </row>
    <row r="127" spans="1:22" ht="30.75" customHeight="1" thickBot="1" x14ac:dyDescent="0.3">
      <c r="A127" s="249" t="s">
        <v>65</v>
      </c>
      <c r="B127" s="249"/>
      <c r="C127" s="249"/>
      <c r="D127" s="250"/>
      <c r="E127" s="190">
        <f>E85</f>
        <v>8517743.4634399991</v>
      </c>
      <c r="F127" s="186">
        <f>F85</f>
        <v>1732390.1591499997</v>
      </c>
      <c r="G127" s="186">
        <f>G85</f>
        <v>1890133.1877100002</v>
      </c>
      <c r="H127" s="186">
        <f>H85</f>
        <v>2080667.4977899999</v>
      </c>
      <c r="I127" s="186">
        <f>I85</f>
        <v>1434662.2955699996</v>
      </c>
      <c r="J127" s="187">
        <f>J85</f>
        <v>1379890.3232199997</v>
      </c>
      <c r="K127" s="90"/>
      <c r="L127" s="60"/>
      <c r="M127" s="35"/>
      <c r="O127" s="5"/>
      <c r="P127" s="5"/>
      <c r="Q127" s="4"/>
      <c r="R127" s="4"/>
      <c r="S127" s="4"/>
      <c r="T127" s="4"/>
      <c r="U127" s="4"/>
      <c r="V127" s="4"/>
    </row>
    <row r="128" spans="1:22" ht="30.75" customHeight="1" thickBot="1" x14ac:dyDescent="0.3">
      <c r="A128" s="237"/>
      <c r="B128" s="238"/>
      <c r="C128" s="238"/>
      <c r="D128" s="239"/>
      <c r="E128" s="98"/>
      <c r="F128" s="97"/>
      <c r="G128" s="97"/>
      <c r="H128" s="97"/>
      <c r="I128" s="97"/>
      <c r="J128" s="97"/>
      <c r="K128" s="99"/>
      <c r="L128" s="99"/>
      <c r="M128" s="34"/>
      <c r="O128" s="6"/>
      <c r="P128" s="6"/>
      <c r="Q128" s="4"/>
      <c r="R128" s="4"/>
      <c r="S128" s="4"/>
      <c r="T128" s="4"/>
      <c r="U128" s="4"/>
      <c r="V128" s="4"/>
    </row>
    <row r="129" spans="1:22" ht="30.75" customHeight="1" x14ac:dyDescent="0.25">
      <c r="A129" s="291" t="s">
        <v>16</v>
      </c>
      <c r="B129" s="292"/>
      <c r="C129" s="292"/>
      <c r="D129" s="293"/>
      <c r="E129" s="101">
        <f>SUM(F129:J129)</f>
        <v>10064842.920659998</v>
      </c>
      <c r="F129" s="100">
        <f>F131+F130</f>
        <v>1930302.5443699998</v>
      </c>
      <c r="G129" s="100">
        <f>G131+G130</f>
        <v>2098464.3123700004</v>
      </c>
      <c r="H129" s="218">
        <f t="shared" ref="H129:I129" si="44">H131+H130</f>
        <v>2279108.8271299996</v>
      </c>
      <c r="I129" s="218">
        <f t="shared" si="44"/>
        <v>1932747.1045699997</v>
      </c>
      <c r="J129" s="207">
        <f>J131+J130</f>
        <v>1824220.1322199998</v>
      </c>
      <c r="K129" s="224"/>
      <c r="L129" s="225"/>
      <c r="M129" s="34"/>
      <c r="Q129" s="4"/>
      <c r="R129" s="4"/>
      <c r="S129" s="4"/>
      <c r="T129" s="4"/>
      <c r="U129" s="4"/>
      <c r="V129" s="4"/>
    </row>
    <row r="130" spans="1:22" ht="20.25" customHeight="1" x14ac:dyDescent="0.25">
      <c r="A130" s="240" t="s">
        <v>23</v>
      </c>
      <c r="B130" s="241"/>
      <c r="C130" s="241"/>
      <c r="D130" s="242"/>
      <c r="E130" s="103">
        <f>SUM(F130:J130)</f>
        <v>151908</v>
      </c>
      <c r="F130" s="102">
        <f>F20</f>
        <v>26502</v>
      </c>
      <c r="G130" s="102">
        <f>G20</f>
        <v>25581</v>
      </c>
      <c r="H130" s="102">
        <f>H126+H20</f>
        <v>46695</v>
      </c>
      <c r="I130" s="102">
        <f>I126+I20</f>
        <v>26565</v>
      </c>
      <c r="J130" s="180">
        <f>J126+J20</f>
        <v>26565</v>
      </c>
      <c r="K130" s="226"/>
      <c r="L130" s="227"/>
      <c r="M130" s="4"/>
      <c r="Q130" s="4"/>
      <c r="R130" s="4"/>
      <c r="S130" s="4"/>
      <c r="T130" s="4"/>
      <c r="U130" s="4"/>
      <c r="V130" s="4"/>
    </row>
    <row r="131" spans="1:22" ht="42" customHeight="1" thickBot="1" x14ac:dyDescent="0.3">
      <c r="A131" s="243" t="s">
        <v>67</v>
      </c>
      <c r="B131" s="244"/>
      <c r="C131" s="244"/>
      <c r="D131" s="245"/>
      <c r="E131" s="105">
        <f>SUM(F131:J131)</f>
        <v>9912934.9206599984</v>
      </c>
      <c r="F131" s="104">
        <f>F127+F81+F65+F21</f>
        <v>1903800.5443699998</v>
      </c>
      <c r="G131" s="104">
        <f>G127+G81+G65+G21</f>
        <v>2072883.3123700002</v>
      </c>
      <c r="H131" s="219">
        <f>H127+H81+H65+H21</f>
        <v>2232413.8271299996</v>
      </c>
      <c r="I131" s="219">
        <f>I127+I81+I65+I21</f>
        <v>1906182.1045699997</v>
      </c>
      <c r="J131" s="208">
        <f>J127+J81+J65+J21</f>
        <v>1797655.1322199998</v>
      </c>
      <c r="K131" s="228"/>
      <c r="L131" s="229"/>
      <c r="M131" s="4"/>
      <c r="Q131" s="4"/>
      <c r="R131" s="4"/>
      <c r="S131" s="4"/>
      <c r="T131" s="4"/>
      <c r="U131" s="4"/>
      <c r="V131" s="4"/>
    </row>
    <row r="132" spans="1:22" ht="24.75" customHeight="1" x14ac:dyDescent="0.25">
      <c r="A132" s="7"/>
      <c r="B132" s="166"/>
      <c r="C132" s="7"/>
      <c r="D132" s="7"/>
      <c r="E132" s="20"/>
      <c r="F132" s="20"/>
      <c r="G132" s="164"/>
      <c r="H132" s="20"/>
      <c r="I132" s="20"/>
      <c r="J132" s="20"/>
      <c r="K132" s="13"/>
      <c r="L132" s="13"/>
      <c r="M132" s="4"/>
      <c r="Q132" s="4"/>
      <c r="R132" s="4"/>
      <c r="S132" s="4"/>
      <c r="T132" s="4"/>
      <c r="U132" s="4"/>
      <c r="V132" s="4"/>
    </row>
    <row r="133" spans="1:22" ht="42" customHeight="1" x14ac:dyDescent="0.25">
      <c r="A133" s="236" t="s">
        <v>166</v>
      </c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4"/>
      <c r="Q133" s="4"/>
      <c r="R133" s="4"/>
      <c r="S133" s="4"/>
      <c r="T133" s="4"/>
      <c r="U133" s="4"/>
      <c r="V133" s="4"/>
    </row>
    <row r="134" spans="1:22" ht="14.25" customHeight="1" x14ac:dyDescent="0.25">
      <c r="A134" s="162"/>
      <c r="B134" s="165"/>
      <c r="C134" s="162"/>
      <c r="D134" s="162"/>
      <c r="E134" s="167"/>
      <c r="F134" s="167"/>
      <c r="G134" s="167"/>
      <c r="H134" s="167"/>
      <c r="I134" s="167"/>
      <c r="J134" s="167"/>
      <c r="K134" s="162"/>
      <c r="L134" s="160" t="s">
        <v>167</v>
      </c>
      <c r="M134" s="4"/>
      <c r="Q134" s="4"/>
      <c r="R134" s="4"/>
      <c r="S134" s="4"/>
      <c r="T134" s="4"/>
      <c r="U134" s="4"/>
      <c r="V134" s="4"/>
    </row>
    <row r="135" spans="1:22" ht="51.75" customHeight="1" x14ac:dyDescent="0.3">
      <c r="A135" s="223" t="s">
        <v>240</v>
      </c>
      <c r="B135" s="223"/>
      <c r="C135" s="223"/>
      <c r="D135" s="223"/>
      <c r="E135" s="162"/>
      <c r="F135" s="162"/>
      <c r="G135" s="165"/>
      <c r="H135" s="168"/>
      <c r="I135" s="168"/>
      <c r="J135" s="162"/>
      <c r="K135" s="46" t="s">
        <v>241</v>
      </c>
      <c r="L135" s="162"/>
      <c r="M135" s="4"/>
      <c r="Q135" s="4"/>
      <c r="R135" s="4"/>
      <c r="S135" s="4"/>
      <c r="T135" s="4"/>
      <c r="U135" s="4"/>
      <c r="V135" s="4"/>
    </row>
    <row r="136" spans="1:22" ht="27" customHeight="1" x14ac:dyDescent="0.25">
      <c r="A136" s="162"/>
      <c r="B136" s="165"/>
      <c r="C136" s="162"/>
      <c r="D136" s="162"/>
      <c r="E136" s="162"/>
      <c r="F136" s="162"/>
      <c r="G136" s="165"/>
      <c r="H136" s="162"/>
      <c r="I136" s="162"/>
      <c r="J136" s="162"/>
      <c r="K136" s="162"/>
      <c r="L136" s="162"/>
      <c r="M136" s="4"/>
    </row>
    <row r="137" spans="1:22" ht="26.25" customHeight="1" x14ac:dyDescent="0.25">
      <c r="A137" s="223" t="s">
        <v>238</v>
      </c>
      <c r="B137" s="223"/>
      <c r="C137" s="223"/>
      <c r="D137" s="223"/>
      <c r="E137" s="10"/>
      <c r="H137" s="9"/>
    </row>
    <row r="138" spans="1:22" ht="43.5" customHeight="1" x14ac:dyDescent="0.25">
      <c r="A138" s="223"/>
      <c r="B138" s="223"/>
      <c r="C138" s="223"/>
      <c r="D138" s="223"/>
      <c r="E138" s="10"/>
      <c r="H138" s="11"/>
      <c r="I138" s="11"/>
      <c r="K138" s="8" t="s">
        <v>239</v>
      </c>
    </row>
    <row r="139" spans="1:22" ht="27" customHeight="1" x14ac:dyDescent="0.25"/>
  </sheetData>
  <mergeCells count="58">
    <mergeCell ref="A129:D129"/>
    <mergeCell ref="A82:L82"/>
    <mergeCell ref="A81:D81"/>
    <mergeCell ref="A12:A14"/>
    <mergeCell ref="E78:J78"/>
    <mergeCell ref="E77:J77"/>
    <mergeCell ref="A66:L66"/>
    <mergeCell ref="A20:D20"/>
    <mergeCell ref="L15:L16"/>
    <mergeCell ref="A19:D19"/>
    <mergeCell ref="B15:B16"/>
    <mergeCell ref="E73:J73"/>
    <mergeCell ref="B12:B13"/>
    <mergeCell ref="C12:C13"/>
    <mergeCell ref="A21:D21"/>
    <mergeCell ref="A65:D65"/>
    <mergeCell ref="K1:L1"/>
    <mergeCell ref="B3:L3"/>
    <mergeCell ref="A4:A5"/>
    <mergeCell ref="B4:B5"/>
    <mergeCell ref="C4:C5"/>
    <mergeCell ref="D4:D5"/>
    <mergeCell ref="E4:E5"/>
    <mergeCell ref="F4:J4"/>
    <mergeCell ref="K4:K5"/>
    <mergeCell ref="L4:L5"/>
    <mergeCell ref="K2:L2"/>
    <mergeCell ref="A87:A88"/>
    <mergeCell ref="B87:B88"/>
    <mergeCell ref="C87:C88"/>
    <mergeCell ref="K87:K88"/>
    <mergeCell ref="A7:L7"/>
    <mergeCell ref="L87:L88"/>
    <mergeCell ref="L83:L85"/>
    <mergeCell ref="B83:B85"/>
    <mergeCell ref="C83:C85"/>
    <mergeCell ref="K83:K85"/>
    <mergeCell ref="A83:A85"/>
    <mergeCell ref="A22:L22"/>
    <mergeCell ref="E68:J68"/>
    <mergeCell ref="E69:J69"/>
    <mergeCell ref="A64:D64"/>
    <mergeCell ref="A126:D126"/>
    <mergeCell ref="A137:D138"/>
    <mergeCell ref="K129:L131"/>
    <mergeCell ref="E67:J67"/>
    <mergeCell ref="E70:J70"/>
    <mergeCell ref="E71:J71"/>
    <mergeCell ref="E72:J72"/>
    <mergeCell ref="E79:J79"/>
    <mergeCell ref="A135:D135"/>
    <mergeCell ref="A80:D80"/>
    <mergeCell ref="A133:L133"/>
    <mergeCell ref="A128:D128"/>
    <mergeCell ref="A130:D130"/>
    <mergeCell ref="A131:D131"/>
    <mergeCell ref="A125:D125"/>
    <mergeCell ref="A127:D127"/>
  </mergeCells>
  <printOptions horizontalCentered="1"/>
  <pageMargins left="0.27559055118110237" right="0.23622047244094491" top="0.59055118110236227" bottom="0.35433070866141736" header="3.937007874015748E-2" footer="0.11811023622047245"/>
  <pageSetup paperSize="9" scale="53" fitToHeight="0" orientation="landscape" r:id="rId1"/>
  <headerFooter differentFirst="1">
    <oddHeader>&amp;C&amp;P</oddHeader>
  </headerFooter>
  <rowBreaks count="11" manualBreakCount="11">
    <brk id="13" max="11" man="1"/>
    <brk id="24" max="11" man="1"/>
    <brk id="35" max="11" man="1"/>
    <brk id="44" max="11" man="1"/>
    <brk id="53" max="11" man="1"/>
    <brk id="62" max="11" man="1"/>
    <brk id="71" max="11" man="1"/>
    <brk id="81" max="11" man="1"/>
    <brk id="94" max="11" man="1"/>
    <brk id="109" max="11" man="1"/>
    <brk id="12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МП12 2020-2024 </vt:lpstr>
      <vt:lpstr>'МП12 2020-2024 '!Заголовки_для_печати</vt:lpstr>
      <vt:lpstr>'МП12 2020-2024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 Сергей Борисович</dc:creator>
  <cp:lastModifiedBy>Подстяжонок Михаил Игоревич</cp:lastModifiedBy>
  <cp:lastPrinted>2022-10-26T08:46:01Z</cp:lastPrinted>
  <dcterms:created xsi:type="dcterms:W3CDTF">2019-03-25T10:11:16Z</dcterms:created>
  <dcterms:modified xsi:type="dcterms:W3CDTF">2022-12-28T13:23:25Z</dcterms:modified>
</cp:coreProperties>
</file>