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униципальные программы\Программа\2024\Программа апрель\"/>
    </mc:Choice>
  </mc:AlternateContent>
  <xr:revisionPtr revIDLastSave="0" documentId="13_ncr:1_{FB5C5732-13D1-4B66-8FFB-5EF7690024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20" r:id="rId1"/>
    <sheet name="Приложение 2" sheetId="21" r:id="rId2"/>
  </sheets>
  <definedNames>
    <definedName name="_xlnm.Print_Titles" localSheetId="0">'Приложение 1'!$4:$5</definedName>
    <definedName name="_xlnm.Print_Area" localSheetId="0">'Приложение 1'!$A$1:$O$98</definedName>
    <definedName name="_xlnm.Print_Area" localSheetId="1">'Приложение 2'!$A$1:$L$17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20" l="1"/>
  <c r="G13" i="20"/>
  <c r="G10" i="20" l="1"/>
  <c r="G24" i="20"/>
  <c r="M88" i="20"/>
  <c r="N88" i="20"/>
  <c r="L88" i="20"/>
  <c r="G88" i="20"/>
  <c r="F88" i="20"/>
  <c r="F82" i="20"/>
  <c r="F79" i="20"/>
  <c r="F74" i="20"/>
  <c r="F56" i="20"/>
  <c r="F53" i="20"/>
  <c r="F48" i="20"/>
  <c r="F23" i="20"/>
  <c r="F18" i="20"/>
  <c r="F12" i="20"/>
  <c r="G12" i="20"/>
  <c r="E88" i="20" l="1"/>
  <c r="G80" i="20" l="1"/>
  <c r="L80" i="20"/>
  <c r="M80" i="20"/>
  <c r="M89" i="20" s="1"/>
  <c r="N80" i="20"/>
  <c r="F80" i="20"/>
  <c r="F89" i="20" s="1"/>
  <c r="E83" i="20"/>
  <c r="E80" i="20" s="1"/>
  <c r="L89" i="20"/>
  <c r="F39" i="20"/>
  <c r="N89" i="20" l="1"/>
  <c r="G89" i="20"/>
  <c r="E89" i="20" s="1"/>
  <c r="F30" i="20"/>
  <c r="F65" i="20"/>
  <c r="E70" i="20"/>
  <c r="E69" i="20" s="1"/>
  <c r="N69" i="20"/>
  <c r="M69" i="20"/>
  <c r="L69" i="20"/>
  <c r="G69" i="20"/>
  <c r="F69" i="20"/>
  <c r="N25" i="20" l="1"/>
  <c r="N57" i="20"/>
  <c r="M57" i="20"/>
  <c r="L57" i="20"/>
  <c r="N84" i="20"/>
  <c r="N82" i="20" s="1"/>
  <c r="M84" i="20"/>
  <c r="M82" i="20" s="1"/>
  <c r="L84" i="20"/>
  <c r="L82" i="20" s="1"/>
  <c r="G84" i="20"/>
  <c r="G82" i="20" l="1"/>
  <c r="L13" i="20"/>
  <c r="M13" i="20"/>
  <c r="N13" i="20"/>
  <c r="N10" i="20" s="1"/>
  <c r="L10" i="20"/>
  <c r="M10" i="20"/>
  <c r="L9" i="20" l="1"/>
  <c r="L49" i="20" s="1"/>
  <c r="M9" i="20"/>
  <c r="M49" i="20" s="1"/>
  <c r="N9" i="20"/>
  <c r="G9" i="20"/>
  <c r="G49" i="20" s="1"/>
  <c r="F9" i="20"/>
  <c r="F49" i="20" s="1"/>
  <c r="E44" i="20"/>
  <c r="E43" i="20" s="1"/>
  <c r="N43" i="20"/>
  <c r="M43" i="20"/>
  <c r="L43" i="20"/>
  <c r="G43" i="20"/>
  <c r="F43" i="20"/>
  <c r="L75" i="20"/>
  <c r="L92" i="20" s="1"/>
  <c r="M75" i="20"/>
  <c r="M92" i="20" s="1"/>
  <c r="N75" i="20"/>
  <c r="G75" i="20"/>
  <c r="E65" i="20"/>
  <c r="E64" i="20" s="1"/>
  <c r="N64" i="20"/>
  <c r="M64" i="20"/>
  <c r="L64" i="20"/>
  <c r="G64" i="20"/>
  <c r="F64" i="20"/>
  <c r="N62" i="20"/>
  <c r="M62" i="20"/>
  <c r="L62" i="20"/>
  <c r="G62" i="20"/>
  <c r="L25" i="20"/>
  <c r="L11" i="20" s="1"/>
  <c r="M25" i="20"/>
  <c r="M11" i="20" s="1"/>
  <c r="N11" i="20"/>
  <c r="G25" i="20"/>
  <c r="G11" i="20" s="1"/>
  <c r="F25" i="20"/>
  <c r="N92" i="20" l="1"/>
  <c r="G92" i="20"/>
  <c r="F63" i="20"/>
  <c r="F75" i="20" s="1"/>
  <c r="F92" i="20" s="1"/>
  <c r="N49" i="20"/>
  <c r="E49" i="20" s="1"/>
  <c r="E9" i="20"/>
  <c r="E34" i="20"/>
  <c r="F11" i="20"/>
  <c r="F51" i="20" s="1"/>
  <c r="F24" i="20"/>
  <c r="E30" i="20"/>
  <c r="E63" i="20" l="1"/>
  <c r="E62" i="20" s="1"/>
  <c r="F62" i="20"/>
  <c r="E75" i="20"/>
  <c r="E25" i="20"/>
  <c r="F38" i="20"/>
  <c r="M18" i="20"/>
  <c r="L18" i="20"/>
  <c r="N18" i="20"/>
  <c r="G18" i="20"/>
  <c r="M81" i="20"/>
  <c r="M79" i="20" s="1"/>
  <c r="L81" i="20"/>
  <c r="L79" i="20" s="1"/>
  <c r="E58" i="20"/>
  <c r="N56" i="20"/>
  <c r="M56" i="20"/>
  <c r="L54" i="20"/>
  <c r="G56" i="20"/>
  <c r="F54" i="20"/>
  <c r="F76" i="20" s="1"/>
  <c r="N55" i="20"/>
  <c r="N77" i="20" s="1"/>
  <c r="M55" i="20"/>
  <c r="M77" i="20" s="1"/>
  <c r="L55" i="20"/>
  <c r="L77" i="20" s="1"/>
  <c r="G55" i="20"/>
  <c r="G77" i="20" s="1"/>
  <c r="F55" i="20"/>
  <c r="F77" i="20" s="1"/>
  <c r="E39" i="20"/>
  <c r="N38" i="20"/>
  <c r="M38" i="20"/>
  <c r="L38" i="20"/>
  <c r="G38" i="20"/>
  <c r="E26" i="20"/>
  <c r="E24" i="20"/>
  <c r="N23" i="20"/>
  <c r="M23" i="20"/>
  <c r="L23" i="20"/>
  <c r="G23" i="20"/>
  <c r="E14" i="20"/>
  <c r="N12" i="20"/>
  <c r="M12" i="20"/>
  <c r="L12" i="20"/>
  <c r="N51" i="20"/>
  <c r="M51" i="20"/>
  <c r="L51" i="20"/>
  <c r="G51" i="20"/>
  <c r="G94" i="20" s="1"/>
  <c r="L56" i="20" l="1"/>
  <c r="N54" i="20"/>
  <c r="N76" i="20" s="1"/>
  <c r="N74" i="20" s="1"/>
  <c r="F10" i="20"/>
  <c r="F8" i="20" s="1"/>
  <c r="E19" i="20"/>
  <c r="E18" i="20"/>
  <c r="L94" i="20"/>
  <c r="L90" i="20"/>
  <c r="E55" i="20"/>
  <c r="E12" i="20"/>
  <c r="E38" i="20"/>
  <c r="M90" i="20"/>
  <c r="L53" i="20"/>
  <c r="L76" i="20"/>
  <c r="L74" i="20" s="1"/>
  <c r="G54" i="20"/>
  <c r="G53" i="20" s="1"/>
  <c r="E23" i="20"/>
  <c r="E57" i="20"/>
  <c r="E56" i="20" s="1"/>
  <c r="F81" i="20"/>
  <c r="N81" i="20"/>
  <c r="N79" i="20" s="1"/>
  <c r="M94" i="20"/>
  <c r="G81" i="20"/>
  <c r="G79" i="20" s="1"/>
  <c r="N94" i="20"/>
  <c r="E77" i="20"/>
  <c r="F94" i="20"/>
  <c r="E51" i="20"/>
  <c r="E11" i="20"/>
  <c r="E13" i="20"/>
  <c r="E84" i="20"/>
  <c r="E82" i="20" s="1"/>
  <c r="N8" i="20"/>
  <c r="M54" i="20"/>
  <c r="G90" i="20" l="1"/>
  <c r="M50" i="20"/>
  <c r="M48" i="20" s="1"/>
  <c r="M8" i="20"/>
  <c r="G50" i="20"/>
  <c r="G48" i="20" s="1"/>
  <c r="G8" i="20"/>
  <c r="L50" i="20"/>
  <c r="L48" i="20" s="1"/>
  <c r="L8" i="20"/>
  <c r="N53" i="20"/>
  <c r="E54" i="20"/>
  <c r="E76" i="20" s="1"/>
  <c r="G76" i="20"/>
  <c r="G74" i="20" s="1"/>
  <c r="F90" i="20"/>
  <c r="E94" i="20"/>
  <c r="N90" i="20"/>
  <c r="N50" i="20"/>
  <c r="N48" i="20" s="1"/>
  <c r="F50" i="20"/>
  <c r="E10" i="20"/>
  <c r="E81" i="20"/>
  <c r="E90" i="20" s="1"/>
  <c r="M76" i="20"/>
  <c r="M53" i="20"/>
  <c r="L93" i="20" l="1"/>
  <c r="L91" i="20" s="1"/>
  <c r="E53" i="20"/>
  <c r="F93" i="20"/>
  <c r="F91" i="20" s="1"/>
  <c r="G93" i="20"/>
  <c r="G91" i="20" s="1"/>
  <c r="E79" i="20"/>
  <c r="E8" i="20"/>
  <c r="M74" i="20"/>
  <c r="E74" i="20" s="1"/>
  <c r="M93" i="20"/>
  <c r="M91" i="20" s="1"/>
  <c r="E92" i="20"/>
  <c r="E50" i="20"/>
  <c r="N93" i="20"/>
  <c r="N91" i="20" s="1"/>
  <c r="E91" i="20" l="1"/>
  <c r="E48" i="20"/>
  <c r="E93" i="20"/>
</calcChain>
</file>

<file path=xl/sharedStrings.xml><?xml version="1.0" encoding="utf-8"?>
<sst xmlns="http://schemas.openxmlformats.org/spreadsheetml/2006/main" count="339" uniqueCount="117">
  <si>
    <t>Источники финансирования</t>
  </si>
  <si>
    <t>ИТОГО:</t>
  </si>
  <si>
    <t>Внебюджетные средства</t>
  </si>
  <si>
    <t>Срок исполнения мероприятий</t>
  </si>
  <si>
    <t xml:space="preserve">Итого:         </t>
  </si>
  <si>
    <t>КФКиС</t>
  </si>
  <si>
    <t>1.1.</t>
  </si>
  <si>
    <t>Мероприятия подпрограммы</t>
  </si>
  <si>
    <t>Итого:</t>
  </si>
  <si>
    <t xml:space="preserve">Средства бюджета Одинцовского городского округа </t>
  </si>
  <si>
    <t>1.1</t>
  </si>
  <si>
    <t>1.2</t>
  </si>
  <si>
    <t>1.3</t>
  </si>
  <si>
    <t>1.</t>
  </si>
  <si>
    <t>№ п/п</t>
  </si>
  <si>
    <t>Всего
(тыс. руб.)</t>
  </si>
  <si>
    <t xml:space="preserve">Итого по программе </t>
  </si>
  <si>
    <t>2023 год</t>
  </si>
  <si>
    <t>2024 год</t>
  </si>
  <si>
    <t xml:space="preserve">КФКиС </t>
  </si>
  <si>
    <t>Мероприятие 01.01
Обеспечение деятельности органов местного самоуправления</t>
  </si>
  <si>
    <t>Подпрограмма
 «Развитие физической культуры и спорта»</t>
  </si>
  <si>
    <t>Подпрограмма 
«Подготовка спортивного резерва»</t>
  </si>
  <si>
    <t>Подпрограмма 
 «Обеспечивающая подпрограмма»</t>
  </si>
  <si>
    <t>Председатель Комитета  физической культуры и спорта                                                                                                     А.Ю. Олянич</t>
  </si>
  <si>
    <t>2025 год</t>
  </si>
  <si>
    <t>2026 год</t>
  </si>
  <si>
    <t>2027 год</t>
  </si>
  <si>
    <t>2023-2027 гг</t>
  </si>
  <si>
    <t>2023-2027 гг.</t>
  </si>
  <si>
    <t>не забыть про ХЭС</t>
  </si>
  <si>
    <t>Текущий ремонт объектов спорта</t>
  </si>
  <si>
    <t xml:space="preserve">Основное мероприятие 01  «Подготовка спортивных сборных команд»
</t>
  </si>
  <si>
    <t>Мероприятие 01.03
Капитальный ремонт, текущий ремонт, обустройство и техническое переоснащение, благоустройство территорий объектов спорта</t>
  </si>
  <si>
    <t>Мероприятие 01.04
Организация и проведение  физкультурно-оздоровительных и спортивных мероприятий</t>
  </si>
  <si>
    <t>Объем финансирования по годам  (тыс. руб.)</t>
  </si>
  <si>
    <t>1.4</t>
  </si>
  <si>
    <t>Средства бюджета Московской области</t>
  </si>
  <si>
    <t>2</t>
  </si>
  <si>
    <t>2.1</t>
  </si>
  <si>
    <t>КФКиС, МКУ ХЭС</t>
  </si>
  <si>
    <t>Х</t>
  </si>
  <si>
    <t xml:space="preserve">Всего: </t>
  </si>
  <si>
    <t>В том числе по кварталам:</t>
  </si>
  <si>
    <t>I</t>
  </si>
  <si>
    <t>II</t>
  </si>
  <si>
    <t>III</t>
  </si>
  <si>
    <t>IV</t>
  </si>
  <si>
    <t>Мероприятие 01.02
Предоставление субсидии на иные цели из бюджета муниципального образования муниципальным учреждениям в области физической культуры и спорта</t>
  </si>
  <si>
    <t>Количество проведённых физкультурных и спортивных мероприятий (ед.)</t>
  </si>
  <si>
    <t>Доля освоения денежных средств на обеспечение деятельности КФКиС (процент, нарастающим итогом)</t>
  </si>
  <si>
    <t>1.3.1</t>
  </si>
  <si>
    <t xml:space="preserve">Ответственный за выполнение мероприятия </t>
  </si>
  <si>
    <t>Финансовое обеспечение муниципальных учреждений, осуществляющих деятельность в сфере физической культуры и спорта, (процент, нарастающим итогом)</t>
  </si>
  <si>
    <t>Основное мероприятие 01
Обеспечение условий для развития на территории городского округа физической культуры, школьного спорта и массового спорта</t>
  </si>
  <si>
    <t>Подпрограмма 1 «Развитие физической культуры и спорта»</t>
  </si>
  <si>
    <t>Подпрограмма 2 «Подготовка спортивного резерва»</t>
  </si>
  <si>
    <t>Подпрограмма 3 «Обеспечивающая подпрограмма»</t>
  </si>
  <si>
    <t xml:space="preserve">Количество муниципальных учреж-дений в области физической культуры и спорта, которым предоставлена субсидия на иные цели, (ед.)
</t>
  </si>
  <si>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ПЕРЕЧЕНЬ МЕРОПРИЯТИЙ МУНИЦИПАЛЬНОЙ ПРОГРАММЫ 
ОДИНЦОВСКОГО ГОРОДСКОГО ОКРУГА МОСКОВСКОЙ ОБЛАСТИ
«Спорт» на 2023-2027 годы</t>
    </r>
  </si>
  <si>
    <t>1.3.2</t>
  </si>
  <si>
    <t>Обустройство территорий объектов спорта</t>
  </si>
  <si>
    <t>«Приложение 1 к муниципальной программе</t>
  </si>
  <si>
    <t>».</t>
  </si>
  <si>
    <t>Количество устроенных линий электропередач 2 категории для объекта спорта, ед</t>
  </si>
  <si>
    <t>1.3.3</t>
  </si>
  <si>
    <t>Основное мероприятие 04. 
Сохранение достигнутого уровня заработной платы отдельных категорий работников учреждений физической культуры
и спорта</t>
  </si>
  <si>
    <t>1.5</t>
  </si>
  <si>
    <t>Доля врачей и среднего медицинского персонала муниципальных учреж-дений физической культуры и спорта 
без учета внешних совместителей, которым осуществлены выплаты
в целях сохранения достигнутого уровня заработной платы работников данной категории, процент</t>
  </si>
  <si>
    <t>Мероприятие 01.01
Расходы на обеспечение деятельности муниципальных учреждений, реализующих дополнительные образовательные программы спортивной подготовки</t>
  </si>
  <si>
    <t>2.2</t>
  </si>
  <si>
    <t>Доля педагогических работников организаций дополнительного образования сферы физической культуры и спорта без учета внешних совместителей, которым осуществлены выплаты
в целях сохранения достигнутого уровня заработной платы работников данной категории, процент</t>
  </si>
  <si>
    <t>ЦЕЛЕВЫЕ ПОКАЗАТЕЛИ РЕАЛИЗАЦИИ МУНИЦИПАЛЬНОЙ ПРОГРАММЫ 
ОДИНЦОВСКОГО ГОРОДСКОГО ОКРУГА МОСКОВСКОЙ ОБЛАСТИ
«Спорт» на 2023-2027 годы</t>
  </si>
  <si>
    <t>Наименование целевых показателей</t>
  </si>
  <si>
    <t>Тип показателя</t>
  </si>
  <si>
    <t xml:space="preserve">Еденица 
измерения </t>
  </si>
  <si>
    <t>Базовое значение 
(2022 год)</t>
  </si>
  <si>
    <t>Планируемое значение по годам реализации программы</t>
  </si>
  <si>
    <t>Ответственный за достижение показателя</t>
  </si>
  <si>
    <t>Номер подпрограммы, мероприятий оказывающих влияние на достижение показателя</t>
  </si>
  <si>
    <t xml:space="preserve">Создание в Одинцовском городском округе Московской области условий для занятий физической культурой и спортом </t>
  </si>
  <si>
    <t>1</t>
  </si>
  <si>
    <t>процент</t>
  </si>
  <si>
    <t>Уровень обеспеченности граждан спортивными сооружениями исходя из единовременной пропускной способности объектов спорта</t>
  </si>
  <si>
    <t>1.01.01
1.01.02</t>
  </si>
  <si>
    <t>3</t>
  </si>
  <si>
    <t>Отраслевой показатель</t>
  </si>
  <si>
    <t>4</t>
  </si>
  <si>
    <t>5</t>
  </si>
  <si>
    <t xml:space="preserve"> Эффективность использования существующих объектов спорта (отношение фактической посещаемости к нормативной пропускной способности)</t>
  </si>
  <si>
    <t xml:space="preserve">Совершенствование подготовки спортивного резерва для спортивных сборных команд Одинцовского городского округа Московской области и Московской области, 
развитие спорта высших достижений </t>
  </si>
  <si>
    <t>6</t>
  </si>
  <si>
    <t xml:space="preserve"> </t>
  </si>
  <si>
    <t>Приложение 1 к Постановлению Администрации
Одинцовского городского округа  
Московской области
от ____________ №_______</t>
  </si>
  <si>
    <t>Приложение 2 к Постановлению Администрации
Одинцовского городского округа  
Московской области
от ____________ №_______</t>
  </si>
  <si>
    <t>«Приложение 2 к муниципальной программе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</si>
  <si>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проживающего в Московской области, не имеющего противопоказаний для занятий физической культурой и спортом</t>
  </si>
  <si>
    <t>Мероприятие 01.01
Расходы на обеспечение деятельности муниципальных учреждений в области физической культуры и спорта</t>
  </si>
  <si>
    <t>Итого
2024 год</t>
  </si>
  <si>
    <t>Доля жителей муниципального образования 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в возрасте 3-79 лет</t>
  </si>
  <si>
    <r>
      <t xml:space="preserve">Доля жителей </t>
    </r>
    <r>
      <rPr>
        <sz val="10"/>
        <rFont val="Times New Roman"/>
        <family val="1"/>
        <charset val="204"/>
      </rPr>
      <t>муниципального образования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</t>
    </r>
  </si>
  <si>
    <t>Сохранена сеть организаций, реализующих дополнительные образовательные программы спортивной подготовки, в ведении органов управления в сфере физической культуры и спорта</t>
  </si>
  <si>
    <t>Указ Президента Российской Федерации от 04.02.2021 № 68 «Об оценке эффективности       деятельности высших должностных лиц субъектов Российской Федерации и деятельности исполнительных органов субъектов Российской Федерации»
Приоритетный показатель</t>
  </si>
  <si>
    <t>Региональный проект «Спорт – норма жизни»</t>
  </si>
  <si>
    <t>Размещение объектов спорта по адресам: Московская область, Одинцовский городской округ, деревня Таганьково, земельный участок
 К№ 50:20:0041009:1680, Московская область, Одинцовский городской округ, село Немчиново, земельный участок КN 50:20:0000000:306552, Московская область, Одинцовский городской округ, Звенигородское лесничество, Подушкинское участковое лесничество, земельные участки К№ 50:20:0050330:3478, К№50:20:0010336:27627, 
К№ 50:20:0010411:12941, 
К№ 50:20:0010411:12942, 
К№ 50:20:0050330:3480,  
К№ 50:20:0010411:12943,  
К№ 50:20:0010411:12944</t>
  </si>
  <si>
    <t>Количество размещенных объектов спорта на территории Одинцовского городского округа (ед.)</t>
  </si>
  <si>
    <t>Мероприятие 01.07
Сохранение достигнутого уровня заработной платы отдельных категорий работников муниципальных учреждений физической культуры и спорта</t>
  </si>
  <si>
    <t>Финансовое обеспечение муници-пальных учреждений, оказывающих муниципальные услуги (выполнение работ) в сфере дополнительного образования в области физической культуры и спорта, (процент, нарас-тающим итогом)</t>
  </si>
  <si>
    <t>Мероприятие 04.02. 
Сохранение достигнутого уровня заработной платы отдельных кате-горий работников муниципальных учреждений физической культуры и спорта</t>
  </si>
  <si>
    <t>Мероприятие 04.03. 
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</si>
  <si>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Основное мероприятие 01 
Создание условий для реализации полномочий органов местного самоуправления</t>
  </si>
  <si>
    <t>1.01.01
1.01.02
1.01.03
1.01.04
1.01.07
2.01.01</t>
  </si>
  <si>
    <t>1.01.01
1.01.02
1.01.07
2.01.01</t>
  </si>
  <si>
    <t xml:space="preserve">1.01.01
</t>
  </si>
  <si>
    <t>1.01.01
1.01.03
1.01.07
2.01.01</t>
  </si>
  <si>
    <t>1.01.01
2.01.01
3.01.01</t>
  </si>
  <si>
    <t>Количество объектов спорта, на которых произведен текущий ремонт зоны бассейна (ед.)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</si>
</sst>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0.000000"/>
    <numFmt numFmtId="167" formatCode="#,##0.00000"/>
  </numFmts>
  <fonts count="22" x14ac:knownFonts="1">
    <font>
      <sz val="11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2" fillId="0" borderId="0"/>
    <xf numFmtId="0" fontId="1" fillId="0" borderId="0"/>
  </cellStyleXfs>
  <cellXfs count="261">
    <xf numFmtId="0" fontId="0" fillId="0" borderId="0" xfId="0"/>
    <xf numFmtId="0" fontId="4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166" fontId="7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 applyProtection="1">
      <alignment horizontal="left" vertical="top" wrapText="1"/>
      <protection locked="0"/>
    </xf>
    <xf numFmtId="166" fontId="7" fillId="2" borderId="1" xfId="1" applyNumberFormat="1" applyFont="1" applyFill="1" applyBorder="1" applyAlignment="1">
      <alignment vertical="top" wrapText="1"/>
    </xf>
    <xf numFmtId="166" fontId="7" fillId="2" borderId="1" xfId="1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166" fontId="6" fillId="2" borderId="1" xfId="1" applyNumberFormat="1" applyFont="1" applyFill="1" applyBorder="1" applyAlignment="1">
      <alignment vertical="top" wrapText="1"/>
    </xf>
    <xf numFmtId="0" fontId="10" fillId="2" borderId="0" xfId="1" applyFont="1" applyFill="1"/>
    <xf numFmtId="166" fontId="6" fillId="2" borderId="1" xfId="1" applyNumberFormat="1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1" fillId="2" borderId="0" xfId="1" applyFont="1" applyFill="1"/>
    <xf numFmtId="166" fontId="6" fillId="2" borderId="1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left" vertical="top" wrapText="1"/>
    </xf>
    <xf numFmtId="0" fontId="4" fillId="2" borderId="0" xfId="0" applyFont="1" applyFill="1" applyAlignment="1" applyProtection="1">
      <alignment horizontal="right" vertical="top"/>
      <protection locked="0"/>
    </xf>
    <xf numFmtId="165" fontId="8" fillId="2" borderId="1" xfId="1" applyNumberFormat="1" applyFont="1" applyFill="1" applyBorder="1" applyAlignment="1">
      <alignment horizontal="center" vertical="top" wrapText="1"/>
    </xf>
    <xf numFmtId="0" fontId="13" fillId="2" borderId="0" xfId="0" applyFont="1" applyFill="1"/>
    <xf numFmtId="0" fontId="7" fillId="2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 applyProtection="1">
      <alignment horizontal="left" vertical="top" wrapText="1"/>
      <protection locked="0"/>
    </xf>
    <xf numFmtId="49" fontId="9" fillId="2" borderId="2" xfId="0" applyNumberFormat="1" applyFont="1" applyFill="1" applyBorder="1" applyAlignment="1" applyProtection="1">
      <alignment horizontal="left" vertical="top"/>
      <protection locked="0"/>
    </xf>
    <xf numFmtId="166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" xfId="0" applyNumberFormat="1" applyFont="1" applyFill="1" applyBorder="1" applyAlignment="1" applyProtection="1">
      <alignment horizontal="center" vertical="top"/>
      <protection locked="0"/>
    </xf>
    <xf numFmtId="165" fontId="9" fillId="2" borderId="1" xfId="1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8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right"/>
    </xf>
    <xf numFmtId="166" fontId="9" fillId="2" borderId="3" xfId="0" applyNumberFormat="1" applyFont="1" applyFill="1" applyBorder="1" applyAlignment="1">
      <alignment horizontal="center" vertical="top" wrapText="1"/>
    </xf>
    <xf numFmtId="0" fontId="14" fillId="2" borderId="0" xfId="3" applyFont="1" applyFill="1"/>
    <xf numFmtId="0" fontId="4" fillId="2" borderId="0" xfId="3" applyFont="1" applyFill="1"/>
    <xf numFmtId="166" fontId="5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6" fillId="2" borderId="1" xfId="0" applyNumberFormat="1" applyFont="1" applyFill="1" applyBorder="1" applyAlignment="1" applyProtection="1">
      <alignment horizontal="left" vertical="top" wrapText="1"/>
      <protection locked="0"/>
    </xf>
    <xf numFmtId="165" fontId="8" fillId="2" borderId="1" xfId="0" applyNumberFormat="1" applyFont="1" applyFill="1" applyBorder="1" applyAlignment="1" applyProtection="1">
      <alignment horizontal="center" vertical="top"/>
      <protection locked="0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right"/>
    </xf>
    <xf numFmtId="0" fontId="15" fillId="2" borderId="0" xfId="1" applyFont="1" applyFill="1"/>
    <xf numFmtId="167" fontId="4" fillId="2" borderId="0" xfId="0" applyNumberFormat="1" applyFont="1" applyFill="1" applyProtection="1">
      <protection locked="0"/>
    </xf>
    <xf numFmtId="167" fontId="13" fillId="2" borderId="0" xfId="0" applyNumberFormat="1" applyFont="1" applyFill="1"/>
    <xf numFmtId="167" fontId="9" fillId="2" borderId="0" xfId="0" applyNumberFormat="1" applyFont="1" applyFill="1" applyProtection="1">
      <protection locked="0"/>
    </xf>
    <xf numFmtId="167" fontId="8" fillId="2" borderId="0" xfId="0" applyNumberFormat="1" applyFont="1" applyFill="1" applyAlignment="1" applyProtection="1">
      <alignment horizontal="left"/>
      <protection locked="0"/>
    </xf>
    <xf numFmtId="167" fontId="11" fillId="2" borderId="0" xfId="1" applyNumberFormat="1" applyFont="1" applyFill="1"/>
    <xf numFmtId="167" fontId="9" fillId="2" borderId="0" xfId="0" applyNumberFormat="1" applyFont="1" applyFill="1" applyAlignment="1" applyProtection="1">
      <alignment horizontal="left"/>
      <protection locked="0"/>
    </xf>
    <xf numFmtId="167" fontId="10" fillId="2" borderId="0" xfId="1" applyNumberFormat="1" applyFont="1" applyFill="1"/>
    <xf numFmtId="167" fontId="15" fillId="2" borderId="0" xfId="1" applyNumberFormat="1" applyFont="1" applyFill="1"/>
    <xf numFmtId="0" fontId="16" fillId="2" borderId="0" xfId="1" applyFont="1" applyFill="1" applyAlignment="1" applyProtection="1">
      <alignment horizontal="right" vertical="center" wrapText="1"/>
      <protection locked="0"/>
    </xf>
    <xf numFmtId="0" fontId="4" fillId="2" borderId="0" xfId="1" applyFont="1" applyFill="1" applyAlignment="1">
      <alignment horizontal="right" vertical="top" wrapText="1"/>
    </xf>
    <xf numFmtId="0" fontId="3" fillId="2" borderId="0" xfId="1" applyFill="1"/>
    <xf numFmtId="0" fontId="4" fillId="2" borderId="0" xfId="1" applyFont="1" applyFill="1" applyProtection="1">
      <protection locked="0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 applyProtection="1">
      <alignment horizontal="center" vertical="top"/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49" fontId="7" fillId="2" borderId="1" xfId="1" applyNumberFormat="1" applyFont="1" applyFill="1" applyBorder="1" applyAlignment="1" applyProtection="1">
      <alignment horizontal="center" vertical="top" wrapText="1"/>
      <protection locked="0"/>
    </xf>
    <xf numFmtId="0" fontId="7" fillId="2" borderId="1" xfId="1" applyFont="1" applyFill="1" applyBorder="1" applyAlignment="1" applyProtection="1">
      <alignment vertical="top" wrapText="1"/>
      <protection locked="0"/>
    </xf>
    <xf numFmtId="0" fontId="18" fillId="2" borderId="1" xfId="1" applyFont="1" applyFill="1" applyBorder="1" applyAlignment="1">
      <alignment horizontal="left" vertical="top" wrapText="1"/>
    </xf>
    <xf numFmtId="0" fontId="18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vertical="top" wrapText="1"/>
    </xf>
    <xf numFmtId="0" fontId="18" fillId="2" borderId="14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9" fontId="18" fillId="2" borderId="15" xfId="1" applyNumberFormat="1" applyFont="1" applyFill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2" borderId="0" xfId="1" applyFont="1" applyFill="1" applyAlignment="1" applyProtection="1">
      <alignment horizontal="left"/>
      <protection locked="0"/>
    </xf>
    <xf numFmtId="49" fontId="18" fillId="0" borderId="0" xfId="1" applyNumberFormat="1" applyFont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top" wrapText="1"/>
    </xf>
    <xf numFmtId="0" fontId="10" fillId="2" borderId="0" xfId="4" applyFont="1" applyFill="1"/>
    <xf numFmtId="0" fontId="7" fillId="2" borderId="0" xfId="1" applyFont="1" applyFill="1" applyAlignment="1">
      <alignment horizontal="center" vertical="top" wrapText="1"/>
    </xf>
    <xf numFmtId="0" fontId="3" fillId="0" borderId="0" xfId="1"/>
    <xf numFmtId="0" fontId="3" fillId="0" borderId="0" xfId="1" applyAlignment="1">
      <alignment horizontal="center"/>
    </xf>
    <xf numFmtId="0" fontId="17" fillId="2" borderId="0" xfId="1" applyFont="1" applyFill="1" applyAlignment="1">
      <alignment horizontal="right" vertical="top" wrapText="1"/>
    </xf>
    <xf numFmtId="0" fontId="17" fillId="2" borderId="0" xfId="1" applyFont="1" applyFill="1" applyAlignment="1">
      <alignment vertical="top" wrapText="1"/>
    </xf>
    <xf numFmtId="49" fontId="18" fillId="0" borderId="0" xfId="1" applyNumberFormat="1" applyFont="1" applyAlignment="1">
      <alignment horizontal="right" vertical="center" wrapText="1"/>
    </xf>
    <xf numFmtId="0" fontId="18" fillId="0" borderId="0" xfId="1" applyFont="1" applyAlignment="1">
      <alignment horizontal="right" vertical="center" wrapText="1"/>
    </xf>
    <xf numFmtId="164" fontId="7" fillId="2" borderId="0" xfId="1" applyNumberFormat="1" applyFont="1" applyFill="1" applyAlignment="1">
      <alignment horizontal="right" vertical="top" wrapText="1"/>
    </xf>
    <xf numFmtId="0" fontId="9" fillId="2" borderId="0" xfId="1" applyFont="1" applyFill="1" applyAlignment="1" applyProtection="1">
      <alignment horizontal="right"/>
      <protection locked="0"/>
    </xf>
    <xf numFmtId="0" fontId="7" fillId="0" borderId="8" xfId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8" fillId="2" borderId="14" xfId="1" applyNumberFormat="1" applyFont="1" applyFill="1" applyBorder="1" applyAlignment="1">
      <alignment horizontal="center" vertical="top" wrapText="1"/>
    </xf>
    <xf numFmtId="165" fontId="9" fillId="2" borderId="14" xfId="0" applyNumberFormat="1" applyFont="1" applyFill="1" applyBorder="1" applyAlignment="1" applyProtection="1">
      <alignment horizontal="center" vertical="top"/>
      <protection locked="0"/>
    </xf>
    <xf numFmtId="165" fontId="8" fillId="2" borderId="14" xfId="0" applyNumberFormat="1" applyFont="1" applyFill="1" applyBorder="1" applyAlignment="1" applyProtection="1">
      <alignment horizontal="center" vertical="top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165" fontId="8" fillId="2" borderId="14" xfId="0" applyNumberFormat="1" applyFont="1" applyFill="1" applyBorder="1" applyAlignment="1" applyProtection="1">
      <alignment horizontal="center" vertical="top" wrapText="1"/>
      <protection locked="0"/>
    </xf>
    <xf numFmtId="1" fontId="9" fillId="2" borderId="2" xfId="1" applyNumberFormat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 wrapText="1"/>
    </xf>
    <xf numFmtId="165" fontId="9" fillId="2" borderId="14" xfId="1" applyNumberFormat="1" applyFont="1" applyFill="1" applyBorder="1" applyAlignment="1">
      <alignment horizontal="center" vertical="top" wrapText="1"/>
    </xf>
    <xf numFmtId="165" fontId="9" fillId="2" borderId="14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 applyProtection="1">
      <alignment vertical="top"/>
      <protection locked="0"/>
    </xf>
    <xf numFmtId="49" fontId="9" fillId="2" borderId="3" xfId="0" applyNumberFormat="1" applyFont="1" applyFill="1" applyBorder="1" applyAlignment="1" applyProtection="1">
      <alignment vertical="top"/>
      <protection locked="0"/>
    </xf>
    <xf numFmtId="166" fontId="9" fillId="2" borderId="2" xfId="0" applyNumberFormat="1" applyFont="1" applyFill="1" applyBorder="1" applyAlignment="1" applyProtection="1">
      <alignment vertical="center" wrapText="1"/>
      <protection locked="0"/>
    </xf>
    <xf numFmtId="166" fontId="9" fillId="2" borderId="3" xfId="0" applyNumberFormat="1" applyFont="1" applyFill="1" applyBorder="1" applyAlignment="1" applyProtection="1">
      <alignment vertical="center" wrapText="1"/>
      <protection locked="0"/>
    </xf>
    <xf numFmtId="166" fontId="9" fillId="2" borderId="5" xfId="0" applyNumberFormat="1" applyFont="1" applyFill="1" applyBorder="1" applyAlignment="1" applyProtection="1">
      <alignment vertical="center" wrapText="1"/>
      <protection locked="0"/>
    </xf>
    <xf numFmtId="166" fontId="7" fillId="2" borderId="2" xfId="1" applyNumberFormat="1" applyFont="1" applyFill="1" applyBorder="1" applyAlignment="1">
      <alignment vertical="center" wrapText="1"/>
    </xf>
    <xf numFmtId="166" fontId="7" fillId="2" borderId="3" xfId="1" applyNumberFormat="1" applyFont="1" applyFill="1" applyBorder="1" applyAlignment="1">
      <alignment vertical="center" wrapText="1"/>
    </xf>
    <xf numFmtId="166" fontId="7" fillId="2" borderId="5" xfId="1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 applyProtection="1">
      <alignment vertical="top"/>
      <protection locked="0"/>
    </xf>
    <xf numFmtId="166" fontId="8" fillId="2" borderId="2" xfId="0" applyNumberFormat="1" applyFont="1" applyFill="1" applyBorder="1" applyAlignment="1" applyProtection="1">
      <alignment vertical="top" wrapText="1"/>
      <protection locked="0"/>
    </xf>
    <xf numFmtId="166" fontId="8" fillId="2" borderId="3" xfId="0" applyNumberFormat="1" applyFont="1" applyFill="1" applyBorder="1" applyAlignment="1" applyProtection="1">
      <alignment vertical="top" wrapText="1"/>
      <protection locked="0"/>
    </xf>
    <xf numFmtId="166" fontId="8" fillId="2" borderId="5" xfId="0" applyNumberFormat="1" applyFont="1" applyFill="1" applyBorder="1" applyAlignment="1" applyProtection="1">
      <alignment vertical="top" wrapText="1"/>
      <protection locked="0"/>
    </xf>
    <xf numFmtId="166" fontId="9" fillId="2" borderId="2" xfId="0" applyNumberFormat="1" applyFont="1" applyFill="1" applyBorder="1" applyAlignment="1">
      <alignment vertical="top" wrapText="1"/>
    </xf>
    <xf numFmtId="166" fontId="9" fillId="2" borderId="3" xfId="0" applyNumberFormat="1" applyFont="1" applyFill="1" applyBorder="1" applyAlignment="1">
      <alignment vertical="top" wrapText="1"/>
    </xf>
    <xf numFmtId="166" fontId="9" fillId="2" borderId="5" xfId="0" applyNumberFormat="1" applyFont="1" applyFill="1" applyBorder="1" applyAlignment="1">
      <alignment vertical="top" wrapText="1"/>
    </xf>
    <xf numFmtId="164" fontId="9" fillId="2" borderId="2" xfId="1" applyNumberFormat="1" applyFont="1" applyFill="1" applyBorder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164" fontId="9" fillId="2" borderId="5" xfId="1" applyNumberFormat="1" applyFont="1" applyFill="1" applyBorder="1" applyAlignment="1">
      <alignment vertical="center" wrapText="1"/>
    </xf>
    <xf numFmtId="166" fontId="8" fillId="2" borderId="2" xfId="0" applyNumberFormat="1" applyFont="1" applyFill="1" applyBorder="1" applyAlignment="1">
      <alignment vertical="top" wrapText="1"/>
    </xf>
    <xf numFmtId="166" fontId="8" fillId="2" borderId="5" xfId="0" applyNumberFormat="1" applyFont="1" applyFill="1" applyBorder="1" applyAlignment="1">
      <alignment vertical="top" wrapText="1"/>
    </xf>
    <xf numFmtId="166" fontId="8" fillId="2" borderId="3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vertical="top" wrapText="1"/>
    </xf>
    <xf numFmtId="49" fontId="8" fillId="2" borderId="5" xfId="0" applyNumberFormat="1" applyFont="1" applyFill="1" applyBorder="1" applyAlignment="1">
      <alignment vertical="top" wrapText="1"/>
    </xf>
    <xf numFmtId="1" fontId="8" fillId="2" borderId="2" xfId="0" applyNumberFormat="1" applyFont="1" applyFill="1" applyBorder="1" applyAlignment="1" applyProtection="1">
      <alignment vertical="top" wrapText="1"/>
      <protection locked="0"/>
    </xf>
    <xf numFmtId="1" fontId="8" fillId="2" borderId="3" xfId="0" applyNumberFormat="1" applyFont="1" applyFill="1" applyBorder="1" applyAlignment="1" applyProtection="1">
      <alignment vertical="top" wrapText="1"/>
      <protection locked="0"/>
    </xf>
    <xf numFmtId="1" fontId="8" fillId="2" borderId="5" xfId="0" applyNumberFormat="1" applyFont="1" applyFill="1" applyBorder="1" applyAlignment="1" applyProtection="1">
      <alignment vertical="top" wrapText="1"/>
      <protection locked="0"/>
    </xf>
    <xf numFmtId="166" fontId="9" fillId="2" borderId="2" xfId="1" applyNumberFormat="1" applyFont="1" applyFill="1" applyBorder="1" applyAlignment="1">
      <alignment vertical="center" wrapText="1"/>
    </xf>
    <xf numFmtId="166" fontId="9" fillId="2" borderId="3" xfId="1" applyNumberFormat="1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top" wrapText="1"/>
    </xf>
    <xf numFmtId="49" fontId="9" fillId="2" borderId="3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0" fontId="13" fillId="2" borderId="0" xfId="0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4" fillId="2" borderId="0" xfId="0" applyFont="1" applyFill="1" applyAlignment="1" applyProtection="1">
      <alignment horizontal="center" vertical="top" wrapText="1"/>
      <protection locked="0"/>
    </xf>
    <xf numFmtId="165" fontId="13" fillId="2" borderId="0" xfId="0" applyNumberFormat="1" applyFont="1" applyFill="1" applyAlignment="1">
      <alignment horizontal="center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166" fontId="9" fillId="2" borderId="3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7" fillId="2" borderId="0" xfId="1" applyFont="1" applyFill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top"/>
      <protection locked="0"/>
    </xf>
    <xf numFmtId="166" fontId="8" fillId="2" borderId="2" xfId="0" applyNumberFormat="1" applyFont="1" applyFill="1" applyBorder="1" applyAlignment="1" applyProtection="1">
      <alignment horizontal="center" vertical="top" wrapText="1"/>
      <protection locked="0"/>
    </xf>
    <xf numFmtId="166" fontId="8" fillId="2" borderId="3" xfId="0" applyNumberFormat="1" applyFont="1" applyFill="1" applyBorder="1" applyAlignment="1" applyProtection="1">
      <alignment horizontal="center" vertical="top" wrapText="1"/>
      <protection locked="0"/>
    </xf>
    <xf numFmtId="166" fontId="8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9" fillId="2" borderId="2" xfId="0" applyNumberFormat="1" applyFont="1" applyFill="1" applyBorder="1" applyAlignment="1" applyProtection="1">
      <alignment horizontal="center" vertical="top" wrapText="1"/>
      <protection locked="0"/>
    </xf>
    <xf numFmtId="166" fontId="9" fillId="2" borderId="3" xfId="0" applyNumberFormat="1" applyFont="1" applyFill="1" applyBorder="1" applyAlignment="1" applyProtection="1">
      <alignment horizontal="center" vertical="top" wrapText="1"/>
      <protection locked="0"/>
    </xf>
    <xf numFmtId="166" fontId="9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2" xfId="0" applyNumberFormat="1" applyFont="1" applyFill="1" applyBorder="1" applyAlignment="1">
      <alignment horizontal="center" vertical="top" wrapText="1"/>
    </xf>
    <xf numFmtId="166" fontId="9" fillId="2" borderId="5" xfId="0" applyNumberFormat="1" applyFont="1" applyFill="1" applyBorder="1" applyAlignment="1">
      <alignment horizontal="center" vertical="top" wrapText="1"/>
    </xf>
    <xf numFmtId="166" fontId="8" fillId="2" borderId="2" xfId="0" applyNumberFormat="1" applyFont="1" applyFill="1" applyBorder="1" applyAlignment="1">
      <alignment horizontal="center" vertical="top" wrapText="1"/>
    </xf>
    <xf numFmtId="166" fontId="8" fillId="2" borderId="3" xfId="0" applyNumberFormat="1" applyFont="1" applyFill="1" applyBorder="1" applyAlignment="1">
      <alignment horizontal="center" vertical="top" wrapText="1"/>
    </xf>
    <xf numFmtId="166" fontId="8" fillId="2" borderId="5" xfId="0" applyNumberFormat="1" applyFont="1" applyFill="1" applyBorder="1" applyAlignment="1">
      <alignment horizontal="center" vertical="top" wrapText="1"/>
    </xf>
    <xf numFmtId="166" fontId="7" fillId="2" borderId="2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left" vertical="top" wrapText="1"/>
    </xf>
    <xf numFmtId="166" fontId="9" fillId="2" borderId="3" xfId="0" applyNumberFormat="1" applyFont="1" applyFill="1" applyBorder="1" applyAlignment="1">
      <alignment horizontal="left" vertical="top" wrapText="1"/>
    </xf>
    <xf numFmtId="166" fontId="9" fillId="2" borderId="5" xfId="0" applyNumberFormat="1" applyFont="1" applyFill="1" applyBorder="1" applyAlignment="1">
      <alignment horizontal="left" vertical="top" wrapText="1"/>
    </xf>
    <xf numFmtId="166" fontId="8" fillId="2" borderId="2" xfId="0" applyNumberFormat="1" applyFont="1" applyFill="1" applyBorder="1" applyAlignment="1">
      <alignment horizontal="left" vertical="top" wrapText="1"/>
    </xf>
    <xf numFmtId="166" fontId="8" fillId="2" borderId="3" xfId="0" applyNumberFormat="1" applyFont="1" applyFill="1" applyBorder="1" applyAlignment="1">
      <alignment horizontal="left" vertical="top" wrapText="1"/>
    </xf>
    <xf numFmtId="166" fontId="8" fillId="2" borderId="5" xfId="0" applyNumberFormat="1" applyFont="1" applyFill="1" applyBorder="1" applyAlignment="1">
      <alignment horizontal="left" vertical="top" wrapText="1"/>
    </xf>
    <xf numFmtId="166" fontId="9" fillId="2" borderId="2" xfId="0" applyNumberFormat="1" applyFont="1" applyFill="1" applyBorder="1" applyAlignment="1" applyProtection="1">
      <alignment horizontal="left" vertical="top" wrapText="1"/>
      <protection locked="0"/>
    </xf>
    <xf numFmtId="166" fontId="9" fillId="2" borderId="3" xfId="0" applyNumberFormat="1" applyFont="1" applyFill="1" applyBorder="1" applyAlignment="1" applyProtection="1">
      <alignment horizontal="left" vertical="top" wrapText="1"/>
      <protection locked="0"/>
    </xf>
    <xf numFmtId="166" fontId="9" fillId="2" borderId="5" xfId="0" applyNumberFormat="1" applyFont="1" applyFill="1" applyBorder="1" applyAlignment="1" applyProtection="1">
      <alignment horizontal="left" vertical="top" wrapText="1"/>
      <protection locked="0"/>
    </xf>
    <xf numFmtId="165" fontId="9" fillId="2" borderId="14" xfId="0" applyNumberFormat="1" applyFont="1" applyFill="1" applyBorder="1" applyAlignment="1" applyProtection="1">
      <alignment horizontal="center" vertical="top"/>
      <protection locked="0"/>
    </xf>
    <xf numFmtId="165" fontId="9" fillId="2" borderId="16" xfId="0" applyNumberFormat="1" applyFont="1" applyFill="1" applyBorder="1" applyAlignment="1" applyProtection="1">
      <alignment horizontal="center" vertical="top"/>
      <protection locked="0"/>
    </xf>
    <xf numFmtId="165" fontId="9" fillId="2" borderId="15" xfId="0" applyNumberFormat="1" applyFont="1" applyFill="1" applyBorder="1" applyAlignment="1" applyProtection="1">
      <alignment horizontal="center" vertical="top"/>
      <protection locked="0"/>
    </xf>
    <xf numFmtId="1" fontId="9" fillId="2" borderId="2" xfId="1" applyNumberFormat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 wrapText="1"/>
    </xf>
    <xf numFmtId="165" fontId="8" fillId="2" borderId="14" xfId="1" applyNumberFormat="1" applyFont="1" applyFill="1" applyBorder="1" applyAlignment="1">
      <alignment horizontal="center" vertical="top" wrapText="1"/>
    </xf>
    <xf numFmtId="165" fontId="8" fillId="2" borderId="16" xfId="1" applyNumberFormat="1" applyFont="1" applyFill="1" applyBorder="1" applyAlignment="1">
      <alignment horizontal="center" vertical="top" wrapText="1"/>
    </xf>
    <xf numFmtId="165" fontId="8" fillId="2" borderId="15" xfId="1" applyNumberFormat="1" applyFont="1" applyFill="1" applyBorder="1" applyAlignment="1">
      <alignment horizontal="center" vertical="top" wrapText="1"/>
    </xf>
    <xf numFmtId="165" fontId="9" fillId="2" borderId="14" xfId="1" applyNumberFormat="1" applyFont="1" applyFill="1" applyBorder="1" applyAlignment="1">
      <alignment horizontal="center" vertical="top" wrapText="1"/>
    </xf>
    <xf numFmtId="165" fontId="9" fillId="2" borderId="16" xfId="1" applyNumberFormat="1" applyFont="1" applyFill="1" applyBorder="1" applyAlignment="1">
      <alignment horizontal="center" vertical="top" wrapText="1"/>
    </xf>
    <xf numFmtId="165" fontId="9" fillId="2" borderId="15" xfId="1" applyNumberFormat="1" applyFont="1" applyFill="1" applyBorder="1" applyAlignment="1">
      <alignment horizontal="center" vertical="top" wrapText="1"/>
    </xf>
    <xf numFmtId="166" fontId="8" fillId="2" borderId="2" xfId="0" applyNumberFormat="1" applyFont="1" applyFill="1" applyBorder="1" applyAlignment="1" applyProtection="1">
      <alignment horizontal="left" vertical="top" wrapText="1"/>
      <protection locked="0"/>
    </xf>
    <xf numFmtId="166" fontId="8" fillId="2" borderId="3" xfId="0" applyNumberFormat="1" applyFont="1" applyFill="1" applyBorder="1" applyAlignment="1" applyProtection="1">
      <alignment horizontal="left" vertical="top" wrapText="1"/>
      <protection locked="0"/>
    </xf>
    <xf numFmtId="166" fontId="8" fillId="2" borderId="5" xfId="0" applyNumberFormat="1" applyFont="1" applyFill="1" applyBorder="1" applyAlignment="1" applyProtection="1">
      <alignment horizontal="left" vertical="top" wrapText="1"/>
      <protection locked="0"/>
    </xf>
    <xf numFmtId="166" fontId="5" fillId="2" borderId="14" xfId="0" applyNumberFormat="1" applyFont="1" applyFill="1" applyBorder="1" applyAlignment="1" applyProtection="1">
      <alignment horizontal="center" vertical="top" wrapText="1"/>
      <protection locked="0"/>
    </xf>
    <xf numFmtId="166" fontId="5" fillId="2" borderId="16" xfId="0" applyNumberFormat="1" applyFont="1" applyFill="1" applyBorder="1" applyAlignment="1" applyProtection="1">
      <alignment horizontal="center" vertical="top" wrapText="1"/>
      <protection locked="0"/>
    </xf>
    <xf numFmtId="166" fontId="5" fillId="2" borderId="15" xfId="0" applyNumberFormat="1" applyFont="1" applyFill="1" applyBorder="1" applyAlignment="1" applyProtection="1">
      <alignment horizontal="center" vertical="top" wrapText="1"/>
      <protection locked="0"/>
    </xf>
    <xf numFmtId="166" fontId="8" fillId="2" borderId="6" xfId="1" applyNumberFormat="1" applyFont="1" applyFill="1" applyBorder="1" applyAlignment="1">
      <alignment horizontal="center" vertical="center" wrapText="1"/>
    </xf>
    <xf numFmtId="166" fontId="8" fillId="2" borderId="7" xfId="1" applyNumberFormat="1" applyFont="1" applyFill="1" applyBorder="1" applyAlignment="1">
      <alignment horizontal="center" vertical="center" wrapText="1"/>
    </xf>
    <xf numFmtId="166" fontId="8" fillId="2" borderId="8" xfId="1" applyNumberFormat="1" applyFont="1" applyFill="1" applyBorder="1" applyAlignment="1">
      <alignment horizontal="center" vertical="center" wrapText="1"/>
    </xf>
    <xf numFmtId="166" fontId="8" fillId="2" borderId="12" xfId="1" applyNumberFormat="1" applyFont="1" applyFill="1" applyBorder="1" applyAlignment="1">
      <alignment horizontal="center" vertical="center" wrapText="1"/>
    </xf>
    <xf numFmtId="166" fontId="8" fillId="2" borderId="0" xfId="1" applyNumberFormat="1" applyFont="1" applyFill="1" applyAlignment="1">
      <alignment horizontal="center" vertical="center" wrapText="1"/>
    </xf>
    <xf numFmtId="166" fontId="8" fillId="2" borderId="13" xfId="1" applyNumberFormat="1" applyFont="1" applyFill="1" applyBorder="1" applyAlignment="1">
      <alignment horizontal="center" vertical="center" wrapText="1"/>
    </xf>
    <xf numFmtId="166" fontId="8" fillId="2" borderId="9" xfId="1" applyNumberFormat="1" applyFont="1" applyFill="1" applyBorder="1" applyAlignment="1">
      <alignment horizontal="center" vertical="center" wrapText="1"/>
    </xf>
    <xf numFmtId="166" fontId="8" fillId="2" borderId="4" xfId="1" applyNumberFormat="1" applyFont="1" applyFill="1" applyBorder="1" applyAlignment="1">
      <alignment horizontal="center" vertical="center" wrapText="1"/>
    </xf>
    <xf numFmtId="166" fontId="8" fillId="2" borderId="10" xfId="1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top" wrapText="1"/>
    </xf>
    <xf numFmtId="165" fontId="8" fillId="2" borderId="16" xfId="0" applyNumberFormat="1" applyFont="1" applyFill="1" applyBorder="1" applyAlignment="1">
      <alignment horizontal="center" vertical="top" wrapText="1"/>
    </xf>
    <xf numFmtId="165" fontId="8" fillId="2" borderId="15" xfId="0" applyNumberFormat="1" applyFont="1" applyFill="1" applyBorder="1" applyAlignment="1">
      <alignment horizontal="center" vertical="top" wrapText="1"/>
    </xf>
    <xf numFmtId="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1" applyNumberFormat="1" applyFont="1" applyFill="1" applyBorder="1" applyAlignment="1">
      <alignment horizontal="center" vertical="center"/>
    </xf>
    <xf numFmtId="1" fontId="9" fillId="2" borderId="5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 applyProtection="1">
      <alignment horizontal="right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2" borderId="16" xfId="0" applyFont="1" applyFill="1" applyBorder="1" applyAlignment="1" applyProtection="1">
      <alignment horizontal="center" vertical="top" wrapText="1"/>
      <protection locked="0"/>
    </xf>
    <xf numFmtId="0" fontId="8" fillId="2" borderId="15" xfId="0" applyFont="1" applyFill="1" applyBorder="1" applyAlignment="1" applyProtection="1">
      <alignment horizontal="center" vertical="top" wrapText="1"/>
      <protection locked="0"/>
    </xf>
    <xf numFmtId="165" fontId="8" fillId="2" borderId="14" xfId="0" applyNumberFormat="1" applyFont="1" applyFill="1" applyBorder="1" applyAlignment="1" applyProtection="1">
      <alignment horizontal="center" vertical="top" wrapText="1"/>
      <protection locked="0"/>
    </xf>
    <xf numFmtId="165" fontId="8" fillId="2" borderId="16" xfId="0" applyNumberFormat="1" applyFont="1" applyFill="1" applyBorder="1" applyAlignment="1" applyProtection="1">
      <alignment horizontal="center" vertical="top" wrapText="1"/>
      <protection locked="0"/>
    </xf>
    <xf numFmtId="165" fontId="8" fillId="2" borderId="15" xfId="0" applyNumberFormat="1" applyFont="1" applyFill="1" applyBorder="1" applyAlignment="1" applyProtection="1">
      <alignment horizontal="center" vertical="top" wrapText="1"/>
      <protection locked="0"/>
    </xf>
    <xf numFmtId="165" fontId="8" fillId="2" borderId="14" xfId="0" applyNumberFormat="1" applyFont="1" applyFill="1" applyBorder="1" applyAlignment="1" applyProtection="1">
      <alignment horizontal="center" vertical="top"/>
      <protection locked="0"/>
    </xf>
    <xf numFmtId="165" fontId="8" fillId="2" borderId="16" xfId="0" applyNumberFormat="1" applyFont="1" applyFill="1" applyBorder="1" applyAlignment="1" applyProtection="1">
      <alignment horizontal="center" vertical="top"/>
      <protection locked="0"/>
    </xf>
    <xf numFmtId="165" fontId="8" fillId="2" borderId="15" xfId="0" applyNumberFormat="1" applyFont="1" applyFill="1" applyBorder="1" applyAlignment="1" applyProtection="1">
      <alignment horizontal="center" vertical="top"/>
      <protection locked="0"/>
    </xf>
    <xf numFmtId="165" fontId="9" fillId="2" borderId="14" xfId="0" applyNumberFormat="1" applyFont="1" applyFill="1" applyBorder="1" applyAlignment="1">
      <alignment horizontal="center" vertical="top" wrapText="1"/>
    </xf>
    <xf numFmtId="165" fontId="9" fillId="2" borderId="16" xfId="0" applyNumberFormat="1" applyFont="1" applyFill="1" applyBorder="1" applyAlignment="1">
      <alignment horizontal="center" vertical="top" wrapText="1"/>
    </xf>
    <xf numFmtId="165" fontId="9" fillId="2" borderId="15" xfId="0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 applyProtection="1">
      <alignment horizontal="center" vertical="top" wrapText="1"/>
      <protection locked="0"/>
    </xf>
    <xf numFmtId="0" fontId="14" fillId="2" borderId="0" xfId="3" applyFont="1" applyFill="1"/>
    <xf numFmtId="0" fontId="4" fillId="2" borderId="0" xfId="3" applyFont="1" applyFill="1"/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3" xfId="3" xr:uid="{00000000-0005-0000-0000-000003000000}"/>
    <cellStyle name="Обычный 5 2" xfId="2" xr:uid="{00000000-0005-0000-0000-000004000000}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8"/>
  <sheetViews>
    <sheetView tabSelected="1" topLeftCell="A13" zoomScaleNormal="100" zoomScaleSheetLayoutView="90" workbookViewId="0">
      <selection activeCell="A13" sqref="A12:N29"/>
    </sheetView>
  </sheetViews>
  <sheetFormatPr defaultColWidth="9" defaultRowHeight="14.25" x14ac:dyDescent="0.2"/>
  <cols>
    <col min="1" max="1" width="5.75" style="23" customWidth="1"/>
    <col min="2" max="2" width="31.25" style="23" customWidth="1"/>
    <col min="3" max="3" width="12.375" style="152" customWidth="1"/>
    <col min="4" max="4" width="17.875" style="23" customWidth="1"/>
    <col min="5" max="5" width="15" style="152" customWidth="1"/>
    <col min="6" max="6" width="14.75" style="152" customWidth="1"/>
    <col min="7" max="7" width="13.5" style="152" bestFit="1" customWidth="1"/>
    <col min="8" max="8" width="4.75" style="152" customWidth="1"/>
    <col min="9" max="9" width="5.5" style="152" customWidth="1"/>
    <col min="10" max="10" width="6.125" style="152" customWidth="1"/>
    <col min="11" max="11" width="5.625" style="152" customWidth="1"/>
    <col min="12" max="14" width="13.5" style="152" bestFit="1" customWidth="1"/>
    <col min="15" max="15" width="15" style="23" customWidth="1"/>
    <col min="16" max="16" width="9" style="23"/>
    <col min="17" max="17" width="13.25" style="52" customWidth="1"/>
    <col min="18" max="16384" width="9" style="23"/>
  </cols>
  <sheetData>
    <row r="1" spans="1:17" s="1" customFormat="1" ht="67.5" customHeight="1" x14ac:dyDescent="0.25">
      <c r="C1" s="150"/>
      <c r="E1" s="150"/>
      <c r="F1" s="150"/>
      <c r="G1" s="149"/>
      <c r="H1" s="150"/>
      <c r="I1" s="150"/>
      <c r="J1" s="150"/>
      <c r="K1" s="149"/>
      <c r="L1" s="225" t="s">
        <v>93</v>
      </c>
      <c r="M1" s="225"/>
      <c r="N1" s="225"/>
      <c r="O1" s="225"/>
      <c r="P1" s="40"/>
      <c r="Q1" s="51"/>
    </row>
    <row r="2" spans="1:17" s="1" customFormat="1" ht="15.75" customHeight="1" x14ac:dyDescent="0.25">
      <c r="A2" s="21"/>
      <c r="B2" s="21"/>
      <c r="C2" s="151"/>
      <c r="D2" s="21"/>
      <c r="E2" s="151"/>
      <c r="F2" s="151"/>
      <c r="G2" s="154"/>
      <c r="H2" s="151"/>
      <c r="I2" s="151"/>
      <c r="J2" s="151"/>
      <c r="K2" s="151"/>
      <c r="L2" s="154"/>
      <c r="M2" s="226" t="s">
        <v>62</v>
      </c>
      <c r="N2" s="226"/>
      <c r="O2" s="226"/>
      <c r="Q2" s="51"/>
    </row>
    <row r="3" spans="1:17" ht="59.25" customHeight="1" x14ac:dyDescent="0.2">
      <c r="A3" s="227" t="s">
        <v>59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7" s="8" customFormat="1" ht="15" customHeight="1" x14ac:dyDescent="0.25">
      <c r="A4" s="156" t="s">
        <v>14</v>
      </c>
      <c r="B4" s="220" t="s">
        <v>7</v>
      </c>
      <c r="C4" s="159" t="s">
        <v>3</v>
      </c>
      <c r="D4" s="220" t="s">
        <v>0</v>
      </c>
      <c r="E4" s="220" t="s">
        <v>15</v>
      </c>
      <c r="F4" s="228" t="s">
        <v>35</v>
      </c>
      <c r="G4" s="228"/>
      <c r="H4" s="228"/>
      <c r="I4" s="228"/>
      <c r="J4" s="228"/>
      <c r="K4" s="228"/>
      <c r="L4" s="228"/>
      <c r="M4" s="228"/>
      <c r="N4" s="228"/>
      <c r="O4" s="220" t="s">
        <v>52</v>
      </c>
      <c r="Q4" s="53"/>
    </row>
    <row r="5" spans="1:17" s="8" customFormat="1" ht="29.25" customHeight="1" x14ac:dyDescent="0.25">
      <c r="A5" s="157"/>
      <c r="B5" s="221"/>
      <c r="C5" s="160"/>
      <c r="D5" s="221"/>
      <c r="E5" s="221"/>
      <c r="F5" s="25" t="s">
        <v>17</v>
      </c>
      <c r="G5" s="222" t="s">
        <v>18</v>
      </c>
      <c r="H5" s="223"/>
      <c r="I5" s="223"/>
      <c r="J5" s="223"/>
      <c r="K5" s="224"/>
      <c r="L5" s="25" t="s">
        <v>25</v>
      </c>
      <c r="M5" s="25" t="s">
        <v>26</v>
      </c>
      <c r="N5" s="25" t="s">
        <v>27</v>
      </c>
      <c r="O5" s="221"/>
      <c r="Q5" s="53"/>
    </row>
    <row r="6" spans="1:17" s="8" customFormat="1" ht="15" x14ac:dyDescent="0.25">
      <c r="A6" s="9">
        <v>1</v>
      </c>
      <c r="B6" s="10">
        <v>2</v>
      </c>
      <c r="C6" s="10">
        <v>3</v>
      </c>
      <c r="D6" s="10">
        <v>4</v>
      </c>
      <c r="E6" s="110">
        <v>5</v>
      </c>
      <c r="F6" s="10">
        <v>6</v>
      </c>
      <c r="G6" s="241">
        <v>7</v>
      </c>
      <c r="H6" s="242"/>
      <c r="I6" s="242"/>
      <c r="J6" s="242"/>
      <c r="K6" s="243"/>
      <c r="L6" s="10">
        <v>8</v>
      </c>
      <c r="M6" s="10">
        <v>9</v>
      </c>
      <c r="N6" s="10">
        <v>10</v>
      </c>
      <c r="O6" s="7">
        <v>11</v>
      </c>
      <c r="Q6" s="53"/>
    </row>
    <row r="7" spans="1:17" s="1" customFormat="1" ht="19.899999999999999" customHeight="1" x14ac:dyDescent="0.25">
      <c r="A7" s="229" t="s">
        <v>55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51"/>
    </row>
    <row r="8" spans="1:17" s="15" customFormat="1" ht="16.5" customHeight="1" x14ac:dyDescent="0.2">
      <c r="A8" s="141">
        <v>1</v>
      </c>
      <c r="B8" s="198" t="s">
        <v>54</v>
      </c>
      <c r="C8" s="163" t="s">
        <v>28</v>
      </c>
      <c r="D8" s="14" t="s">
        <v>8</v>
      </c>
      <c r="E8" s="111">
        <f t="shared" ref="E8:E14" si="0">SUM(F8:N8)</f>
        <v>5954437.1202499997</v>
      </c>
      <c r="F8" s="37">
        <f>F10+F11+F9</f>
        <v>532447.39777000004</v>
      </c>
      <c r="G8" s="244">
        <f>G10+G11+G9</f>
        <v>793711.31811999995</v>
      </c>
      <c r="H8" s="245"/>
      <c r="I8" s="245"/>
      <c r="J8" s="245"/>
      <c r="K8" s="246"/>
      <c r="L8" s="37">
        <f t="shared" ref="L8:N8" si="1">L10+L11+L9</f>
        <v>542759.46811999998</v>
      </c>
      <c r="M8" s="37">
        <f t="shared" si="1"/>
        <v>542759.46811999998</v>
      </c>
      <c r="N8" s="37">
        <f t="shared" si="1"/>
        <v>3542759.4681199999</v>
      </c>
      <c r="O8" s="125"/>
      <c r="Q8" s="54"/>
    </row>
    <row r="9" spans="1:17" s="15" customFormat="1" ht="28.5" customHeight="1" x14ac:dyDescent="0.2">
      <c r="A9" s="142"/>
      <c r="B9" s="199"/>
      <c r="C9" s="164"/>
      <c r="D9" s="14" t="s">
        <v>37</v>
      </c>
      <c r="E9" s="111">
        <f t="shared" si="0"/>
        <v>164.62487999999999</v>
      </c>
      <c r="F9" s="37">
        <f>F44</f>
        <v>164.62487999999999</v>
      </c>
      <c r="G9" s="244">
        <f>G44</f>
        <v>0</v>
      </c>
      <c r="H9" s="245"/>
      <c r="I9" s="245"/>
      <c r="J9" s="245"/>
      <c r="K9" s="246"/>
      <c r="L9" s="37">
        <f t="shared" ref="L9:N9" si="2">L44</f>
        <v>0</v>
      </c>
      <c r="M9" s="37">
        <f t="shared" si="2"/>
        <v>0</v>
      </c>
      <c r="N9" s="37">
        <f t="shared" si="2"/>
        <v>0</v>
      </c>
      <c r="O9" s="126"/>
      <c r="Q9" s="54"/>
    </row>
    <row r="10" spans="1:17" s="16" customFormat="1" ht="41.25" customHeight="1" x14ac:dyDescent="0.25">
      <c r="A10" s="142"/>
      <c r="B10" s="199"/>
      <c r="C10" s="164"/>
      <c r="D10" s="11" t="s">
        <v>9</v>
      </c>
      <c r="E10" s="111">
        <f t="shared" si="0"/>
        <v>2124540.0363500002</v>
      </c>
      <c r="F10" s="22">
        <f>F13+F39+F24+F19</f>
        <v>336883.81035000004</v>
      </c>
      <c r="G10" s="192">
        <f>G13+G24+G39+G19</f>
        <v>522627.94400000002</v>
      </c>
      <c r="H10" s="193"/>
      <c r="I10" s="193"/>
      <c r="J10" s="193"/>
      <c r="K10" s="194"/>
      <c r="L10" s="22">
        <f t="shared" ref="L10:N10" si="3">L13+L24+L39+L19</f>
        <v>421676.09399999998</v>
      </c>
      <c r="M10" s="22">
        <f t="shared" si="3"/>
        <v>421676.09399999998</v>
      </c>
      <c r="N10" s="22">
        <f t="shared" si="3"/>
        <v>421676.09399999998</v>
      </c>
      <c r="O10" s="126"/>
      <c r="Q10" s="55"/>
    </row>
    <row r="11" spans="1:17" s="16" customFormat="1" ht="28.5" customHeight="1" x14ac:dyDescent="0.25">
      <c r="A11" s="143"/>
      <c r="B11" s="200"/>
      <c r="C11" s="165"/>
      <c r="D11" s="13" t="s">
        <v>2</v>
      </c>
      <c r="E11" s="111">
        <f t="shared" si="0"/>
        <v>3829732.45902</v>
      </c>
      <c r="F11" s="22">
        <f>F14+F25</f>
        <v>195398.96254000001</v>
      </c>
      <c r="G11" s="192">
        <f>G14+G25</f>
        <v>271083.37411999999</v>
      </c>
      <c r="H11" s="193"/>
      <c r="I11" s="193"/>
      <c r="J11" s="193"/>
      <c r="K11" s="194"/>
      <c r="L11" s="22">
        <f t="shared" ref="L11:N11" si="4">L14+L25</f>
        <v>121083.37411999999</v>
      </c>
      <c r="M11" s="22">
        <f t="shared" si="4"/>
        <v>121083.37411999999</v>
      </c>
      <c r="N11" s="22">
        <f t="shared" si="4"/>
        <v>3121083.3741199998</v>
      </c>
      <c r="O11" s="127"/>
      <c r="Q11" s="55"/>
    </row>
    <row r="12" spans="1:17" s="2" customFormat="1" ht="15" customHeight="1" x14ac:dyDescent="0.25">
      <c r="A12" s="116" t="s">
        <v>10</v>
      </c>
      <c r="B12" s="184" t="s">
        <v>97</v>
      </c>
      <c r="C12" s="166" t="s">
        <v>28</v>
      </c>
      <c r="D12" s="4" t="s">
        <v>1</v>
      </c>
      <c r="E12" s="108">
        <f t="shared" si="0"/>
        <v>2527865.8530800003</v>
      </c>
      <c r="F12" s="35">
        <f>SUM(F13:F14)</f>
        <v>477157.73028000002</v>
      </c>
      <c r="G12" s="187">
        <f>SUM(G13:G14)</f>
        <v>513390.91820000001</v>
      </c>
      <c r="H12" s="188"/>
      <c r="I12" s="188"/>
      <c r="J12" s="188"/>
      <c r="K12" s="189"/>
      <c r="L12" s="35">
        <f>SUM(L13:L14)</f>
        <v>512439.06819999998</v>
      </c>
      <c r="M12" s="35">
        <f>SUM(M13:M14)</f>
        <v>512439.06819999998</v>
      </c>
      <c r="N12" s="35">
        <f>SUM(N13:N14)</f>
        <v>512439.06819999998</v>
      </c>
      <c r="O12" s="118" t="s">
        <v>5</v>
      </c>
      <c r="Q12" s="56"/>
    </row>
    <row r="13" spans="1:17" s="12" customFormat="1" ht="42.75" customHeight="1" x14ac:dyDescent="0.25">
      <c r="A13" s="117"/>
      <c r="B13" s="185"/>
      <c r="C13" s="167"/>
      <c r="D13" s="5" t="s">
        <v>9</v>
      </c>
      <c r="E13" s="108">
        <f t="shared" si="0"/>
        <v>1863133.3940600001</v>
      </c>
      <c r="F13" s="36">
        <v>296758.76773999998</v>
      </c>
      <c r="G13" s="195">
        <f>342855.446+18541.79808+29958.45+55.9+895.95</f>
        <v>392307.54408000002</v>
      </c>
      <c r="H13" s="196"/>
      <c r="I13" s="196"/>
      <c r="J13" s="196"/>
      <c r="K13" s="197"/>
      <c r="L13" s="36">
        <f t="shared" ref="L13:N13" si="5">342855.446+18541.79808+29958.45</f>
        <v>391355.69407999999</v>
      </c>
      <c r="M13" s="36">
        <f t="shared" si="5"/>
        <v>391355.69407999999</v>
      </c>
      <c r="N13" s="36">
        <f t="shared" si="5"/>
        <v>391355.69407999999</v>
      </c>
      <c r="O13" s="119"/>
      <c r="Q13" s="56"/>
    </row>
    <row r="14" spans="1:17" s="12" customFormat="1" ht="19.5" customHeight="1" x14ac:dyDescent="0.25">
      <c r="A14" s="124"/>
      <c r="B14" s="186"/>
      <c r="C14" s="168"/>
      <c r="D14" s="6" t="s">
        <v>2</v>
      </c>
      <c r="E14" s="108">
        <f t="shared" si="0"/>
        <v>664732.45901999995</v>
      </c>
      <c r="F14" s="35">
        <v>180398.96254000001</v>
      </c>
      <c r="G14" s="187">
        <v>121083.37411999999</v>
      </c>
      <c r="H14" s="188"/>
      <c r="I14" s="188"/>
      <c r="J14" s="188"/>
      <c r="K14" s="189"/>
      <c r="L14" s="35">
        <v>121083.37411999999</v>
      </c>
      <c r="M14" s="35">
        <v>121083.37411999999</v>
      </c>
      <c r="N14" s="35">
        <v>121083.37411999999</v>
      </c>
      <c r="O14" s="120"/>
      <c r="Q14" s="56"/>
    </row>
    <row r="15" spans="1:17" s="12" customFormat="1" ht="28.5" customHeight="1" x14ac:dyDescent="0.25">
      <c r="A15" s="116"/>
      <c r="B15" s="184" t="s">
        <v>53</v>
      </c>
      <c r="C15" s="169" t="s">
        <v>41</v>
      </c>
      <c r="D15" s="176" t="s">
        <v>41</v>
      </c>
      <c r="E15" s="108" t="s">
        <v>42</v>
      </c>
      <c r="F15" s="29" t="s">
        <v>17</v>
      </c>
      <c r="G15" s="30" t="s">
        <v>98</v>
      </c>
      <c r="H15" s="187" t="s">
        <v>43</v>
      </c>
      <c r="I15" s="188"/>
      <c r="J15" s="188"/>
      <c r="K15" s="189"/>
      <c r="L15" s="30" t="s">
        <v>25</v>
      </c>
      <c r="M15" s="30" t="s">
        <v>26</v>
      </c>
      <c r="N15" s="30" t="s">
        <v>27</v>
      </c>
      <c r="O15" s="28"/>
      <c r="Q15" s="57"/>
    </row>
    <row r="16" spans="1:17" s="12" customFormat="1" ht="15" x14ac:dyDescent="0.25">
      <c r="A16" s="117"/>
      <c r="B16" s="185"/>
      <c r="C16" s="28"/>
      <c r="D16" s="122"/>
      <c r="E16" s="216">
        <v>100</v>
      </c>
      <c r="F16" s="216">
        <v>100</v>
      </c>
      <c r="G16" s="190">
        <v>100</v>
      </c>
      <c r="H16" s="34" t="s">
        <v>44</v>
      </c>
      <c r="I16" s="34" t="s">
        <v>45</v>
      </c>
      <c r="J16" s="34" t="s">
        <v>46</v>
      </c>
      <c r="K16" s="33" t="s">
        <v>47</v>
      </c>
      <c r="L16" s="190">
        <v>100</v>
      </c>
      <c r="M16" s="190">
        <v>100</v>
      </c>
      <c r="N16" s="190">
        <v>100</v>
      </c>
      <c r="O16" s="28"/>
      <c r="Q16" s="57"/>
    </row>
    <row r="17" spans="1:17" s="12" customFormat="1" ht="33" customHeight="1" x14ac:dyDescent="0.25">
      <c r="A17" s="124"/>
      <c r="B17" s="186"/>
      <c r="C17" s="170"/>
      <c r="D17" s="177"/>
      <c r="E17" s="217"/>
      <c r="F17" s="217"/>
      <c r="G17" s="191"/>
      <c r="H17" s="33">
        <v>26</v>
      </c>
      <c r="I17" s="33">
        <v>52</v>
      </c>
      <c r="J17" s="33">
        <v>75</v>
      </c>
      <c r="K17" s="33">
        <v>100</v>
      </c>
      <c r="L17" s="191"/>
      <c r="M17" s="191"/>
      <c r="N17" s="191"/>
      <c r="O17" s="28"/>
      <c r="Q17" s="57"/>
    </row>
    <row r="18" spans="1:17" s="2" customFormat="1" ht="15" customHeight="1" x14ac:dyDescent="0.25">
      <c r="A18" s="116" t="s">
        <v>11</v>
      </c>
      <c r="B18" s="184" t="s">
        <v>48</v>
      </c>
      <c r="C18" s="166" t="s">
        <v>28</v>
      </c>
      <c r="D18" s="4" t="s">
        <v>1</v>
      </c>
      <c r="E18" s="108">
        <f>SUM(F18:N18)</f>
        <v>31319.60816</v>
      </c>
      <c r="F18" s="35">
        <f>SUM(F19)</f>
        <v>10766.00848</v>
      </c>
      <c r="G18" s="187">
        <f>SUM(G19:G19)</f>
        <v>5138.3999199999998</v>
      </c>
      <c r="H18" s="188"/>
      <c r="I18" s="188"/>
      <c r="J18" s="188"/>
      <c r="K18" s="189"/>
      <c r="L18" s="35">
        <f>SUM(L19:L19)</f>
        <v>5138.3999199999998</v>
      </c>
      <c r="M18" s="35">
        <f>SUM(M19:M19)</f>
        <v>5138.3999199999998</v>
      </c>
      <c r="N18" s="35">
        <f>SUM(N19:N19)</f>
        <v>5138.3999199999998</v>
      </c>
      <c r="O18" s="118" t="s">
        <v>5</v>
      </c>
      <c r="Q18" s="56"/>
    </row>
    <row r="19" spans="1:17" s="12" customFormat="1" ht="78" customHeight="1" x14ac:dyDescent="0.25">
      <c r="A19" s="124"/>
      <c r="B19" s="186"/>
      <c r="C19" s="168"/>
      <c r="D19" s="5" t="s">
        <v>9</v>
      </c>
      <c r="E19" s="108">
        <f>SUM(F19:N19)</f>
        <v>31319.60816</v>
      </c>
      <c r="F19" s="36">
        <v>10766.00848</v>
      </c>
      <c r="G19" s="195">
        <v>5138.3999199999998</v>
      </c>
      <c r="H19" s="196"/>
      <c r="I19" s="196"/>
      <c r="J19" s="196"/>
      <c r="K19" s="197"/>
      <c r="L19" s="36">
        <v>5138.3999199999998</v>
      </c>
      <c r="M19" s="36">
        <v>5138.3999199999998</v>
      </c>
      <c r="N19" s="36">
        <v>5138.3999199999998</v>
      </c>
      <c r="O19" s="119"/>
      <c r="Q19" s="57"/>
    </row>
    <row r="20" spans="1:17" s="12" customFormat="1" ht="30" customHeight="1" x14ac:dyDescent="0.25">
      <c r="A20" s="116"/>
      <c r="B20" s="184" t="s">
        <v>58</v>
      </c>
      <c r="C20" s="169" t="s">
        <v>41</v>
      </c>
      <c r="D20" s="176" t="s">
        <v>41</v>
      </c>
      <c r="E20" s="108" t="s">
        <v>42</v>
      </c>
      <c r="F20" s="29" t="s">
        <v>17</v>
      </c>
      <c r="G20" s="30" t="s">
        <v>98</v>
      </c>
      <c r="H20" s="187" t="s">
        <v>43</v>
      </c>
      <c r="I20" s="188"/>
      <c r="J20" s="188"/>
      <c r="K20" s="189"/>
      <c r="L20" s="30" t="s">
        <v>25</v>
      </c>
      <c r="M20" s="30" t="s">
        <v>26</v>
      </c>
      <c r="N20" s="30" t="s">
        <v>27</v>
      </c>
      <c r="O20" s="28"/>
      <c r="Q20" s="57"/>
    </row>
    <row r="21" spans="1:17" s="12" customFormat="1" ht="15" x14ac:dyDescent="0.25">
      <c r="A21" s="117"/>
      <c r="B21" s="185"/>
      <c r="C21" s="28"/>
      <c r="D21" s="122"/>
      <c r="E21" s="216">
        <v>1</v>
      </c>
      <c r="F21" s="216">
        <v>1</v>
      </c>
      <c r="G21" s="190">
        <v>1</v>
      </c>
      <c r="H21" s="34" t="s">
        <v>44</v>
      </c>
      <c r="I21" s="34" t="s">
        <v>45</v>
      </c>
      <c r="J21" s="34" t="s">
        <v>46</v>
      </c>
      <c r="K21" s="33" t="s">
        <v>47</v>
      </c>
      <c r="L21" s="112">
        <v>1</v>
      </c>
      <c r="M21" s="112">
        <v>1</v>
      </c>
      <c r="N21" s="112">
        <v>1</v>
      </c>
      <c r="O21" s="28"/>
      <c r="Q21" s="57"/>
    </row>
    <row r="22" spans="1:17" s="12" customFormat="1" ht="16.5" customHeight="1" x14ac:dyDescent="0.25">
      <c r="A22" s="124"/>
      <c r="B22" s="186"/>
      <c r="C22" s="170"/>
      <c r="D22" s="123"/>
      <c r="E22" s="217"/>
      <c r="F22" s="217"/>
      <c r="G22" s="191"/>
      <c r="H22" s="33">
        <v>1</v>
      </c>
      <c r="I22" s="33">
        <v>1</v>
      </c>
      <c r="J22" s="33">
        <v>1</v>
      </c>
      <c r="K22" s="33">
        <v>1</v>
      </c>
      <c r="L22" s="113"/>
      <c r="M22" s="113"/>
      <c r="N22" s="113"/>
      <c r="O22" s="28"/>
      <c r="Q22" s="57"/>
    </row>
    <row r="23" spans="1:17" s="2" customFormat="1" ht="15" customHeight="1" x14ac:dyDescent="0.25">
      <c r="A23" s="116" t="s">
        <v>12</v>
      </c>
      <c r="B23" s="184" t="s">
        <v>33</v>
      </c>
      <c r="C23" s="166" t="s">
        <v>28</v>
      </c>
      <c r="D23" s="4" t="s">
        <v>1</v>
      </c>
      <c r="E23" s="108">
        <f>SUM(F23:N23)</f>
        <v>3269302.8021300002</v>
      </c>
      <c r="F23" s="35">
        <f>F24+F25</f>
        <v>19302.80213</v>
      </c>
      <c r="G23" s="187">
        <f>G24+G25</f>
        <v>250000</v>
      </c>
      <c r="H23" s="188"/>
      <c r="I23" s="188"/>
      <c r="J23" s="188"/>
      <c r="K23" s="189"/>
      <c r="L23" s="35">
        <f>L24+L25</f>
        <v>0</v>
      </c>
      <c r="M23" s="35">
        <f>M24+M25</f>
        <v>0</v>
      </c>
      <c r="N23" s="35">
        <f>N24+N25</f>
        <v>3000000</v>
      </c>
      <c r="O23" s="128" t="s">
        <v>19</v>
      </c>
      <c r="Q23" s="56"/>
    </row>
    <row r="24" spans="1:17" s="12" customFormat="1" ht="40.5" customHeight="1" x14ac:dyDescent="0.25">
      <c r="A24" s="117"/>
      <c r="B24" s="185"/>
      <c r="C24" s="167"/>
      <c r="D24" s="5" t="s">
        <v>9</v>
      </c>
      <c r="E24" s="108">
        <f>SUM(F24:N24)</f>
        <v>104302.80213</v>
      </c>
      <c r="F24" s="35">
        <f>F26+F30</f>
        <v>4302.80213</v>
      </c>
      <c r="G24" s="187">
        <f>G26</f>
        <v>100000</v>
      </c>
      <c r="H24" s="188"/>
      <c r="I24" s="188"/>
      <c r="J24" s="188"/>
      <c r="K24" s="189"/>
      <c r="L24" s="35">
        <v>0</v>
      </c>
      <c r="M24" s="35">
        <v>0</v>
      </c>
      <c r="N24" s="35">
        <v>0</v>
      </c>
      <c r="O24" s="129"/>
      <c r="Q24" s="57"/>
    </row>
    <row r="25" spans="1:17" s="12" customFormat="1" ht="24.75" customHeight="1" x14ac:dyDescent="0.25">
      <c r="A25" s="124"/>
      <c r="B25" s="186"/>
      <c r="C25" s="168"/>
      <c r="D25" s="6" t="s">
        <v>2</v>
      </c>
      <c r="E25" s="108">
        <f>SUM(F25:N25)</f>
        <v>3165000</v>
      </c>
      <c r="F25" s="36">
        <f>F34</f>
        <v>15000</v>
      </c>
      <c r="G25" s="195">
        <f>G34</f>
        <v>150000</v>
      </c>
      <c r="H25" s="196"/>
      <c r="I25" s="196"/>
      <c r="J25" s="196"/>
      <c r="K25" s="197"/>
      <c r="L25" s="36">
        <f t="shared" ref="L25:M25" si="6">L34</f>
        <v>0</v>
      </c>
      <c r="M25" s="36">
        <f t="shared" si="6"/>
        <v>0</v>
      </c>
      <c r="N25" s="36">
        <f>N34</f>
        <v>3000000</v>
      </c>
      <c r="O25" s="130"/>
      <c r="Q25" s="57"/>
    </row>
    <row r="26" spans="1:17" s="12" customFormat="1" ht="39" customHeight="1" x14ac:dyDescent="0.25">
      <c r="A26" s="27" t="s">
        <v>51</v>
      </c>
      <c r="B26" s="26" t="s">
        <v>31</v>
      </c>
      <c r="C26" s="168" t="s">
        <v>28</v>
      </c>
      <c r="D26" s="5" t="s">
        <v>9</v>
      </c>
      <c r="E26" s="108">
        <f>SUM(F26:N26)</f>
        <v>100000</v>
      </c>
      <c r="F26" s="35">
        <v>0</v>
      </c>
      <c r="G26" s="187">
        <v>100000</v>
      </c>
      <c r="H26" s="188"/>
      <c r="I26" s="188"/>
      <c r="J26" s="188"/>
      <c r="K26" s="189"/>
      <c r="L26" s="35">
        <v>0</v>
      </c>
      <c r="M26" s="35">
        <v>0</v>
      </c>
      <c r="N26" s="35">
        <v>0</v>
      </c>
      <c r="O26" s="128" t="s">
        <v>5</v>
      </c>
      <c r="Q26" s="57"/>
    </row>
    <row r="27" spans="1:17" s="12" customFormat="1" ht="30.75" customHeight="1" x14ac:dyDescent="0.25">
      <c r="A27" s="116"/>
      <c r="B27" s="184" t="s">
        <v>116</v>
      </c>
      <c r="C27" s="169" t="s">
        <v>41</v>
      </c>
      <c r="D27" s="176" t="s">
        <v>41</v>
      </c>
      <c r="E27" s="108" t="s">
        <v>42</v>
      </c>
      <c r="F27" s="29" t="s">
        <v>17</v>
      </c>
      <c r="G27" s="30" t="s">
        <v>98</v>
      </c>
      <c r="H27" s="187" t="s">
        <v>43</v>
      </c>
      <c r="I27" s="188"/>
      <c r="J27" s="188"/>
      <c r="K27" s="189"/>
      <c r="L27" s="30" t="s">
        <v>25</v>
      </c>
      <c r="M27" s="30" t="s">
        <v>26</v>
      </c>
      <c r="N27" s="30" t="s">
        <v>27</v>
      </c>
      <c r="O27" s="129"/>
      <c r="Q27" s="57"/>
    </row>
    <row r="28" spans="1:17" s="12" customFormat="1" ht="15" x14ac:dyDescent="0.25">
      <c r="A28" s="117"/>
      <c r="B28" s="185"/>
      <c r="C28" s="28"/>
      <c r="D28" s="122"/>
      <c r="E28" s="216">
        <v>1</v>
      </c>
      <c r="F28" s="216">
        <v>0</v>
      </c>
      <c r="G28" s="190">
        <v>1</v>
      </c>
      <c r="H28" s="31" t="s">
        <v>44</v>
      </c>
      <c r="I28" s="31" t="s">
        <v>45</v>
      </c>
      <c r="J28" s="31" t="s">
        <v>46</v>
      </c>
      <c r="K28" s="32" t="s">
        <v>47</v>
      </c>
      <c r="L28" s="190">
        <v>0</v>
      </c>
      <c r="M28" s="190">
        <v>0</v>
      </c>
      <c r="N28" s="190">
        <v>0</v>
      </c>
      <c r="O28" s="129"/>
      <c r="Q28" s="57"/>
    </row>
    <row r="29" spans="1:17" s="12" customFormat="1" ht="15.75" customHeight="1" x14ac:dyDescent="0.25">
      <c r="A29" s="124"/>
      <c r="B29" s="186"/>
      <c r="C29" s="170"/>
      <c r="D29" s="123"/>
      <c r="E29" s="217"/>
      <c r="F29" s="217"/>
      <c r="G29" s="191"/>
      <c r="H29" s="33">
        <v>0</v>
      </c>
      <c r="I29" s="33">
        <v>0</v>
      </c>
      <c r="J29" s="33">
        <v>0</v>
      </c>
      <c r="K29" s="33">
        <v>1</v>
      </c>
      <c r="L29" s="191"/>
      <c r="M29" s="191"/>
      <c r="N29" s="191"/>
      <c r="O29" s="130"/>
      <c r="Q29" s="57"/>
    </row>
    <row r="30" spans="1:17" s="12" customFormat="1" ht="42" customHeight="1" x14ac:dyDescent="0.25">
      <c r="A30" s="27" t="s">
        <v>60</v>
      </c>
      <c r="B30" s="26" t="s">
        <v>61</v>
      </c>
      <c r="C30" s="168" t="s">
        <v>28</v>
      </c>
      <c r="D30" s="5" t="s">
        <v>9</v>
      </c>
      <c r="E30" s="108">
        <f>SUM(F30:N30)</f>
        <v>4302.80213</v>
      </c>
      <c r="F30" s="35">
        <f>6869.81695-2567.01482</f>
        <v>4302.80213</v>
      </c>
      <c r="G30" s="187">
        <v>0</v>
      </c>
      <c r="H30" s="188"/>
      <c r="I30" s="188"/>
      <c r="J30" s="188"/>
      <c r="K30" s="189"/>
      <c r="L30" s="35">
        <v>0</v>
      </c>
      <c r="M30" s="35">
        <v>0</v>
      </c>
      <c r="N30" s="35">
        <v>0</v>
      </c>
      <c r="O30" s="128" t="s">
        <v>5</v>
      </c>
      <c r="Q30" s="57"/>
    </row>
    <row r="31" spans="1:17" s="12" customFormat="1" ht="30" customHeight="1" x14ac:dyDescent="0.25">
      <c r="A31" s="116"/>
      <c r="B31" s="184" t="s">
        <v>64</v>
      </c>
      <c r="C31" s="169" t="s">
        <v>41</v>
      </c>
      <c r="D31" s="176" t="s">
        <v>41</v>
      </c>
      <c r="E31" s="108" t="s">
        <v>42</v>
      </c>
      <c r="F31" s="29" t="s">
        <v>17</v>
      </c>
      <c r="G31" s="30" t="s">
        <v>98</v>
      </c>
      <c r="H31" s="187" t="s">
        <v>43</v>
      </c>
      <c r="I31" s="188"/>
      <c r="J31" s="188"/>
      <c r="K31" s="189"/>
      <c r="L31" s="30" t="s">
        <v>25</v>
      </c>
      <c r="M31" s="30" t="s">
        <v>26</v>
      </c>
      <c r="N31" s="30" t="s">
        <v>27</v>
      </c>
      <c r="O31" s="129"/>
      <c r="Q31" s="57"/>
    </row>
    <row r="32" spans="1:17" s="12" customFormat="1" ht="15" x14ac:dyDescent="0.25">
      <c r="A32" s="117"/>
      <c r="B32" s="185"/>
      <c r="C32" s="28"/>
      <c r="D32" s="122"/>
      <c r="E32" s="216">
        <v>1</v>
      </c>
      <c r="F32" s="216">
        <v>1</v>
      </c>
      <c r="G32" s="190">
        <v>0</v>
      </c>
      <c r="H32" s="31" t="s">
        <v>44</v>
      </c>
      <c r="I32" s="31" t="s">
        <v>45</v>
      </c>
      <c r="J32" s="31" t="s">
        <v>46</v>
      </c>
      <c r="K32" s="32" t="s">
        <v>47</v>
      </c>
      <c r="L32" s="190">
        <v>0</v>
      </c>
      <c r="M32" s="190">
        <v>0</v>
      </c>
      <c r="N32" s="190">
        <v>0</v>
      </c>
      <c r="O32" s="129"/>
      <c r="Q32" s="57"/>
    </row>
    <row r="33" spans="1:17" s="12" customFormat="1" ht="15" x14ac:dyDescent="0.25">
      <c r="A33" s="124"/>
      <c r="B33" s="186"/>
      <c r="C33" s="170"/>
      <c r="D33" s="123"/>
      <c r="E33" s="217"/>
      <c r="F33" s="217"/>
      <c r="G33" s="191"/>
      <c r="H33" s="33">
        <v>0</v>
      </c>
      <c r="I33" s="33">
        <v>0</v>
      </c>
      <c r="J33" s="33">
        <v>0</v>
      </c>
      <c r="K33" s="33">
        <v>0</v>
      </c>
      <c r="L33" s="191"/>
      <c r="M33" s="191"/>
      <c r="N33" s="191"/>
      <c r="O33" s="130"/>
      <c r="Q33" s="57"/>
    </row>
    <row r="34" spans="1:17" s="12" customFormat="1" ht="291.75" customHeight="1" x14ac:dyDescent="0.25">
      <c r="A34" s="27" t="s">
        <v>65</v>
      </c>
      <c r="B34" s="26" t="s">
        <v>104</v>
      </c>
      <c r="C34" s="168" t="s">
        <v>28</v>
      </c>
      <c r="D34" s="6" t="s">
        <v>2</v>
      </c>
      <c r="E34" s="108">
        <f>SUM(F34:N34)</f>
        <v>3165000</v>
      </c>
      <c r="F34" s="35">
        <v>15000</v>
      </c>
      <c r="G34" s="187">
        <v>150000</v>
      </c>
      <c r="H34" s="188"/>
      <c r="I34" s="188"/>
      <c r="J34" s="188"/>
      <c r="K34" s="189"/>
      <c r="L34" s="35">
        <v>0</v>
      </c>
      <c r="M34" s="35">
        <v>0</v>
      </c>
      <c r="N34" s="35">
        <v>3000000</v>
      </c>
      <c r="O34" s="158" t="s">
        <v>5</v>
      </c>
      <c r="Q34" s="57"/>
    </row>
    <row r="35" spans="1:17" s="12" customFormat="1" ht="30" customHeight="1" x14ac:dyDescent="0.25">
      <c r="A35" s="116"/>
      <c r="B35" s="184" t="s">
        <v>105</v>
      </c>
      <c r="C35" s="169" t="s">
        <v>41</v>
      </c>
      <c r="D35" s="176" t="s">
        <v>41</v>
      </c>
      <c r="E35" s="108" t="s">
        <v>42</v>
      </c>
      <c r="F35" s="29" t="s">
        <v>17</v>
      </c>
      <c r="G35" s="30" t="s">
        <v>98</v>
      </c>
      <c r="H35" s="187" t="s">
        <v>43</v>
      </c>
      <c r="I35" s="188"/>
      <c r="J35" s="188"/>
      <c r="K35" s="189"/>
      <c r="L35" s="30" t="s">
        <v>25</v>
      </c>
      <c r="M35" s="30" t="s">
        <v>26</v>
      </c>
      <c r="N35" s="30" t="s">
        <v>27</v>
      </c>
      <c r="O35" s="42"/>
      <c r="Q35" s="57"/>
    </row>
    <row r="36" spans="1:17" s="12" customFormat="1" ht="15" x14ac:dyDescent="0.25">
      <c r="A36" s="117"/>
      <c r="B36" s="185"/>
      <c r="C36" s="28"/>
      <c r="D36" s="122"/>
      <c r="E36" s="216">
        <v>3</v>
      </c>
      <c r="F36" s="216">
        <v>1</v>
      </c>
      <c r="G36" s="190">
        <v>1</v>
      </c>
      <c r="H36" s="31" t="s">
        <v>44</v>
      </c>
      <c r="I36" s="31" t="s">
        <v>45</v>
      </c>
      <c r="J36" s="31" t="s">
        <v>46</v>
      </c>
      <c r="K36" s="32" t="s">
        <v>47</v>
      </c>
      <c r="L36" s="190">
        <v>0</v>
      </c>
      <c r="M36" s="190">
        <v>0</v>
      </c>
      <c r="N36" s="190">
        <v>1</v>
      </c>
      <c r="O36" s="42"/>
      <c r="Q36" s="57"/>
    </row>
    <row r="37" spans="1:17" s="12" customFormat="1" ht="15" x14ac:dyDescent="0.25">
      <c r="A37" s="124"/>
      <c r="B37" s="186"/>
      <c r="C37" s="170"/>
      <c r="D37" s="123"/>
      <c r="E37" s="217"/>
      <c r="F37" s="217"/>
      <c r="G37" s="191"/>
      <c r="H37" s="33">
        <v>0</v>
      </c>
      <c r="I37" s="33">
        <v>0</v>
      </c>
      <c r="J37" s="33">
        <v>0</v>
      </c>
      <c r="K37" s="33">
        <v>1</v>
      </c>
      <c r="L37" s="191"/>
      <c r="M37" s="191"/>
      <c r="N37" s="191"/>
      <c r="O37" s="42"/>
      <c r="Q37" s="57"/>
    </row>
    <row r="38" spans="1:17" s="2" customFormat="1" ht="15" customHeight="1" x14ac:dyDescent="0.25">
      <c r="A38" s="137" t="s">
        <v>36</v>
      </c>
      <c r="B38" s="184" t="s">
        <v>34</v>
      </c>
      <c r="C38" s="171" t="s">
        <v>28</v>
      </c>
      <c r="D38" s="4" t="s">
        <v>4</v>
      </c>
      <c r="E38" s="108">
        <f>SUM(F38:N38)</f>
        <v>125784.232</v>
      </c>
      <c r="F38" s="35">
        <f>SUM(F39:F39)</f>
        <v>25056.232</v>
      </c>
      <c r="G38" s="187">
        <f>SUM(G39:G39)</f>
        <v>25182</v>
      </c>
      <c r="H38" s="188"/>
      <c r="I38" s="188"/>
      <c r="J38" s="188"/>
      <c r="K38" s="189"/>
      <c r="L38" s="35">
        <f>SUM(L39:L39)</f>
        <v>25182</v>
      </c>
      <c r="M38" s="35">
        <f>SUM(M39:M39)</f>
        <v>25182</v>
      </c>
      <c r="N38" s="35">
        <f>SUM(N39:N39)</f>
        <v>25182</v>
      </c>
      <c r="O38" s="128" t="s">
        <v>5</v>
      </c>
      <c r="Q38" s="56"/>
    </row>
    <row r="39" spans="1:17" s="12" customFormat="1" ht="48.75" customHeight="1" x14ac:dyDescent="0.25">
      <c r="A39" s="138"/>
      <c r="B39" s="186"/>
      <c r="C39" s="172"/>
      <c r="D39" s="5" t="s">
        <v>9</v>
      </c>
      <c r="E39" s="108">
        <f>SUM(F39:N39)</f>
        <v>125784.232</v>
      </c>
      <c r="F39" s="35">
        <f>25182.019-125.787</f>
        <v>25056.232</v>
      </c>
      <c r="G39" s="187">
        <v>25182</v>
      </c>
      <c r="H39" s="188"/>
      <c r="I39" s="188"/>
      <c r="J39" s="188"/>
      <c r="K39" s="189"/>
      <c r="L39" s="35">
        <v>25182</v>
      </c>
      <c r="M39" s="35">
        <v>25182</v>
      </c>
      <c r="N39" s="35">
        <v>25182</v>
      </c>
      <c r="O39" s="129"/>
      <c r="Q39" s="57"/>
    </row>
    <row r="40" spans="1:17" s="12" customFormat="1" ht="30" customHeight="1" x14ac:dyDescent="0.25">
      <c r="A40" s="116"/>
      <c r="B40" s="184" t="s">
        <v>49</v>
      </c>
      <c r="C40" s="169" t="s">
        <v>41</v>
      </c>
      <c r="D40" s="176" t="s">
        <v>41</v>
      </c>
      <c r="E40" s="108" t="s">
        <v>42</v>
      </c>
      <c r="F40" s="29" t="s">
        <v>17</v>
      </c>
      <c r="G40" s="30" t="s">
        <v>98</v>
      </c>
      <c r="H40" s="187" t="s">
        <v>43</v>
      </c>
      <c r="I40" s="188"/>
      <c r="J40" s="188"/>
      <c r="K40" s="189"/>
      <c r="L40" s="30" t="s">
        <v>25</v>
      </c>
      <c r="M40" s="30" t="s">
        <v>26</v>
      </c>
      <c r="N40" s="30" t="s">
        <v>27</v>
      </c>
      <c r="O40" s="28"/>
      <c r="Q40" s="57"/>
    </row>
    <row r="41" spans="1:17" s="12" customFormat="1" ht="15" x14ac:dyDescent="0.25">
      <c r="A41" s="117"/>
      <c r="B41" s="185"/>
      <c r="C41" s="28"/>
      <c r="D41" s="122"/>
      <c r="E41" s="218">
        <v>605</v>
      </c>
      <c r="F41" s="216">
        <v>119</v>
      </c>
      <c r="G41" s="190">
        <v>120</v>
      </c>
      <c r="H41" s="34" t="s">
        <v>44</v>
      </c>
      <c r="I41" s="34" t="s">
        <v>45</v>
      </c>
      <c r="J41" s="34" t="s">
        <v>46</v>
      </c>
      <c r="K41" s="33" t="s">
        <v>47</v>
      </c>
      <c r="L41" s="190">
        <v>121</v>
      </c>
      <c r="M41" s="190">
        <v>122</v>
      </c>
      <c r="N41" s="190">
        <v>123</v>
      </c>
      <c r="O41" s="28"/>
      <c r="Q41" s="57"/>
    </row>
    <row r="42" spans="1:17" s="12" customFormat="1" ht="15" x14ac:dyDescent="0.25">
      <c r="A42" s="124"/>
      <c r="B42" s="186"/>
      <c r="C42" s="170"/>
      <c r="D42" s="123"/>
      <c r="E42" s="219"/>
      <c r="F42" s="217"/>
      <c r="G42" s="191"/>
      <c r="H42" s="33">
        <v>30</v>
      </c>
      <c r="I42" s="33">
        <v>30</v>
      </c>
      <c r="J42" s="33">
        <v>30</v>
      </c>
      <c r="K42" s="33">
        <v>30</v>
      </c>
      <c r="L42" s="191"/>
      <c r="M42" s="191"/>
      <c r="N42" s="191"/>
      <c r="O42" s="28"/>
      <c r="Q42" s="57"/>
    </row>
    <row r="43" spans="1:17" s="12" customFormat="1" ht="30" customHeight="1" x14ac:dyDescent="0.25">
      <c r="A43" s="137" t="s">
        <v>67</v>
      </c>
      <c r="B43" s="184" t="s">
        <v>106</v>
      </c>
      <c r="C43" s="171" t="s">
        <v>28</v>
      </c>
      <c r="D43" s="4" t="s">
        <v>4</v>
      </c>
      <c r="E43" s="108">
        <f>SUM(E44:E44)</f>
        <v>164.62487999999999</v>
      </c>
      <c r="F43" s="35">
        <f>F44</f>
        <v>164.62487999999999</v>
      </c>
      <c r="G43" s="187">
        <f>SUM(G44:G44)</f>
        <v>0</v>
      </c>
      <c r="H43" s="188"/>
      <c r="I43" s="188"/>
      <c r="J43" s="188"/>
      <c r="K43" s="189"/>
      <c r="L43" s="35">
        <f>SUM(L44:L44)</f>
        <v>0</v>
      </c>
      <c r="M43" s="35">
        <f>SUM(M44:M44)</f>
        <v>0</v>
      </c>
      <c r="N43" s="35">
        <f>SUM(N44:N44)</f>
        <v>0</v>
      </c>
      <c r="O43" s="28"/>
      <c r="Q43" s="57"/>
    </row>
    <row r="44" spans="1:17" s="12" customFormat="1" ht="65.25" customHeight="1" x14ac:dyDescent="0.25">
      <c r="A44" s="138"/>
      <c r="B44" s="186"/>
      <c r="C44" s="172"/>
      <c r="D44" s="5" t="s">
        <v>37</v>
      </c>
      <c r="E44" s="108">
        <f>SUM(F44:N44)</f>
        <v>164.62487999999999</v>
      </c>
      <c r="F44" s="35">
        <v>164.62487999999999</v>
      </c>
      <c r="G44" s="187">
        <v>0</v>
      </c>
      <c r="H44" s="188"/>
      <c r="I44" s="188"/>
      <c r="J44" s="188"/>
      <c r="K44" s="189"/>
      <c r="L44" s="35">
        <v>0</v>
      </c>
      <c r="M44" s="35">
        <v>0</v>
      </c>
      <c r="N44" s="35">
        <v>0</v>
      </c>
      <c r="O44" s="28"/>
      <c r="Q44" s="57"/>
    </row>
    <row r="45" spans="1:17" s="12" customFormat="1" ht="33.75" customHeight="1" x14ac:dyDescent="0.25">
      <c r="A45" s="116"/>
      <c r="B45" s="184" t="s">
        <v>68</v>
      </c>
      <c r="C45" s="169" t="s">
        <v>41</v>
      </c>
      <c r="D45" s="176" t="s">
        <v>41</v>
      </c>
      <c r="E45" s="108" t="s">
        <v>42</v>
      </c>
      <c r="F45" s="29" t="s">
        <v>17</v>
      </c>
      <c r="G45" s="30" t="s">
        <v>98</v>
      </c>
      <c r="H45" s="187" t="s">
        <v>43</v>
      </c>
      <c r="I45" s="188"/>
      <c r="J45" s="188"/>
      <c r="K45" s="189"/>
      <c r="L45" s="30" t="s">
        <v>25</v>
      </c>
      <c r="M45" s="30" t="s">
        <v>26</v>
      </c>
      <c r="N45" s="30" t="s">
        <v>27</v>
      </c>
      <c r="O45" s="28"/>
      <c r="Q45" s="57"/>
    </row>
    <row r="46" spans="1:17" s="12" customFormat="1" ht="21.6" customHeight="1" x14ac:dyDescent="0.25">
      <c r="A46" s="117"/>
      <c r="B46" s="185"/>
      <c r="C46" s="28"/>
      <c r="D46" s="122"/>
      <c r="E46" s="216">
        <v>100</v>
      </c>
      <c r="F46" s="216">
        <v>100</v>
      </c>
      <c r="G46" s="190">
        <v>0</v>
      </c>
      <c r="H46" s="34" t="s">
        <v>44</v>
      </c>
      <c r="I46" s="34" t="s">
        <v>45</v>
      </c>
      <c r="J46" s="34" t="s">
        <v>46</v>
      </c>
      <c r="K46" s="33" t="s">
        <v>47</v>
      </c>
      <c r="L46" s="190">
        <v>0</v>
      </c>
      <c r="M46" s="190">
        <v>0</v>
      </c>
      <c r="N46" s="190">
        <v>0</v>
      </c>
      <c r="O46" s="28"/>
      <c r="Q46" s="57"/>
    </row>
    <row r="47" spans="1:17" s="12" customFormat="1" ht="69.75" customHeight="1" x14ac:dyDescent="0.25">
      <c r="A47" s="124"/>
      <c r="B47" s="186"/>
      <c r="C47" s="170"/>
      <c r="D47" s="123"/>
      <c r="E47" s="217"/>
      <c r="F47" s="217"/>
      <c r="G47" s="191"/>
      <c r="H47" s="33">
        <v>0</v>
      </c>
      <c r="I47" s="33">
        <v>0</v>
      </c>
      <c r="J47" s="33">
        <v>0</v>
      </c>
      <c r="K47" s="33">
        <v>0</v>
      </c>
      <c r="L47" s="191"/>
      <c r="M47" s="191"/>
      <c r="N47" s="191"/>
      <c r="O47" s="28"/>
      <c r="Q47" s="57"/>
    </row>
    <row r="48" spans="1:17" s="12" customFormat="1" ht="20.45" customHeight="1" x14ac:dyDescent="0.25">
      <c r="A48" s="204" t="s">
        <v>21</v>
      </c>
      <c r="B48" s="205"/>
      <c r="C48" s="206"/>
      <c r="D48" s="11" t="s">
        <v>4</v>
      </c>
      <c r="E48" s="107">
        <f>SUM(F48:N48)</f>
        <v>5954437.1202499997</v>
      </c>
      <c r="F48" s="22">
        <f>F50+F51+F49</f>
        <v>532447.39777000004</v>
      </c>
      <c r="G48" s="192">
        <f>G50+G51+G49</f>
        <v>793711.31811999995</v>
      </c>
      <c r="H48" s="193"/>
      <c r="I48" s="193"/>
      <c r="J48" s="193"/>
      <c r="K48" s="194"/>
      <c r="L48" s="22">
        <f t="shared" ref="L48:N48" si="7">L50+L51+L49</f>
        <v>542759.46811999998</v>
      </c>
      <c r="M48" s="22">
        <f t="shared" si="7"/>
        <v>542759.46811999998</v>
      </c>
      <c r="N48" s="22">
        <f t="shared" si="7"/>
        <v>3542759.4681199999</v>
      </c>
      <c r="O48" s="144"/>
      <c r="Q48" s="57"/>
    </row>
    <row r="49" spans="1:19" s="12" customFormat="1" ht="25.5" customHeight="1" x14ac:dyDescent="0.25">
      <c r="A49" s="207"/>
      <c r="B49" s="208"/>
      <c r="C49" s="209"/>
      <c r="D49" s="11" t="s">
        <v>37</v>
      </c>
      <c r="E49" s="107">
        <f>SUM(F49:N49)</f>
        <v>164.62487999999999</v>
      </c>
      <c r="F49" s="22">
        <f t="shared" ref="F49:G51" si="8">F9</f>
        <v>164.62487999999999</v>
      </c>
      <c r="G49" s="192">
        <f t="shared" si="8"/>
        <v>0</v>
      </c>
      <c r="H49" s="193"/>
      <c r="I49" s="193"/>
      <c r="J49" s="193"/>
      <c r="K49" s="194"/>
      <c r="L49" s="22">
        <f t="shared" ref="L49:N49" si="9">L9</f>
        <v>0</v>
      </c>
      <c r="M49" s="22">
        <f t="shared" si="9"/>
        <v>0</v>
      </c>
      <c r="N49" s="22">
        <f t="shared" si="9"/>
        <v>0</v>
      </c>
      <c r="O49" s="145"/>
      <c r="Q49" s="57"/>
    </row>
    <row r="50" spans="1:19" s="12" customFormat="1" ht="39.75" customHeight="1" x14ac:dyDescent="0.25">
      <c r="A50" s="207"/>
      <c r="B50" s="208"/>
      <c r="C50" s="209"/>
      <c r="D50" s="11" t="s">
        <v>9</v>
      </c>
      <c r="E50" s="107">
        <f>SUM(F50:N50)</f>
        <v>2124540.0363500002</v>
      </c>
      <c r="F50" s="22">
        <f t="shared" si="8"/>
        <v>336883.81035000004</v>
      </c>
      <c r="G50" s="192">
        <f t="shared" si="8"/>
        <v>522627.94400000002</v>
      </c>
      <c r="H50" s="193"/>
      <c r="I50" s="193"/>
      <c r="J50" s="193"/>
      <c r="K50" s="194"/>
      <c r="L50" s="22">
        <f t="shared" ref="L50:N51" si="10">L10</f>
        <v>421676.09399999998</v>
      </c>
      <c r="M50" s="22">
        <f t="shared" si="10"/>
        <v>421676.09399999998</v>
      </c>
      <c r="N50" s="22">
        <f t="shared" si="10"/>
        <v>421676.09399999998</v>
      </c>
      <c r="O50" s="145"/>
      <c r="Q50" s="57"/>
    </row>
    <row r="51" spans="1:19" s="12" customFormat="1" ht="25.5" x14ac:dyDescent="0.25">
      <c r="A51" s="210"/>
      <c r="B51" s="211"/>
      <c r="C51" s="212"/>
      <c r="D51" s="13" t="s">
        <v>2</v>
      </c>
      <c r="E51" s="107">
        <f>SUM(F51:N51)</f>
        <v>3829732.45902</v>
      </c>
      <c r="F51" s="22">
        <f t="shared" si="8"/>
        <v>195398.96254000001</v>
      </c>
      <c r="G51" s="192">
        <f t="shared" si="8"/>
        <v>271083.37411999999</v>
      </c>
      <c r="H51" s="193"/>
      <c r="I51" s="193"/>
      <c r="J51" s="193"/>
      <c r="K51" s="194"/>
      <c r="L51" s="22">
        <f t="shared" si="10"/>
        <v>121083.37411999999</v>
      </c>
      <c r="M51" s="22">
        <f t="shared" si="10"/>
        <v>121083.37411999999</v>
      </c>
      <c r="N51" s="22">
        <f t="shared" si="10"/>
        <v>3121083.3741199998</v>
      </c>
      <c r="O51" s="146"/>
      <c r="Q51" s="57"/>
    </row>
    <row r="52" spans="1:19" s="8" customFormat="1" ht="18.600000000000001" customHeight="1" x14ac:dyDescent="0.25">
      <c r="A52" s="201" t="s">
        <v>56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3"/>
      <c r="Q52" s="53"/>
    </row>
    <row r="53" spans="1:19" s="2" customFormat="1" ht="22.9" customHeight="1" x14ac:dyDescent="0.25">
      <c r="A53" s="139">
        <v>1</v>
      </c>
      <c r="B53" s="181" t="s">
        <v>32</v>
      </c>
      <c r="C53" s="173" t="s">
        <v>29</v>
      </c>
      <c r="D53" s="17" t="s">
        <v>4</v>
      </c>
      <c r="E53" s="107">
        <f>SUM(F53:N53)</f>
        <v>2341450.2543100002</v>
      </c>
      <c r="F53" s="38">
        <f>F54+F55</f>
        <v>484906.45231000002</v>
      </c>
      <c r="G53" s="213">
        <f>SUM(G54:G55)</f>
        <v>464346.06300000002</v>
      </c>
      <c r="H53" s="214"/>
      <c r="I53" s="214"/>
      <c r="J53" s="214"/>
      <c r="K53" s="215"/>
      <c r="L53" s="38">
        <f>SUM(L54:L55)</f>
        <v>464065.913</v>
      </c>
      <c r="M53" s="38">
        <f>SUM(M54:M55)</f>
        <v>464065.913</v>
      </c>
      <c r="N53" s="38">
        <f>SUM(N54:N55)</f>
        <v>464065.913</v>
      </c>
      <c r="O53" s="18"/>
      <c r="Q53" s="56"/>
    </row>
    <row r="54" spans="1:19" s="12" customFormat="1" ht="38.25" x14ac:dyDescent="0.25">
      <c r="A54" s="147"/>
      <c r="B54" s="182"/>
      <c r="C54" s="174"/>
      <c r="D54" s="11" t="s">
        <v>9</v>
      </c>
      <c r="E54" s="107">
        <f>SUM(F54:N54)</f>
        <v>2206594.2203099998</v>
      </c>
      <c r="F54" s="22">
        <f>F57</f>
        <v>457123.24231</v>
      </c>
      <c r="G54" s="192">
        <f>G57</f>
        <v>437577.85700000002</v>
      </c>
      <c r="H54" s="193"/>
      <c r="I54" s="193"/>
      <c r="J54" s="193"/>
      <c r="K54" s="194"/>
      <c r="L54" s="22">
        <f t="shared" ref="L54:N55" si="11">L57</f>
        <v>437297.70699999999</v>
      </c>
      <c r="M54" s="22">
        <f t="shared" si="11"/>
        <v>437297.70699999999</v>
      </c>
      <c r="N54" s="22">
        <f t="shared" si="11"/>
        <v>437297.70699999999</v>
      </c>
      <c r="O54" s="134"/>
      <c r="Q54" s="57"/>
    </row>
    <row r="55" spans="1:19" s="12" customFormat="1" ht="28.5" customHeight="1" x14ac:dyDescent="0.25">
      <c r="A55" s="140"/>
      <c r="B55" s="183"/>
      <c r="C55" s="175"/>
      <c r="D55" s="13" t="s">
        <v>2</v>
      </c>
      <c r="E55" s="107">
        <f>SUM(F55:N55)</f>
        <v>134856.03400000001</v>
      </c>
      <c r="F55" s="22">
        <f>F58</f>
        <v>27783.21</v>
      </c>
      <c r="G55" s="192">
        <f>G58</f>
        <v>26768.205999999998</v>
      </c>
      <c r="H55" s="193"/>
      <c r="I55" s="193"/>
      <c r="J55" s="193"/>
      <c r="K55" s="194"/>
      <c r="L55" s="22">
        <f t="shared" si="11"/>
        <v>26768.205999999998</v>
      </c>
      <c r="M55" s="22">
        <f t="shared" si="11"/>
        <v>26768.205999999998</v>
      </c>
      <c r="N55" s="22">
        <f t="shared" si="11"/>
        <v>26768.205999999998</v>
      </c>
      <c r="O55" s="135"/>
      <c r="Q55" s="57"/>
    </row>
    <row r="56" spans="1:19" s="2" customFormat="1" ht="23.45" customHeight="1" x14ac:dyDescent="0.25">
      <c r="A56" s="137" t="s">
        <v>10</v>
      </c>
      <c r="B56" s="184" t="s">
        <v>69</v>
      </c>
      <c r="C56" s="171" t="s">
        <v>28</v>
      </c>
      <c r="D56" s="4" t="s">
        <v>4</v>
      </c>
      <c r="E56" s="108">
        <f t="shared" ref="E56:N56" si="12">SUM(E57:E58)</f>
        <v>2341450.2543099998</v>
      </c>
      <c r="F56" s="35">
        <f>F57+F58</f>
        <v>484906.45231000002</v>
      </c>
      <c r="G56" s="187">
        <f>SUM(G57:G58)</f>
        <v>464346.06300000002</v>
      </c>
      <c r="H56" s="188"/>
      <c r="I56" s="188"/>
      <c r="J56" s="188"/>
      <c r="K56" s="189"/>
      <c r="L56" s="35">
        <f t="shared" si="12"/>
        <v>464065.913</v>
      </c>
      <c r="M56" s="35">
        <f t="shared" si="12"/>
        <v>464065.913</v>
      </c>
      <c r="N56" s="35">
        <f t="shared" si="12"/>
        <v>464065.913</v>
      </c>
      <c r="O56" s="178" t="s">
        <v>40</v>
      </c>
      <c r="Q56" s="56"/>
    </row>
    <row r="57" spans="1:19" s="12" customFormat="1" ht="39" customHeight="1" x14ac:dyDescent="0.25">
      <c r="A57" s="148"/>
      <c r="B57" s="185"/>
      <c r="C57" s="42"/>
      <c r="D57" s="5" t="s">
        <v>9</v>
      </c>
      <c r="E57" s="108">
        <f>SUM(F57:N57)</f>
        <v>2206594.2203099998</v>
      </c>
      <c r="F57" s="35">
        <v>457123.24231</v>
      </c>
      <c r="G57" s="187">
        <f>436297.707+1000+280.15</f>
        <v>437577.85700000002</v>
      </c>
      <c r="H57" s="188"/>
      <c r="I57" s="188"/>
      <c r="J57" s="188"/>
      <c r="K57" s="189"/>
      <c r="L57" s="35">
        <f>436297.707+1000</f>
        <v>437297.70699999999</v>
      </c>
      <c r="M57" s="35">
        <f>436297.707+1000</f>
        <v>437297.70699999999</v>
      </c>
      <c r="N57" s="35">
        <f>436297.707+1000</f>
        <v>437297.70699999999</v>
      </c>
      <c r="O57" s="179"/>
      <c r="Q57" s="58" t="s">
        <v>30</v>
      </c>
      <c r="R57" s="50"/>
      <c r="S57" s="12">
        <v>1000</v>
      </c>
    </row>
    <row r="58" spans="1:19" s="12" customFormat="1" ht="30.75" customHeight="1" x14ac:dyDescent="0.25">
      <c r="A58" s="138"/>
      <c r="B58" s="186"/>
      <c r="C58" s="172"/>
      <c r="D58" s="6" t="s">
        <v>2</v>
      </c>
      <c r="E58" s="108">
        <f>SUM(F58:N58)</f>
        <v>134856.03400000001</v>
      </c>
      <c r="F58" s="35">
        <v>27783.21</v>
      </c>
      <c r="G58" s="187">
        <v>26768.205999999998</v>
      </c>
      <c r="H58" s="188"/>
      <c r="I58" s="188"/>
      <c r="J58" s="188"/>
      <c r="K58" s="189"/>
      <c r="L58" s="35">
        <v>26768.205999999998</v>
      </c>
      <c r="M58" s="35">
        <v>26768.205999999998</v>
      </c>
      <c r="N58" s="35">
        <v>26768.205999999998</v>
      </c>
      <c r="O58" s="180"/>
      <c r="Q58" s="57"/>
    </row>
    <row r="59" spans="1:19" s="12" customFormat="1" ht="30" customHeight="1" x14ac:dyDescent="0.25">
      <c r="A59" s="116"/>
      <c r="B59" s="184" t="s">
        <v>107</v>
      </c>
      <c r="C59" s="169" t="s">
        <v>41</v>
      </c>
      <c r="D59" s="121" t="s">
        <v>41</v>
      </c>
      <c r="E59" s="108" t="s">
        <v>42</v>
      </c>
      <c r="F59" s="29" t="s">
        <v>17</v>
      </c>
      <c r="G59" s="30" t="s">
        <v>98</v>
      </c>
      <c r="H59" s="187" t="s">
        <v>43</v>
      </c>
      <c r="I59" s="188"/>
      <c r="J59" s="188"/>
      <c r="K59" s="189"/>
      <c r="L59" s="30" t="s">
        <v>25</v>
      </c>
      <c r="M59" s="30" t="s">
        <v>26</v>
      </c>
      <c r="N59" s="30" t="s">
        <v>27</v>
      </c>
      <c r="O59" s="28"/>
      <c r="Q59" s="57"/>
    </row>
    <row r="60" spans="1:19" s="12" customFormat="1" ht="15" x14ac:dyDescent="0.25">
      <c r="A60" s="117"/>
      <c r="B60" s="185"/>
      <c r="C60" s="28"/>
      <c r="D60" s="122"/>
      <c r="E60" s="216">
        <v>100</v>
      </c>
      <c r="F60" s="216">
        <v>100</v>
      </c>
      <c r="G60" s="190">
        <v>100</v>
      </c>
      <c r="H60" s="34" t="s">
        <v>44</v>
      </c>
      <c r="I60" s="34" t="s">
        <v>45</v>
      </c>
      <c r="J60" s="34" t="s">
        <v>46</v>
      </c>
      <c r="K60" s="33" t="s">
        <v>47</v>
      </c>
      <c r="L60" s="190">
        <v>100</v>
      </c>
      <c r="M60" s="190">
        <v>100</v>
      </c>
      <c r="N60" s="190">
        <v>100</v>
      </c>
      <c r="O60" s="28"/>
      <c r="Q60" s="57"/>
    </row>
    <row r="61" spans="1:19" s="12" customFormat="1" ht="60.75" customHeight="1" x14ac:dyDescent="0.25">
      <c r="A61" s="124"/>
      <c r="B61" s="186"/>
      <c r="C61" s="170"/>
      <c r="D61" s="123"/>
      <c r="E61" s="217"/>
      <c r="F61" s="217"/>
      <c r="G61" s="191"/>
      <c r="H61" s="33">
        <v>24</v>
      </c>
      <c r="I61" s="33">
        <v>55</v>
      </c>
      <c r="J61" s="33">
        <v>75</v>
      </c>
      <c r="K61" s="33">
        <v>100</v>
      </c>
      <c r="L61" s="191"/>
      <c r="M61" s="191"/>
      <c r="N61" s="191"/>
      <c r="O61" s="28"/>
      <c r="Q61" s="57"/>
    </row>
    <row r="62" spans="1:19" s="2" customFormat="1" ht="23.45" customHeight="1" x14ac:dyDescent="0.25">
      <c r="A62" s="139" t="s">
        <v>38</v>
      </c>
      <c r="B62" s="198" t="s">
        <v>66</v>
      </c>
      <c r="C62" s="173" t="s">
        <v>28</v>
      </c>
      <c r="D62" s="46" t="s">
        <v>4</v>
      </c>
      <c r="E62" s="109">
        <f>SUM(E63:E63)</f>
        <v>14554.375120000001</v>
      </c>
      <c r="F62" s="47">
        <f>F63</f>
        <v>14554.375120000001</v>
      </c>
      <c r="G62" s="247">
        <f>SUM(G63:G63)</f>
        <v>0</v>
      </c>
      <c r="H62" s="248"/>
      <c r="I62" s="248"/>
      <c r="J62" s="248"/>
      <c r="K62" s="249"/>
      <c r="L62" s="47">
        <f>SUM(L63:L63)</f>
        <v>0</v>
      </c>
      <c r="M62" s="47">
        <f>SUM(M63:M63)</f>
        <v>0</v>
      </c>
      <c r="N62" s="47">
        <f>SUM(N63:N63)</f>
        <v>0</v>
      </c>
      <c r="O62" s="128" t="s">
        <v>5</v>
      </c>
      <c r="Q62" s="56"/>
    </row>
    <row r="63" spans="1:19" s="12" customFormat="1" ht="64.5" customHeight="1" x14ac:dyDescent="0.25">
      <c r="A63" s="140"/>
      <c r="B63" s="200"/>
      <c r="C63" s="175"/>
      <c r="D63" s="11" t="s">
        <v>37</v>
      </c>
      <c r="E63" s="109">
        <f>SUM(F63:N63)</f>
        <v>14554.375120000001</v>
      </c>
      <c r="F63" s="47">
        <f>F64+F70</f>
        <v>14554.375120000001</v>
      </c>
      <c r="G63" s="247">
        <v>0</v>
      </c>
      <c r="H63" s="248"/>
      <c r="I63" s="248"/>
      <c r="J63" s="248"/>
      <c r="K63" s="249"/>
      <c r="L63" s="47">
        <v>0</v>
      </c>
      <c r="M63" s="47">
        <v>0</v>
      </c>
      <c r="N63" s="47">
        <v>0</v>
      </c>
      <c r="O63" s="129"/>
      <c r="Q63" s="57"/>
    </row>
    <row r="64" spans="1:19" s="12" customFormat="1" ht="19.5" customHeight="1" x14ac:dyDescent="0.25">
      <c r="A64" s="137" t="s">
        <v>39</v>
      </c>
      <c r="B64" s="184" t="s">
        <v>108</v>
      </c>
      <c r="C64" s="171" t="s">
        <v>28</v>
      </c>
      <c r="D64" s="4" t="s">
        <v>4</v>
      </c>
      <c r="E64" s="108">
        <f>SUM(E65:E65)</f>
        <v>279.37512000000004</v>
      </c>
      <c r="F64" s="35">
        <f>F65</f>
        <v>279.37512000000004</v>
      </c>
      <c r="G64" s="187">
        <f>SUM(G65:G65)</f>
        <v>0</v>
      </c>
      <c r="H64" s="188"/>
      <c r="I64" s="188"/>
      <c r="J64" s="188"/>
      <c r="K64" s="189"/>
      <c r="L64" s="35">
        <f>SUM(L65:L65)</f>
        <v>0</v>
      </c>
      <c r="M64" s="35">
        <f>SUM(M65:M65)</f>
        <v>0</v>
      </c>
      <c r="N64" s="35">
        <f>SUM(N65:N65)</f>
        <v>0</v>
      </c>
      <c r="O64" s="28"/>
      <c r="Q64" s="57"/>
    </row>
    <row r="65" spans="1:17" s="12" customFormat="1" ht="72.75" customHeight="1" x14ac:dyDescent="0.25">
      <c r="A65" s="138"/>
      <c r="B65" s="186"/>
      <c r="C65" s="172"/>
      <c r="D65" s="5" t="s">
        <v>37</v>
      </c>
      <c r="E65" s="108">
        <f>SUM(F65:N65)</f>
        <v>279.37512000000004</v>
      </c>
      <c r="F65" s="35">
        <f>163.37512+116</f>
        <v>279.37512000000004</v>
      </c>
      <c r="G65" s="187">
        <v>0</v>
      </c>
      <c r="H65" s="188"/>
      <c r="I65" s="188"/>
      <c r="J65" s="188"/>
      <c r="K65" s="189"/>
      <c r="L65" s="35">
        <v>0</v>
      </c>
      <c r="M65" s="35">
        <v>0</v>
      </c>
      <c r="N65" s="35">
        <v>0</v>
      </c>
      <c r="O65" s="28"/>
      <c r="Q65" s="57"/>
    </row>
    <row r="66" spans="1:17" s="12" customFormat="1" ht="33.75" customHeight="1" x14ac:dyDescent="0.25">
      <c r="A66" s="116"/>
      <c r="B66" s="184" t="s">
        <v>68</v>
      </c>
      <c r="C66" s="169" t="s">
        <v>41</v>
      </c>
      <c r="D66" s="121" t="s">
        <v>41</v>
      </c>
      <c r="E66" s="108" t="s">
        <v>42</v>
      </c>
      <c r="F66" s="29" t="s">
        <v>17</v>
      </c>
      <c r="G66" s="30" t="s">
        <v>98</v>
      </c>
      <c r="H66" s="187" t="s">
        <v>43</v>
      </c>
      <c r="I66" s="188"/>
      <c r="J66" s="188"/>
      <c r="K66" s="189"/>
      <c r="L66" s="30" t="s">
        <v>25</v>
      </c>
      <c r="M66" s="30" t="s">
        <v>26</v>
      </c>
      <c r="N66" s="30" t="s">
        <v>27</v>
      </c>
      <c r="O66" s="28"/>
      <c r="Q66" s="57"/>
    </row>
    <row r="67" spans="1:17" s="12" customFormat="1" ht="21.6" customHeight="1" x14ac:dyDescent="0.25">
      <c r="A67" s="117"/>
      <c r="B67" s="185"/>
      <c r="C67" s="28"/>
      <c r="D67" s="122"/>
      <c r="E67" s="216">
        <v>100</v>
      </c>
      <c r="F67" s="216">
        <v>100</v>
      </c>
      <c r="G67" s="190">
        <v>0</v>
      </c>
      <c r="H67" s="34" t="s">
        <v>44</v>
      </c>
      <c r="I67" s="34" t="s">
        <v>45</v>
      </c>
      <c r="J67" s="34" t="s">
        <v>46</v>
      </c>
      <c r="K67" s="33" t="s">
        <v>47</v>
      </c>
      <c r="L67" s="190">
        <v>0</v>
      </c>
      <c r="M67" s="190">
        <v>0</v>
      </c>
      <c r="N67" s="190">
        <v>0</v>
      </c>
      <c r="O67" s="144"/>
      <c r="Q67" s="57"/>
    </row>
    <row r="68" spans="1:17" s="12" customFormat="1" ht="69" customHeight="1" x14ac:dyDescent="0.25">
      <c r="A68" s="124"/>
      <c r="B68" s="186"/>
      <c r="C68" s="170"/>
      <c r="D68" s="123"/>
      <c r="E68" s="217"/>
      <c r="F68" s="217"/>
      <c r="G68" s="191"/>
      <c r="H68" s="33">
        <v>0</v>
      </c>
      <c r="I68" s="33">
        <v>0</v>
      </c>
      <c r="J68" s="33">
        <v>0</v>
      </c>
      <c r="K68" s="33">
        <v>0</v>
      </c>
      <c r="L68" s="191"/>
      <c r="M68" s="191"/>
      <c r="N68" s="191"/>
      <c r="O68" s="145"/>
      <c r="Q68" s="57"/>
    </row>
    <row r="69" spans="1:17" s="12" customFormat="1" ht="30" customHeight="1" x14ac:dyDescent="0.25">
      <c r="A69" s="137" t="s">
        <v>70</v>
      </c>
      <c r="B69" s="184" t="s">
        <v>109</v>
      </c>
      <c r="C69" s="171" t="s">
        <v>28</v>
      </c>
      <c r="D69" s="4" t="s">
        <v>4</v>
      </c>
      <c r="E69" s="108">
        <f>SUM(E70:E70)</f>
        <v>14275</v>
      </c>
      <c r="F69" s="35">
        <f>F70</f>
        <v>14275</v>
      </c>
      <c r="G69" s="187">
        <f>SUM(G70:G70)</f>
        <v>0</v>
      </c>
      <c r="H69" s="188"/>
      <c r="I69" s="188"/>
      <c r="J69" s="188"/>
      <c r="K69" s="189"/>
      <c r="L69" s="35">
        <f>SUM(L70:L70)</f>
        <v>0</v>
      </c>
      <c r="M69" s="35">
        <f>SUM(M70:M70)</f>
        <v>0</v>
      </c>
      <c r="N69" s="35">
        <f>SUM(N70:N70)</f>
        <v>0</v>
      </c>
      <c r="O69" s="145"/>
      <c r="Q69" s="57"/>
    </row>
    <row r="70" spans="1:17" s="12" customFormat="1" ht="65.25" customHeight="1" x14ac:dyDescent="0.25">
      <c r="A70" s="138"/>
      <c r="B70" s="186"/>
      <c r="C70" s="172"/>
      <c r="D70" s="5" t="s">
        <v>37</v>
      </c>
      <c r="E70" s="108">
        <f>SUM(F70:N70)</f>
        <v>14275</v>
      </c>
      <c r="F70" s="35">
        <v>14275</v>
      </c>
      <c r="G70" s="187">
        <v>0</v>
      </c>
      <c r="H70" s="188"/>
      <c r="I70" s="188"/>
      <c r="J70" s="188"/>
      <c r="K70" s="189"/>
      <c r="L70" s="35">
        <v>0</v>
      </c>
      <c r="M70" s="35">
        <v>0</v>
      </c>
      <c r="N70" s="35">
        <v>0</v>
      </c>
      <c r="O70" s="145"/>
      <c r="Q70" s="57"/>
    </row>
    <row r="71" spans="1:17" s="12" customFormat="1" ht="33.75" customHeight="1" x14ac:dyDescent="0.25">
      <c r="A71" s="116"/>
      <c r="B71" s="184" t="s">
        <v>71</v>
      </c>
      <c r="C71" s="169" t="s">
        <v>41</v>
      </c>
      <c r="D71" s="121" t="s">
        <v>41</v>
      </c>
      <c r="E71" s="108" t="s">
        <v>42</v>
      </c>
      <c r="F71" s="29" t="s">
        <v>17</v>
      </c>
      <c r="G71" s="30" t="s">
        <v>98</v>
      </c>
      <c r="H71" s="187" t="s">
        <v>43</v>
      </c>
      <c r="I71" s="188"/>
      <c r="J71" s="188"/>
      <c r="K71" s="189"/>
      <c r="L71" s="30" t="s">
        <v>25</v>
      </c>
      <c r="M71" s="30" t="s">
        <v>26</v>
      </c>
      <c r="N71" s="30" t="s">
        <v>27</v>
      </c>
      <c r="O71" s="145"/>
      <c r="Q71" s="57"/>
    </row>
    <row r="72" spans="1:17" s="12" customFormat="1" ht="21.6" customHeight="1" x14ac:dyDescent="0.25">
      <c r="A72" s="117"/>
      <c r="B72" s="185"/>
      <c r="C72" s="28"/>
      <c r="D72" s="122"/>
      <c r="E72" s="216">
        <v>100</v>
      </c>
      <c r="F72" s="216">
        <v>100</v>
      </c>
      <c r="G72" s="190">
        <v>0</v>
      </c>
      <c r="H72" s="34" t="s">
        <v>44</v>
      </c>
      <c r="I72" s="34" t="s">
        <v>45</v>
      </c>
      <c r="J72" s="34" t="s">
        <v>46</v>
      </c>
      <c r="K72" s="33" t="s">
        <v>47</v>
      </c>
      <c r="L72" s="190">
        <v>0</v>
      </c>
      <c r="M72" s="190">
        <v>0</v>
      </c>
      <c r="N72" s="190">
        <v>0</v>
      </c>
      <c r="O72" s="145"/>
      <c r="Q72" s="57"/>
    </row>
    <row r="73" spans="1:17" s="12" customFormat="1" ht="84.75" customHeight="1" x14ac:dyDescent="0.25">
      <c r="A73" s="124"/>
      <c r="B73" s="186"/>
      <c r="C73" s="170"/>
      <c r="D73" s="123"/>
      <c r="E73" s="217"/>
      <c r="F73" s="217"/>
      <c r="G73" s="191"/>
      <c r="H73" s="33">
        <v>0</v>
      </c>
      <c r="I73" s="33">
        <v>0</v>
      </c>
      <c r="J73" s="33">
        <v>0</v>
      </c>
      <c r="K73" s="33">
        <v>0</v>
      </c>
      <c r="L73" s="191"/>
      <c r="M73" s="191"/>
      <c r="N73" s="191"/>
      <c r="O73" s="145"/>
      <c r="Q73" s="57"/>
    </row>
    <row r="74" spans="1:17" s="12" customFormat="1" ht="15" customHeight="1" x14ac:dyDescent="0.25">
      <c r="A74" s="204" t="s">
        <v>22</v>
      </c>
      <c r="B74" s="205"/>
      <c r="C74" s="206"/>
      <c r="D74" s="11" t="s">
        <v>4</v>
      </c>
      <c r="E74" s="107">
        <f>SUM(F74:N74)</f>
        <v>2356004.6294300002</v>
      </c>
      <c r="F74" s="22">
        <f>F76+F77+F75</f>
        <v>499460.82743</v>
      </c>
      <c r="G74" s="192">
        <f>G76+G77</f>
        <v>464346.06300000002</v>
      </c>
      <c r="H74" s="193"/>
      <c r="I74" s="193"/>
      <c r="J74" s="193"/>
      <c r="K74" s="194"/>
      <c r="L74" s="22">
        <f t="shared" ref="L74:N74" si="13">L76+L77</f>
        <v>464065.913</v>
      </c>
      <c r="M74" s="22">
        <f t="shared" si="13"/>
        <v>464065.913</v>
      </c>
      <c r="N74" s="22">
        <f t="shared" si="13"/>
        <v>464065.913</v>
      </c>
      <c r="O74" s="145"/>
      <c r="Q74" s="57"/>
    </row>
    <row r="75" spans="1:17" s="12" customFormat="1" ht="27.75" customHeight="1" x14ac:dyDescent="0.25">
      <c r="A75" s="207"/>
      <c r="B75" s="208"/>
      <c r="C75" s="209"/>
      <c r="D75" s="11" t="s">
        <v>37</v>
      </c>
      <c r="E75" s="107">
        <f>SUM(F75:N75)</f>
        <v>14554.375120000001</v>
      </c>
      <c r="F75" s="22">
        <f>F63</f>
        <v>14554.375120000001</v>
      </c>
      <c r="G75" s="192">
        <f>G63</f>
        <v>0</v>
      </c>
      <c r="H75" s="193"/>
      <c r="I75" s="193"/>
      <c r="J75" s="193"/>
      <c r="K75" s="194"/>
      <c r="L75" s="22">
        <f t="shared" ref="L75:N75" si="14">L63</f>
        <v>0</v>
      </c>
      <c r="M75" s="22">
        <f t="shared" si="14"/>
        <v>0</v>
      </c>
      <c r="N75" s="22">
        <f t="shared" si="14"/>
        <v>0</v>
      </c>
      <c r="O75" s="146"/>
      <c r="Q75" s="57"/>
    </row>
    <row r="76" spans="1:17" s="8" customFormat="1" ht="41.25" customHeight="1" x14ac:dyDescent="0.25">
      <c r="A76" s="207"/>
      <c r="B76" s="208"/>
      <c r="C76" s="209"/>
      <c r="D76" s="11" t="s">
        <v>9</v>
      </c>
      <c r="E76" s="107">
        <f>E54</f>
        <v>2206594.2203099998</v>
      </c>
      <c r="F76" s="22">
        <f>F54</f>
        <v>457123.24231</v>
      </c>
      <c r="G76" s="192">
        <f>G54</f>
        <v>437577.85700000002</v>
      </c>
      <c r="H76" s="193"/>
      <c r="I76" s="193"/>
      <c r="J76" s="193"/>
      <c r="K76" s="194"/>
      <c r="L76" s="22">
        <f t="shared" ref="L76:N77" si="15">L54</f>
        <v>437297.70699999999</v>
      </c>
      <c r="M76" s="22">
        <f t="shared" si="15"/>
        <v>437297.70699999999</v>
      </c>
      <c r="N76" s="22">
        <f t="shared" si="15"/>
        <v>437297.70699999999</v>
      </c>
      <c r="O76" s="45"/>
      <c r="Q76" s="53"/>
    </row>
    <row r="77" spans="1:17" s="2" customFormat="1" ht="27.75" customHeight="1" x14ac:dyDescent="0.25">
      <c r="A77" s="210"/>
      <c r="B77" s="211"/>
      <c r="C77" s="212"/>
      <c r="D77" s="13" t="s">
        <v>2</v>
      </c>
      <c r="E77" s="107">
        <f>SUM(F77:N77)</f>
        <v>134856.03400000001</v>
      </c>
      <c r="F77" s="22">
        <f>F55</f>
        <v>27783.21</v>
      </c>
      <c r="G77" s="192">
        <f>G55</f>
        <v>26768.205999999998</v>
      </c>
      <c r="H77" s="193"/>
      <c r="I77" s="193"/>
      <c r="J77" s="193"/>
      <c r="K77" s="194"/>
      <c r="L77" s="22">
        <f t="shared" si="15"/>
        <v>26768.205999999998</v>
      </c>
      <c r="M77" s="22">
        <f t="shared" si="15"/>
        <v>26768.205999999998</v>
      </c>
      <c r="N77" s="22">
        <f t="shared" si="15"/>
        <v>26768.205999999998</v>
      </c>
      <c r="O77" s="18"/>
      <c r="Q77" s="56"/>
    </row>
    <row r="78" spans="1:17" s="12" customFormat="1" ht="24" customHeight="1" x14ac:dyDescent="0.25">
      <c r="A78" s="201" t="s">
        <v>57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3"/>
      <c r="Q78" s="57"/>
    </row>
    <row r="79" spans="1:17" s="2" customFormat="1" ht="15.75" customHeight="1" x14ac:dyDescent="0.25">
      <c r="A79" s="134" t="s">
        <v>13</v>
      </c>
      <c r="B79" s="181" t="s">
        <v>110</v>
      </c>
      <c r="C79" s="173" t="s">
        <v>29</v>
      </c>
      <c r="D79" s="17" t="s">
        <v>4</v>
      </c>
      <c r="E79" s="107">
        <f>SUM(F79:N79)</f>
        <v>173066.61494999999</v>
      </c>
      <c r="F79" s="38">
        <f>SUM(F80:F81)</f>
        <v>32301.818950000001</v>
      </c>
      <c r="G79" s="213">
        <f>SUM(G80:G81)</f>
        <v>35191.199000000001</v>
      </c>
      <c r="H79" s="214"/>
      <c r="I79" s="214"/>
      <c r="J79" s="214"/>
      <c r="K79" s="215"/>
      <c r="L79" s="38">
        <f t="shared" ref="L79:N79" si="16">SUM(L80:L81)</f>
        <v>35191.199000000001</v>
      </c>
      <c r="M79" s="38">
        <f t="shared" si="16"/>
        <v>35191.199000000001</v>
      </c>
      <c r="N79" s="38">
        <f t="shared" si="16"/>
        <v>35191.199000000001</v>
      </c>
      <c r="O79" s="128" t="s">
        <v>5</v>
      </c>
      <c r="Q79" s="56"/>
    </row>
    <row r="80" spans="1:17" s="2" customFormat="1" ht="32.25" customHeight="1" x14ac:dyDescent="0.25">
      <c r="A80" s="136"/>
      <c r="B80" s="182"/>
      <c r="C80" s="174"/>
      <c r="D80" s="11" t="s">
        <v>37</v>
      </c>
      <c r="E80" s="107">
        <f t="shared" ref="E80:N81" si="17">E83</f>
        <v>104.15998999999999</v>
      </c>
      <c r="F80" s="22">
        <f>F83</f>
        <v>104.15998999999999</v>
      </c>
      <c r="G80" s="192">
        <f>G83</f>
        <v>0</v>
      </c>
      <c r="H80" s="193"/>
      <c r="I80" s="193"/>
      <c r="J80" s="193"/>
      <c r="K80" s="194"/>
      <c r="L80" s="22">
        <f t="shared" ref="L80:N80" si="18">L83</f>
        <v>0</v>
      </c>
      <c r="M80" s="22">
        <f t="shared" si="18"/>
        <v>0</v>
      </c>
      <c r="N80" s="22">
        <f t="shared" si="18"/>
        <v>0</v>
      </c>
      <c r="O80" s="129"/>
      <c r="Q80" s="56"/>
    </row>
    <row r="81" spans="1:17" s="12" customFormat="1" ht="44.25" customHeight="1" x14ac:dyDescent="0.25">
      <c r="A81" s="135"/>
      <c r="B81" s="183"/>
      <c r="C81" s="175"/>
      <c r="D81" s="11" t="s">
        <v>9</v>
      </c>
      <c r="E81" s="107">
        <f t="shared" si="17"/>
        <v>172962.45495999997</v>
      </c>
      <c r="F81" s="22">
        <f>F84</f>
        <v>32197.658960000001</v>
      </c>
      <c r="G81" s="192">
        <f>G84</f>
        <v>35191.199000000001</v>
      </c>
      <c r="H81" s="193"/>
      <c r="I81" s="193"/>
      <c r="J81" s="193"/>
      <c r="K81" s="194"/>
      <c r="L81" s="22">
        <f t="shared" si="17"/>
        <v>35191.199000000001</v>
      </c>
      <c r="M81" s="22">
        <f t="shared" si="17"/>
        <v>35191.199000000001</v>
      </c>
      <c r="N81" s="22">
        <f t="shared" si="17"/>
        <v>35191.199000000001</v>
      </c>
      <c r="O81" s="130"/>
      <c r="Q81" s="57"/>
    </row>
    <row r="82" spans="1:17" s="12" customFormat="1" ht="19.5" customHeight="1" x14ac:dyDescent="0.25">
      <c r="A82" s="128" t="s">
        <v>6</v>
      </c>
      <c r="B82" s="178" t="s">
        <v>20</v>
      </c>
      <c r="C82" s="171" t="s">
        <v>28</v>
      </c>
      <c r="D82" s="3" t="s">
        <v>4</v>
      </c>
      <c r="E82" s="115">
        <f>SUM(E83:E84)</f>
        <v>173066.61494999996</v>
      </c>
      <c r="F82" s="39">
        <f>SUM(F83:F84)</f>
        <v>32301.818950000001</v>
      </c>
      <c r="G82" s="250">
        <f>SUM(G83:G84)</f>
        <v>35191.199000000001</v>
      </c>
      <c r="H82" s="251"/>
      <c r="I82" s="251"/>
      <c r="J82" s="251"/>
      <c r="K82" s="252"/>
      <c r="L82" s="39">
        <f t="shared" ref="L82:N82" si="19">SUM(L83:L84)</f>
        <v>35191.199000000001</v>
      </c>
      <c r="M82" s="39">
        <f t="shared" si="19"/>
        <v>35191.199000000001</v>
      </c>
      <c r="N82" s="39">
        <f t="shared" si="19"/>
        <v>35191.199000000001</v>
      </c>
      <c r="O82" s="28"/>
      <c r="Q82" s="57"/>
    </row>
    <row r="83" spans="1:17" s="12" customFormat="1" ht="30.75" customHeight="1" x14ac:dyDescent="0.25">
      <c r="A83" s="129"/>
      <c r="B83" s="179"/>
      <c r="C83" s="42"/>
      <c r="D83" s="5" t="s">
        <v>37</v>
      </c>
      <c r="E83" s="114">
        <f>SUM(F83:N83)</f>
        <v>104.15998999999999</v>
      </c>
      <c r="F83" s="36">
        <v>104.15998999999999</v>
      </c>
      <c r="G83" s="195">
        <v>0</v>
      </c>
      <c r="H83" s="196"/>
      <c r="I83" s="196"/>
      <c r="J83" s="196"/>
      <c r="K83" s="197"/>
      <c r="L83" s="36">
        <v>0</v>
      </c>
      <c r="M83" s="36">
        <v>0</v>
      </c>
      <c r="N83" s="36">
        <v>0</v>
      </c>
      <c r="O83" s="28"/>
      <c r="Q83" s="57"/>
    </row>
    <row r="84" spans="1:17" s="12" customFormat="1" ht="40.5" customHeight="1" x14ac:dyDescent="0.25">
      <c r="A84" s="130"/>
      <c r="B84" s="180"/>
      <c r="C84" s="172"/>
      <c r="D84" s="5" t="s">
        <v>9</v>
      </c>
      <c r="E84" s="114">
        <f>SUM(F84:N84)</f>
        <v>172962.45495999997</v>
      </c>
      <c r="F84" s="36">
        <v>32197.658960000001</v>
      </c>
      <c r="G84" s="195">
        <f>34923.199+268</f>
        <v>35191.199000000001</v>
      </c>
      <c r="H84" s="196"/>
      <c r="I84" s="196"/>
      <c r="J84" s="196"/>
      <c r="K84" s="197"/>
      <c r="L84" s="36">
        <f>34923.199+268</f>
        <v>35191.199000000001</v>
      </c>
      <c r="M84" s="36">
        <f>34923.199+268</f>
        <v>35191.199000000001</v>
      </c>
      <c r="N84" s="36">
        <f>34923.199+268</f>
        <v>35191.199000000001</v>
      </c>
      <c r="O84" s="28"/>
      <c r="Q84" s="57"/>
    </row>
    <row r="85" spans="1:17" s="12" customFormat="1" ht="30" customHeight="1" x14ac:dyDescent="0.25">
      <c r="A85" s="116"/>
      <c r="B85" s="184" t="s">
        <v>50</v>
      </c>
      <c r="C85" s="169" t="s">
        <v>41</v>
      </c>
      <c r="D85" s="121" t="s">
        <v>41</v>
      </c>
      <c r="E85" s="108" t="s">
        <v>42</v>
      </c>
      <c r="F85" s="29" t="s">
        <v>17</v>
      </c>
      <c r="G85" s="30" t="s">
        <v>98</v>
      </c>
      <c r="H85" s="187" t="s">
        <v>43</v>
      </c>
      <c r="I85" s="188"/>
      <c r="J85" s="188"/>
      <c r="K85" s="189"/>
      <c r="L85" s="30" t="s">
        <v>25</v>
      </c>
      <c r="M85" s="30" t="s">
        <v>26</v>
      </c>
      <c r="N85" s="30" t="s">
        <v>27</v>
      </c>
      <c r="O85" s="28"/>
      <c r="Q85" s="57"/>
    </row>
    <row r="86" spans="1:17" s="12" customFormat="1" ht="15" x14ac:dyDescent="0.25">
      <c r="A86" s="117"/>
      <c r="B86" s="185"/>
      <c r="C86" s="28"/>
      <c r="D86" s="122"/>
      <c r="E86" s="216">
        <v>100</v>
      </c>
      <c r="F86" s="216">
        <v>100</v>
      </c>
      <c r="G86" s="190">
        <v>100</v>
      </c>
      <c r="H86" s="34" t="s">
        <v>44</v>
      </c>
      <c r="I86" s="34" t="s">
        <v>45</v>
      </c>
      <c r="J86" s="34" t="s">
        <v>46</v>
      </c>
      <c r="K86" s="33" t="s">
        <v>47</v>
      </c>
      <c r="L86" s="190">
        <v>100</v>
      </c>
      <c r="M86" s="190">
        <v>100</v>
      </c>
      <c r="N86" s="190">
        <v>100</v>
      </c>
      <c r="O86" s="144"/>
      <c r="Q86" s="57"/>
    </row>
    <row r="87" spans="1:17" s="12" customFormat="1" ht="15" x14ac:dyDescent="0.25">
      <c r="A87" s="124"/>
      <c r="B87" s="186"/>
      <c r="C87" s="170"/>
      <c r="D87" s="123"/>
      <c r="E87" s="217"/>
      <c r="F87" s="217"/>
      <c r="G87" s="191"/>
      <c r="H87" s="33">
        <v>34</v>
      </c>
      <c r="I87" s="33">
        <v>62</v>
      </c>
      <c r="J87" s="33">
        <v>80</v>
      </c>
      <c r="K87" s="33">
        <v>100</v>
      </c>
      <c r="L87" s="191"/>
      <c r="M87" s="191"/>
      <c r="N87" s="191"/>
      <c r="O87" s="146"/>
      <c r="Q87" s="57"/>
    </row>
    <row r="88" spans="1:17" s="12" customFormat="1" ht="16.5" customHeight="1" x14ac:dyDescent="0.25">
      <c r="A88" s="204" t="s">
        <v>23</v>
      </c>
      <c r="B88" s="205"/>
      <c r="C88" s="206"/>
      <c r="D88" s="11" t="s">
        <v>4</v>
      </c>
      <c r="E88" s="107">
        <f>SUM(F88:N88)</f>
        <v>173066.61494999999</v>
      </c>
      <c r="F88" s="22">
        <f>SUM(F89:F90)</f>
        <v>32301.818950000001</v>
      </c>
      <c r="G88" s="192">
        <f>SUM(G89:K90)</f>
        <v>35191.199000000001</v>
      </c>
      <c r="H88" s="193"/>
      <c r="I88" s="193"/>
      <c r="J88" s="193"/>
      <c r="K88" s="194"/>
      <c r="L88" s="22">
        <f>SUM(L89:L90)</f>
        <v>35191.199000000001</v>
      </c>
      <c r="M88" s="22">
        <f t="shared" ref="M88:N88" si="20">SUM(M89:M90)</f>
        <v>35191.199000000001</v>
      </c>
      <c r="N88" s="22">
        <f t="shared" si="20"/>
        <v>35191.199000000001</v>
      </c>
      <c r="O88" s="131"/>
      <c r="Q88" s="57"/>
    </row>
    <row r="89" spans="1:17" s="12" customFormat="1" ht="30" customHeight="1" x14ac:dyDescent="0.25">
      <c r="A89" s="207"/>
      <c r="B89" s="208"/>
      <c r="C89" s="209"/>
      <c r="D89" s="11" t="s">
        <v>37</v>
      </c>
      <c r="E89" s="107">
        <f>SUM(F89:N89)</f>
        <v>104.15998999999999</v>
      </c>
      <c r="F89" s="22">
        <f t="shared" ref="F89:G90" si="21">F80</f>
        <v>104.15998999999999</v>
      </c>
      <c r="G89" s="192">
        <f t="shared" si="21"/>
        <v>0</v>
      </c>
      <c r="H89" s="193"/>
      <c r="I89" s="193"/>
      <c r="J89" s="193"/>
      <c r="K89" s="194"/>
      <c r="L89" s="22">
        <f t="shared" ref="L89:N90" si="22">L80</f>
        <v>0</v>
      </c>
      <c r="M89" s="22">
        <f t="shared" si="22"/>
        <v>0</v>
      </c>
      <c r="N89" s="22">
        <f t="shared" si="22"/>
        <v>0</v>
      </c>
      <c r="O89" s="132"/>
      <c r="Q89" s="57"/>
    </row>
    <row r="90" spans="1:17" s="12" customFormat="1" ht="42" customHeight="1" x14ac:dyDescent="0.25">
      <c r="A90" s="210"/>
      <c r="B90" s="211"/>
      <c r="C90" s="212"/>
      <c r="D90" s="11" t="s">
        <v>9</v>
      </c>
      <c r="E90" s="107">
        <f>E81</f>
        <v>172962.45495999997</v>
      </c>
      <c r="F90" s="22">
        <f t="shared" si="21"/>
        <v>32197.658960000001</v>
      </c>
      <c r="G90" s="192">
        <f t="shared" si="21"/>
        <v>35191.199000000001</v>
      </c>
      <c r="H90" s="193"/>
      <c r="I90" s="193"/>
      <c r="J90" s="193"/>
      <c r="K90" s="194"/>
      <c r="L90" s="22">
        <f t="shared" si="22"/>
        <v>35191.199000000001</v>
      </c>
      <c r="M90" s="22">
        <f t="shared" si="22"/>
        <v>35191.199000000001</v>
      </c>
      <c r="N90" s="22">
        <f t="shared" si="22"/>
        <v>35191.199000000001</v>
      </c>
      <c r="O90" s="132"/>
      <c r="Q90" s="57"/>
    </row>
    <row r="91" spans="1:17" s="12" customFormat="1" ht="16.5" customHeight="1" x14ac:dyDescent="0.25">
      <c r="A91" s="232" t="s">
        <v>16</v>
      </c>
      <c r="B91" s="233"/>
      <c r="C91" s="234"/>
      <c r="D91" s="19" t="s">
        <v>4</v>
      </c>
      <c r="E91" s="107">
        <f>SUM(F91:N91)</f>
        <v>8483508.3646299988</v>
      </c>
      <c r="F91" s="22">
        <f>SUM(F92:F94)</f>
        <v>1064210.04415</v>
      </c>
      <c r="G91" s="192">
        <f>SUM(G92:K94)</f>
        <v>1293248.5801200001</v>
      </c>
      <c r="H91" s="193"/>
      <c r="I91" s="193"/>
      <c r="J91" s="193"/>
      <c r="K91" s="194"/>
      <c r="L91" s="22">
        <f t="shared" ref="L91:N91" si="23">SUM(L92:L94)</f>
        <v>1042016.5801200001</v>
      </c>
      <c r="M91" s="22">
        <f t="shared" si="23"/>
        <v>1042016.5801200001</v>
      </c>
      <c r="N91" s="22">
        <f t="shared" si="23"/>
        <v>4042016.5801199996</v>
      </c>
      <c r="O91" s="133"/>
      <c r="Q91" s="57"/>
    </row>
    <row r="92" spans="1:17" ht="27" customHeight="1" x14ac:dyDescent="0.2">
      <c r="A92" s="235"/>
      <c r="B92" s="236"/>
      <c r="C92" s="237"/>
      <c r="D92" s="11" t="s">
        <v>37</v>
      </c>
      <c r="E92" s="107">
        <f>SUM(F92:N92)</f>
        <v>14823.15999</v>
      </c>
      <c r="F92" s="22">
        <f>F75+F49+F89</f>
        <v>14823.15999</v>
      </c>
      <c r="G92" s="192">
        <f>G75+G9</f>
        <v>0</v>
      </c>
      <c r="H92" s="193"/>
      <c r="I92" s="193"/>
      <c r="J92" s="193"/>
      <c r="K92" s="194"/>
      <c r="L92" s="22">
        <f t="shared" ref="L92:N92" si="24">L75+L9</f>
        <v>0</v>
      </c>
      <c r="M92" s="22">
        <f t="shared" si="24"/>
        <v>0</v>
      </c>
      <c r="N92" s="22">
        <f t="shared" si="24"/>
        <v>0</v>
      </c>
      <c r="O92" s="48"/>
    </row>
    <row r="93" spans="1:17" ht="42" customHeight="1" x14ac:dyDescent="0.2">
      <c r="A93" s="235"/>
      <c r="B93" s="236"/>
      <c r="C93" s="237"/>
      <c r="D93" s="19" t="s">
        <v>9</v>
      </c>
      <c r="E93" s="107">
        <f>SUM(F93:N93)</f>
        <v>4504096.7116200002</v>
      </c>
      <c r="F93" s="22">
        <f>F50+F76+F90</f>
        <v>826204.71162000007</v>
      </c>
      <c r="G93" s="192">
        <f>G50+G76+G90</f>
        <v>995397</v>
      </c>
      <c r="H93" s="193"/>
      <c r="I93" s="193"/>
      <c r="J93" s="193"/>
      <c r="K93" s="194"/>
      <c r="L93" s="22">
        <f>L50+L76+L90</f>
        <v>894165</v>
      </c>
      <c r="M93" s="22">
        <f>M50+M76+M90</f>
        <v>894165</v>
      </c>
      <c r="N93" s="22">
        <f>N50+N76+N90</f>
        <v>894165</v>
      </c>
      <c r="O93" s="48"/>
    </row>
    <row r="94" spans="1:17" ht="28.5" customHeight="1" x14ac:dyDescent="0.2">
      <c r="A94" s="238"/>
      <c r="B94" s="239"/>
      <c r="C94" s="240"/>
      <c r="D94" s="20" t="s">
        <v>2</v>
      </c>
      <c r="E94" s="107">
        <f>SUM(F94:N94)</f>
        <v>3964588.4930199999</v>
      </c>
      <c r="F94" s="22">
        <f>F51+F77</f>
        <v>223182.17254</v>
      </c>
      <c r="G94" s="192">
        <f>G51+G77</f>
        <v>297851.58012</v>
      </c>
      <c r="H94" s="193"/>
      <c r="I94" s="193"/>
      <c r="J94" s="193"/>
      <c r="K94" s="194"/>
      <c r="L94" s="22">
        <f>L51+L77</f>
        <v>147851.58012</v>
      </c>
      <c r="M94" s="22">
        <f>M51+M77</f>
        <v>147851.58012</v>
      </c>
      <c r="N94" s="22">
        <f>N51+N77</f>
        <v>3147851.5801199996</v>
      </c>
      <c r="O94" s="49"/>
    </row>
    <row r="95" spans="1:17" ht="19.5" customHeight="1" x14ac:dyDescent="0.2">
      <c r="O95" s="41" t="s">
        <v>63</v>
      </c>
    </row>
    <row r="96" spans="1:17" s="12" customFormat="1" ht="15.75" x14ac:dyDescent="0.25">
      <c r="A96" s="23"/>
      <c r="B96" s="23"/>
      <c r="C96" s="152"/>
      <c r="D96" s="23"/>
      <c r="E96" s="152"/>
      <c r="F96" s="152"/>
      <c r="G96" s="152"/>
      <c r="H96" s="152"/>
      <c r="I96" s="152"/>
      <c r="J96" s="152"/>
      <c r="K96" s="155"/>
      <c r="L96" s="152"/>
      <c r="M96" s="152"/>
      <c r="N96" s="152"/>
      <c r="O96" s="44"/>
      <c r="Q96" s="57"/>
    </row>
    <row r="98" spans="1:14" ht="18.75" x14ac:dyDescent="0.3">
      <c r="A98" s="24"/>
      <c r="B98" s="43" t="s">
        <v>24</v>
      </c>
      <c r="C98" s="153"/>
      <c r="D98" s="44"/>
      <c r="E98" s="153"/>
      <c r="F98" s="153"/>
      <c r="G98" s="153"/>
      <c r="H98" s="153"/>
      <c r="I98" s="153"/>
      <c r="J98" s="153"/>
      <c r="K98" s="153"/>
      <c r="L98" s="153"/>
      <c r="M98" s="153"/>
      <c r="N98" s="153"/>
    </row>
  </sheetData>
  <mergeCells count="168">
    <mergeCell ref="G89:K89"/>
    <mergeCell ref="G90:K90"/>
    <mergeCell ref="G91:K91"/>
    <mergeCell ref="G92:K92"/>
    <mergeCell ref="G93:K93"/>
    <mergeCell ref="G94:K94"/>
    <mergeCell ref="H15:K15"/>
    <mergeCell ref="H20:K20"/>
    <mergeCell ref="H27:K27"/>
    <mergeCell ref="H31:K31"/>
    <mergeCell ref="H35:K35"/>
    <mergeCell ref="H40:K40"/>
    <mergeCell ref="H59:K59"/>
    <mergeCell ref="H66:K66"/>
    <mergeCell ref="H71:K71"/>
    <mergeCell ref="H85:K85"/>
    <mergeCell ref="G69:K69"/>
    <mergeCell ref="G70:K70"/>
    <mergeCell ref="G77:K77"/>
    <mergeCell ref="G79:K79"/>
    <mergeCell ref="G80:K80"/>
    <mergeCell ref="G81:K81"/>
    <mergeCell ref="G82:K82"/>
    <mergeCell ref="G83:K83"/>
    <mergeCell ref="G88:K88"/>
    <mergeCell ref="G62:K62"/>
    <mergeCell ref="G63:K63"/>
    <mergeCell ref="G64:K64"/>
    <mergeCell ref="G65:K65"/>
    <mergeCell ref="G67:G68"/>
    <mergeCell ref="G72:G73"/>
    <mergeCell ref="G74:K74"/>
    <mergeCell ref="G75:K75"/>
    <mergeCell ref="G76:K76"/>
    <mergeCell ref="F32:F33"/>
    <mergeCell ref="L32:L33"/>
    <mergeCell ref="E72:E73"/>
    <mergeCell ref="B66:B68"/>
    <mergeCell ref="G6:K6"/>
    <mergeCell ref="G8:K8"/>
    <mergeCell ref="G9:K9"/>
    <mergeCell ref="G10:K10"/>
    <mergeCell ref="G11:K11"/>
    <mergeCell ref="G12:K12"/>
    <mergeCell ref="G13:K13"/>
    <mergeCell ref="G14:K14"/>
    <mergeCell ref="G16:G17"/>
    <mergeCell ref="G23:K23"/>
    <mergeCell ref="G24:K24"/>
    <mergeCell ref="G25:K25"/>
    <mergeCell ref="G26:K26"/>
    <mergeCell ref="G28:G29"/>
    <mergeCell ref="G30:K30"/>
    <mergeCell ref="G32:G33"/>
    <mergeCell ref="G34:K34"/>
    <mergeCell ref="G36:G37"/>
    <mergeCell ref="G46:G47"/>
    <mergeCell ref="G48:K48"/>
    <mergeCell ref="A91:C94"/>
    <mergeCell ref="E60:E61"/>
    <mergeCell ref="F86:F87"/>
    <mergeCell ref="L86:L87"/>
    <mergeCell ref="B59:B61"/>
    <mergeCell ref="L67:L68"/>
    <mergeCell ref="M67:M68"/>
    <mergeCell ref="N67:N68"/>
    <mergeCell ref="F72:F73"/>
    <mergeCell ref="F67:F68"/>
    <mergeCell ref="L60:L61"/>
    <mergeCell ref="L72:L73"/>
    <mergeCell ref="M72:M73"/>
    <mergeCell ref="N72:N73"/>
    <mergeCell ref="A78:O78"/>
    <mergeCell ref="B69:B70"/>
    <mergeCell ref="F60:F61"/>
    <mergeCell ref="A88:C90"/>
    <mergeCell ref="B71:B73"/>
    <mergeCell ref="B64:B65"/>
    <mergeCell ref="E67:E68"/>
    <mergeCell ref="B62:B63"/>
    <mergeCell ref="E86:E87"/>
    <mergeCell ref="A74:C77"/>
    <mergeCell ref="L1:O1"/>
    <mergeCell ref="M86:M87"/>
    <mergeCell ref="N86:N87"/>
    <mergeCell ref="M60:M61"/>
    <mergeCell ref="N60:N61"/>
    <mergeCell ref="M28:M29"/>
    <mergeCell ref="M41:M42"/>
    <mergeCell ref="N41:N42"/>
    <mergeCell ref="M36:M37"/>
    <mergeCell ref="N36:N37"/>
    <mergeCell ref="L36:L37"/>
    <mergeCell ref="L41:L42"/>
    <mergeCell ref="N28:N29"/>
    <mergeCell ref="M2:O2"/>
    <mergeCell ref="A3:O3"/>
    <mergeCell ref="F4:N4"/>
    <mergeCell ref="A7:O7"/>
    <mergeCell ref="L16:L17"/>
    <mergeCell ref="M16:M17"/>
    <mergeCell ref="E16:E17"/>
    <mergeCell ref="E21:E22"/>
    <mergeCell ref="F16:F17"/>
    <mergeCell ref="N16:N17"/>
    <mergeCell ref="F21:F22"/>
    <mergeCell ref="E4:E5"/>
    <mergeCell ref="B15:B17"/>
    <mergeCell ref="B20:B22"/>
    <mergeCell ref="B40:B42"/>
    <mergeCell ref="B43:B44"/>
    <mergeCell ref="B12:B14"/>
    <mergeCell ref="B18:B19"/>
    <mergeCell ref="B4:B5"/>
    <mergeCell ref="O4:O5"/>
    <mergeCell ref="D4:D5"/>
    <mergeCell ref="B27:B29"/>
    <mergeCell ref="B23:B25"/>
    <mergeCell ref="B31:B33"/>
    <mergeCell ref="B35:B37"/>
    <mergeCell ref="G21:G22"/>
    <mergeCell ref="G18:K18"/>
    <mergeCell ref="G19:K19"/>
    <mergeCell ref="F28:F29"/>
    <mergeCell ref="E28:E29"/>
    <mergeCell ref="L28:L29"/>
    <mergeCell ref="N32:N33"/>
    <mergeCell ref="G5:K5"/>
    <mergeCell ref="E32:E33"/>
    <mergeCell ref="M32:M33"/>
    <mergeCell ref="B8:B11"/>
    <mergeCell ref="B53:B55"/>
    <mergeCell ref="A52:O52"/>
    <mergeCell ref="B56:B58"/>
    <mergeCell ref="G57:K57"/>
    <mergeCell ref="G58:K58"/>
    <mergeCell ref="G60:G61"/>
    <mergeCell ref="L46:L47"/>
    <mergeCell ref="M46:M47"/>
    <mergeCell ref="N46:N47"/>
    <mergeCell ref="A48:C51"/>
    <mergeCell ref="G51:K51"/>
    <mergeCell ref="G53:K53"/>
    <mergeCell ref="G54:K54"/>
    <mergeCell ref="G55:K55"/>
    <mergeCell ref="G56:K56"/>
    <mergeCell ref="E46:E47"/>
    <mergeCell ref="F46:F47"/>
    <mergeCell ref="F41:F42"/>
    <mergeCell ref="E41:E42"/>
    <mergeCell ref="E36:E37"/>
    <mergeCell ref="F36:F37"/>
    <mergeCell ref="G38:K38"/>
    <mergeCell ref="G39:K39"/>
    <mergeCell ref="O56:O58"/>
    <mergeCell ref="B79:B81"/>
    <mergeCell ref="B82:B84"/>
    <mergeCell ref="B85:B87"/>
    <mergeCell ref="B38:B39"/>
    <mergeCell ref="G43:K43"/>
    <mergeCell ref="G44:K44"/>
    <mergeCell ref="H45:K45"/>
    <mergeCell ref="B45:B47"/>
    <mergeCell ref="G41:G42"/>
    <mergeCell ref="G49:K49"/>
    <mergeCell ref="G50:K50"/>
    <mergeCell ref="G84:K84"/>
    <mergeCell ref="G86:G87"/>
  </mergeCells>
  <pageMargins left="0.31496062992125984" right="0.31496062992125984" top="0.55118110236220474" bottom="0.35433070866141736" header="0.31496062992125984" footer="0.31496062992125984"/>
  <pageSetup paperSize="9" scale="69" orientation="landscape" r:id="rId1"/>
  <headerFooter differentFirst="1">
    <oddHeader>&amp;C&amp;P</oddHeader>
  </headerFooter>
  <rowBreaks count="4" manualBreakCount="4">
    <brk id="26" max="14" man="1"/>
    <brk id="44" max="14" man="1"/>
    <brk id="65" max="14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view="pageBreakPreview" zoomScale="60" zoomScaleNormal="100" workbookViewId="0">
      <selection activeCell="M8" sqref="M8:N14"/>
    </sheetView>
  </sheetViews>
  <sheetFormatPr defaultRowHeight="15" x14ac:dyDescent="0.25"/>
  <cols>
    <col min="1" max="1" width="6.875" style="94" customWidth="1"/>
    <col min="2" max="2" width="50.75" style="93" customWidth="1"/>
    <col min="3" max="3" width="19.375" style="93" customWidth="1"/>
    <col min="4" max="4" width="12.875" style="93" customWidth="1"/>
    <col min="5" max="5" width="17.125" style="93" customWidth="1"/>
    <col min="6" max="6" width="7.375" style="93" customWidth="1"/>
    <col min="7" max="7" width="7.625" style="93" customWidth="1"/>
    <col min="8" max="8" width="7.5" style="93" customWidth="1"/>
    <col min="9" max="9" width="7" style="93" customWidth="1"/>
    <col min="10" max="10" width="6.625" style="93" customWidth="1"/>
    <col min="11" max="11" width="16.125" style="93" customWidth="1"/>
    <col min="12" max="12" width="16.5" style="93" customWidth="1"/>
    <col min="13" max="16384" width="9" style="93"/>
  </cols>
  <sheetData>
    <row r="1" spans="1:13" s="61" customFormat="1" ht="63" customHeight="1" x14ac:dyDescent="0.25">
      <c r="A1" s="59"/>
      <c r="B1" s="59"/>
      <c r="C1" s="59"/>
      <c r="D1" s="59"/>
      <c r="E1" s="59"/>
      <c r="F1" s="59"/>
      <c r="G1" s="96"/>
      <c r="H1" s="225" t="s">
        <v>94</v>
      </c>
      <c r="I1" s="225"/>
      <c r="J1" s="225"/>
      <c r="K1" s="225"/>
      <c r="L1" s="225"/>
      <c r="M1" s="60"/>
    </row>
    <row r="2" spans="1:13" s="61" customFormat="1" ht="24.75" customHeight="1" x14ac:dyDescent="0.25">
      <c r="A2" s="59"/>
      <c r="B2" s="59"/>
      <c r="C2" s="59"/>
      <c r="D2" s="59"/>
      <c r="E2" s="59"/>
      <c r="F2" s="59"/>
      <c r="G2" s="95"/>
      <c r="H2" s="226" t="s">
        <v>95</v>
      </c>
      <c r="I2" s="226"/>
      <c r="J2" s="226"/>
      <c r="K2" s="226"/>
      <c r="L2" s="226"/>
      <c r="M2" s="60"/>
    </row>
    <row r="3" spans="1:13" s="62" customFormat="1" ht="50.25" customHeight="1" x14ac:dyDescent="0.25">
      <c r="A3" s="256" t="s">
        <v>72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3" s="62" customFormat="1" ht="15.75" x14ac:dyDescent="0.25">
      <c r="A4" s="257" t="s">
        <v>14</v>
      </c>
      <c r="B4" s="258" t="s">
        <v>73</v>
      </c>
      <c r="C4" s="258" t="s">
        <v>74</v>
      </c>
      <c r="D4" s="258" t="s">
        <v>75</v>
      </c>
      <c r="E4" s="258" t="s">
        <v>76</v>
      </c>
      <c r="F4" s="258" t="s">
        <v>77</v>
      </c>
      <c r="G4" s="258"/>
      <c r="H4" s="258"/>
      <c r="I4" s="258"/>
      <c r="J4" s="258"/>
      <c r="K4" s="259" t="s">
        <v>78</v>
      </c>
      <c r="L4" s="258" t="s">
        <v>79</v>
      </c>
    </row>
    <row r="5" spans="1:13" s="62" customFormat="1" ht="98.25" customHeight="1" x14ac:dyDescent="0.25">
      <c r="A5" s="257"/>
      <c r="B5" s="258"/>
      <c r="C5" s="258"/>
      <c r="D5" s="258"/>
      <c r="E5" s="258"/>
      <c r="F5" s="64">
        <v>2023</v>
      </c>
      <c r="G5" s="64">
        <v>2024</v>
      </c>
      <c r="H5" s="64">
        <v>2025</v>
      </c>
      <c r="I5" s="64">
        <v>2026</v>
      </c>
      <c r="J5" s="64">
        <v>2027</v>
      </c>
      <c r="K5" s="260"/>
      <c r="L5" s="258"/>
    </row>
    <row r="6" spans="1:13" s="62" customFormat="1" ht="15.75" x14ac:dyDescent="0.2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/>
      <c r="L6" s="65">
        <v>11</v>
      </c>
    </row>
    <row r="7" spans="1:13" s="62" customFormat="1" ht="15" customHeight="1" x14ac:dyDescent="0.25">
      <c r="A7" s="66">
        <v>1</v>
      </c>
      <c r="B7" s="253" t="s">
        <v>80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1:13" s="62" customFormat="1" ht="177" customHeight="1" x14ac:dyDescent="0.25">
      <c r="A8" s="67" t="s">
        <v>81</v>
      </c>
      <c r="B8" s="68" t="s">
        <v>99</v>
      </c>
      <c r="C8" s="69" t="s">
        <v>102</v>
      </c>
      <c r="D8" s="70" t="s">
        <v>82</v>
      </c>
      <c r="E8" s="71">
        <v>54.6</v>
      </c>
      <c r="F8" s="71">
        <v>58</v>
      </c>
      <c r="G8" s="71">
        <v>61.72</v>
      </c>
      <c r="H8" s="71">
        <v>58.2</v>
      </c>
      <c r="I8" s="71">
        <v>58.3</v>
      </c>
      <c r="J8" s="71">
        <v>58.4</v>
      </c>
      <c r="K8" s="71" t="s">
        <v>5</v>
      </c>
      <c r="L8" s="72" t="s">
        <v>111</v>
      </c>
      <c r="M8" s="161"/>
    </row>
    <row r="9" spans="1:13" s="62" customFormat="1" ht="52.5" customHeight="1" x14ac:dyDescent="0.25">
      <c r="A9" s="67" t="s">
        <v>38</v>
      </c>
      <c r="B9" s="73" t="s">
        <v>83</v>
      </c>
      <c r="C9" s="69" t="s">
        <v>103</v>
      </c>
      <c r="D9" s="74" t="s">
        <v>82</v>
      </c>
      <c r="E9" s="102">
        <v>14.75</v>
      </c>
      <c r="F9" s="103">
        <v>31.6</v>
      </c>
      <c r="G9" s="103">
        <v>31.7</v>
      </c>
      <c r="H9" s="103">
        <v>31.7</v>
      </c>
      <c r="I9" s="103">
        <v>31.7</v>
      </c>
      <c r="J9" s="103">
        <v>31.7</v>
      </c>
      <c r="K9" s="75" t="s">
        <v>5</v>
      </c>
      <c r="L9" s="76" t="s">
        <v>112</v>
      </c>
      <c r="M9" s="161"/>
    </row>
    <row r="10" spans="1:13" s="62" customFormat="1" ht="63" customHeight="1" x14ac:dyDescent="0.25">
      <c r="A10" s="67" t="s">
        <v>85</v>
      </c>
      <c r="B10" s="73" t="s">
        <v>100</v>
      </c>
      <c r="C10" s="69" t="s">
        <v>86</v>
      </c>
      <c r="D10" s="74" t="s">
        <v>82</v>
      </c>
      <c r="E10" s="70">
        <v>31.2</v>
      </c>
      <c r="F10" s="70">
        <v>31.3</v>
      </c>
      <c r="G10" s="70">
        <v>70.459999999999994</v>
      </c>
      <c r="H10" s="70">
        <v>70.959999999999994</v>
      </c>
      <c r="I10" s="70">
        <v>71.459999999999994</v>
      </c>
      <c r="J10" s="70">
        <v>71.959999999999994</v>
      </c>
      <c r="K10" s="101" t="s">
        <v>5</v>
      </c>
      <c r="L10" s="76" t="s">
        <v>113</v>
      </c>
    </row>
    <row r="11" spans="1:13" s="62" customFormat="1" ht="69" customHeight="1" x14ac:dyDescent="0.25">
      <c r="A11" s="67" t="s">
        <v>87</v>
      </c>
      <c r="B11" s="68" t="s">
        <v>96</v>
      </c>
      <c r="C11" s="69" t="s">
        <v>86</v>
      </c>
      <c r="D11" s="77" t="s">
        <v>82</v>
      </c>
      <c r="E11" s="106">
        <v>16</v>
      </c>
      <c r="F11" s="104">
        <v>16.5</v>
      </c>
      <c r="G11" s="105">
        <v>17</v>
      </c>
      <c r="H11" s="105">
        <v>19</v>
      </c>
      <c r="I11" s="105">
        <v>19.100000000000001</v>
      </c>
      <c r="J11" s="105">
        <v>19.2</v>
      </c>
      <c r="K11" s="75" t="s">
        <v>5</v>
      </c>
      <c r="L11" s="76" t="s">
        <v>84</v>
      </c>
    </row>
    <row r="12" spans="1:13" s="62" customFormat="1" ht="55.5" customHeight="1" x14ac:dyDescent="0.25">
      <c r="A12" s="67" t="s">
        <v>88</v>
      </c>
      <c r="B12" s="78" t="s">
        <v>89</v>
      </c>
      <c r="C12" s="69" t="s">
        <v>86</v>
      </c>
      <c r="D12" s="79" t="s">
        <v>82</v>
      </c>
      <c r="E12" s="80">
        <v>100</v>
      </c>
      <c r="F12" s="80">
        <v>100</v>
      </c>
      <c r="G12" s="81">
        <v>100</v>
      </c>
      <c r="H12" s="81">
        <v>100</v>
      </c>
      <c r="I12" s="81">
        <v>100</v>
      </c>
      <c r="J12" s="81">
        <v>100</v>
      </c>
      <c r="K12" s="75" t="s">
        <v>5</v>
      </c>
      <c r="L12" s="82" t="s">
        <v>114</v>
      </c>
      <c r="M12" s="161"/>
    </row>
    <row r="13" spans="1:13" s="62" customFormat="1" ht="30" customHeight="1" x14ac:dyDescent="0.25">
      <c r="A13" s="162">
        <v>2</v>
      </c>
      <c r="B13" s="253" t="s">
        <v>90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</row>
    <row r="14" spans="1:13" s="86" customFormat="1" ht="46.5" customHeight="1" x14ac:dyDescent="0.25">
      <c r="A14" s="82" t="s">
        <v>91</v>
      </c>
      <c r="B14" s="83" t="s">
        <v>101</v>
      </c>
      <c r="C14" s="83" t="s">
        <v>86</v>
      </c>
      <c r="D14" s="84" t="s">
        <v>82</v>
      </c>
      <c r="E14" s="84">
        <v>100</v>
      </c>
      <c r="F14" s="84">
        <v>100</v>
      </c>
      <c r="G14" s="84">
        <v>100</v>
      </c>
      <c r="H14" s="84">
        <v>100</v>
      </c>
      <c r="I14" s="84">
        <v>100</v>
      </c>
      <c r="J14" s="84">
        <v>100</v>
      </c>
      <c r="K14" s="85" t="s">
        <v>5</v>
      </c>
      <c r="L14" s="82" t="s">
        <v>115</v>
      </c>
      <c r="M14" s="161"/>
    </row>
    <row r="15" spans="1:13" s="100" customFormat="1" x14ac:dyDescent="0.2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9" t="s">
        <v>63</v>
      </c>
    </row>
    <row r="16" spans="1:13" s="91" customFormat="1" x14ac:dyDescent="0.25">
      <c r="A16" s="87"/>
      <c r="B16" s="88"/>
      <c r="C16" s="88"/>
      <c r="D16" s="88"/>
      <c r="E16" s="89" t="s">
        <v>92</v>
      </c>
      <c r="F16" s="89"/>
      <c r="G16" s="89"/>
      <c r="H16" s="89"/>
      <c r="I16" s="89"/>
      <c r="J16" s="89"/>
      <c r="K16" s="89"/>
      <c r="L16" s="90"/>
    </row>
    <row r="17" spans="1:12" ht="18.75" x14ac:dyDescent="0.3">
      <c r="A17" s="92"/>
      <c r="B17" s="254" t="s">
        <v>24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</row>
  </sheetData>
  <mergeCells count="14">
    <mergeCell ref="H1:L1"/>
    <mergeCell ref="H2:L2"/>
    <mergeCell ref="B7:L7"/>
    <mergeCell ref="B13:L13"/>
    <mergeCell ref="B17:L17"/>
    <mergeCell ref="A3:L3"/>
    <mergeCell ref="A4:A5"/>
    <mergeCell ref="B4:B5"/>
    <mergeCell ref="C4:C5"/>
    <mergeCell ref="D4:D5"/>
    <mergeCell ref="E4:E5"/>
    <mergeCell ref="F4:J4"/>
    <mergeCell ref="K4:K5"/>
    <mergeCell ref="L4:L5"/>
  </mergeCells>
  <pageMargins left="0.31496062992125984" right="0.31496062992125984" top="0.15748031496062992" bottom="0.15748031496062992" header="0.31496062992125984" footer="0.31496062992125984"/>
  <pageSetup paperSize="9" scale="71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Приложение 2</vt:lpstr>
      <vt:lpstr>'Приложение 1'!Заголовки_для_печати</vt:lpstr>
      <vt:lpstr>'Приложение 1'!Область_печати</vt:lpstr>
      <vt:lpstr>'Приложение 2'!Область_печати</vt:lpstr>
    </vt:vector>
  </TitlesOfParts>
  <Company>KDMKS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User</cp:lastModifiedBy>
  <cp:revision>3</cp:revision>
  <cp:lastPrinted>2024-04-02T06:33:31Z</cp:lastPrinted>
  <dcterms:created xsi:type="dcterms:W3CDTF">2015-08-24T11:11:17Z</dcterms:created>
  <dcterms:modified xsi:type="dcterms:W3CDTF">2024-04-02T06:33:42Z</dcterms:modified>
</cp:coreProperties>
</file>