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_krykova\Documents\Документы КОА\МП 08 Безопасность\12 (Уточн. 20.05.2024 - после 19.04.2024)\Публикация на сайте\Антикорр экспретиза\"/>
    </mc:Choice>
  </mc:AlternateContent>
  <bookViews>
    <workbookView xWindow="0" yWindow="0" windowWidth="24000" windowHeight="9630"/>
  </bookViews>
  <sheets>
    <sheet name="Лист1" sheetId="1" r:id="rId1"/>
  </sheets>
  <definedNames>
    <definedName name="_xlnm.Print_Titles" localSheetId="0">Лист1!$8:$9</definedName>
    <definedName name="_xlnm.Print_Area" localSheetId="0">Лист1!$A$1:$O$352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3" i="1" l="1"/>
  <c r="I73" i="1"/>
  <c r="I69" i="1"/>
  <c r="E135" i="1"/>
  <c r="G290" i="1"/>
  <c r="L291" i="1" l="1"/>
  <c r="G291" i="1"/>
  <c r="L66" i="1"/>
  <c r="G66" i="1"/>
  <c r="E290" i="1" l="1"/>
  <c r="M111" i="1" l="1"/>
  <c r="N111" i="1"/>
  <c r="L111" i="1"/>
  <c r="G111" i="1"/>
  <c r="M136" i="1"/>
  <c r="N136" i="1"/>
  <c r="L136" i="1"/>
  <c r="G136" i="1"/>
  <c r="F138" i="1"/>
  <c r="E138" i="1" s="1"/>
  <c r="F136" i="1" l="1"/>
  <c r="E137" i="1"/>
  <c r="G171" i="1" l="1"/>
  <c r="G299" i="1" l="1"/>
  <c r="G287" i="1"/>
  <c r="G271" i="1"/>
  <c r="G329" i="1" l="1"/>
  <c r="G325" i="1"/>
  <c r="G321" i="1"/>
  <c r="G303" i="1"/>
  <c r="G294" i="1"/>
  <c r="G266" i="1"/>
  <c r="G252" i="1"/>
  <c r="G244" i="1"/>
  <c r="G208" i="1"/>
  <c r="G196" i="1"/>
  <c r="G192" i="1"/>
  <c r="G184" i="1"/>
  <c r="G175" i="1"/>
  <c r="G131" i="1"/>
  <c r="G108" i="1"/>
  <c r="E108" i="1" s="1"/>
  <c r="G100" i="1"/>
  <c r="E100" i="1" s="1"/>
  <c r="G96" i="1"/>
  <c r="G92" i="1"/>
  <c r="G87" i="1"/>
  <c r="G77" i="1"/>
  <c r="G73" i="1"/>
  <c r="G69" i="1"/>
  <c r="G61" i="1"/>
  <c r="G57" i="1"/>
  <c r="G53" i="1"/>
  <c r="G49" i="1"/>
  <c r="G19" i="1"/>
  <c r="G15" i="1"/>
  <c r="G215" i="1" l="1"/>
  <c r="E168" i="1" l="1"/>
  <c r="E215" i="1" l="1"/>
  <c r="E256" i="1" l="1"/>
  <c r="F116" i="1" l="1"/>
  <c r="G150" i="1" l="1"/>
  <c r="M160" i="1" l="1"/>
  <c r="N160" i="1"/>
  <c r="L160" i="1"/>
  <c r="G160" i="1"/>
  <c r="F160" i="1"/>
  <c r="E165" i="1"/>
  <c r="F120" i="1" l="1"/>
  <c r="F115" i="1"/>
  <c r="F263" i="1" l="1"/>
  <c r="F271" i="1"/>
  <c r="F66" i="1"/>
  <c r="F114" i="1" l="1"/>
  <c r="E77" i="1" l="1"/>
  <c r="G333" i="1" l="1"/>
  <c r="G336" i="1" s="1"/>
  <c r="F150" i="1" l="1"/>
  <c r="F132" i="1"/>
  <c r="F46" i="1"/>
  <c r="F16" i="1"/>
  <c r="E329" i="1" l="1"/>
  <c r="E325" i="1"/>
  <c r="E303" i="1"/>
  <c r="E266" i="1"/>
  <c r="E252" i="1"/>
  <c r="E208" i="1"/>
  <c r="E149" i="1"/>
  <c r="E119" i="1"/>
  <c r="E96" i="1"/>
  <c r="E92" i="1"/>
  <c r="E87" i="1"/>
  <c r="E69" i="1" l="1"/>
  <c r="E57" i="1"/>
  <c r="E19" i="1" l="1"/>
  <c r="E16" i="1"/>
  <c r="F316" i="1" l="1"/>
  <c r="F169" i="1" l="1"/>
  <c r="F333" i="1" l="1"/>
  <c r="F336" i="1" s="1"/>
  <c r="E335" i="1"/>
  <c r="E283" i="1" l="1"/>
  <c r="N333" i="1"/>
  <c r="N336" i="1" s="1"/>
  <c r="M333" i="1"/>
  <c r="M336" i="1" s="1"/>
  <c r="L333" i="1"/>
  <c r="L336" i="1" s="1"/>
  <c r="E336" i="1" l="1"/>
  <c r="E333" i="1"/>
  <c r="E263" i="1"/>
  <c r="E291" i="1"/>
  <c r="E287" i="1"/>
  <c r="N178" i="1" l="1"/>
  <c r="M178" i="1"/>
  <c r="L178" i="1"/>
  <c r="G178" i="1"/>
  <c r="F178" i="1"/>
  <c r="E189" i="1"/>
  <c r="E334" i="1" l="1"/>
  <c r="E326" i="1" l="1"/>
  <c r="N316" i="1"/>
  <c r="N330" i="1" s="1"/>
  <c r="M316" i="1"/>
  <c r="M330" i="1" s="1"/>
  <c r="L316" i="1"/>
  <c r="L330" i="1" s="1"/>
  <c r="G316" i="1"/>
  <c r="G330" i="1" s="1"/>
  <c r="E322" i="1" l="1"/>
  <c r="F330" i="1"/>
  <c r="E330" i="1" l="1"/>
  <c r="E316" i="1"/>
  <c r="E304" i="1"/>
  <c r="E299" i="1"/>
  <c r="N261" i="1"/>
  <c r="N313" i="1" s="1"/>
  <c r="N312" i="1" s="1"/>
  <c r="M261" i="1"/>
  <c r="M313" i="1" s="1"/>
  <c r="M312" i="1" s="1"/>
  <c r="L261" i="1"/>
  <c r="L313" i="1" s="1"/>
  <c r="L312" i="1" s="1"/>
  <c r="G261" i="1"/>
  <c r="G313" i="1" s="1"/>
  <c r="F261" i="1"/>
  <c r="F313" i="1" s="1"/>
  <c r="F312" i="1" s="1"/>
  <c r="E275" i="1"/>
  <c r="E271" i="1"/>
  <c r="E261" i="1" l="1"/>
  <c r="E313" i="1"/>
  <c r="E295" i="1"/>
  <c r="G312" i="1"/>
  <c r="E312" i="1" s="1"/>
  <c r="E253" i="1"/>
  <c r="E249" i="1"/>
  <c r="N230" i="1"/>
  <c r="N228" i="1" s="1"/>
  <c r="M230" i="1"/>
  <c r="M228" i="1" s="1"/>
  <c r="L230" i="1"/>
  <c r="L228" i="1" s="1"/>
  <c r="G230" i="1"/>
  <c r="G228" i="1" s="1"/>
  <c r="F230" i="1"/>
  <c r="F228" i="1" s="1"/>
  <c r="E224" i="1"/>
  <c r="N223" i="1"/>
  <c r="M223" i="1"/>
  <c r="L223" i="1"/>
  <c r="G223" i="1"/>
  <c r="F223" i="1"/>
  <c r="G214" i="1" l="1"/>
  <c r="G258" i="1" s="1"/>
  <c r="G257" i="1" s="1"/>
  <c r="M214" i="1"/>
  <c r="M258" i="1" s="1"/>
  <c r="M257" i="1" s="1"/>
  <c r="N214" i="1"/>
  <c r="N258" i="1" s="1"/>
  <c r="N257" i="1" s="1"/>
  <c r="E223" i="1"/>
  <c r="F214" i="1"/>
  <c r="F258" i="1" s="1"/>
  <c r="F257" i="1" s="1"/>
  <c r="E219" i="1"/>
  <c r="E230" i="1"/>
  <c r="L214" i="1"/>
  <c r="L258" i="1" s="1"/>
  <c r="L257" i="1" s="1"/>
  <c r="E228" i="1"/>
  <c r="E214" i="1" l="1"/>
  <c r="E257" i="1"/>
  <c r="E258" i="1"/>
  <c r="E198" i="1" l="1"/>
  <c r="E196" i="1"/>
  <c r="E193" i="1"/>
  <c r="E192" i="1"/>
  <c r="E185" i="1"/>
  <c r="E184" i="1"/>
  <c r="E181" i="1"/>
  <c r="N179" i="1"/>
  <c r="M179" i="1"/>
  <c r="L179" i="1"/>
  <c r="G179" i="1"/>
  <c r="F179" i="1"/>
  <c r="N176" i="1"/>
  <c r="M176" i="1"/>
  <c r="L176" i="1"/>
  <c r="G176" i="1"/>
  <c r="E175" i="1"/>
  <c r="N169" i="1"/>
  <c r="M169" i="1"/>
  <c r="L169" i="1"/>
  <c r="G169" i="1"/>
  <c r="E161" i="1"/>
  <c r="G211" i="1" l="1"/>
  <c r="G209" i="1" s="1"/>
  <c r="F211" i="1"/>
  <c r="F209" i="1" s="1"/>
  <c r="E197" i="1"/>
  <c r="L211" i="1"/>
  <c r="L209" i="1" s="1"/>
  <c r="E171" i="1"/>
  <c r="E179" i="1"/>
  <c r="E178" i="1"/>
  <c r="M211" i="1"/>
  <c r="M209" i="1" s="1"/>
  <c r="N211" i="1"/>
  <c r="N209" i="1" s="1"/>
  <c r="E169" i="1"/>
  <c r="E160" i="1"/>
  <c r="F176" i="1"/>
  <c r="E176" i="1" s="1"/>
  <c r="E209" i="1" l="1"/>
  <c r="E211" i="1"/>
  <c r="E150" i="1" l="1"/>
  <c r="E146" i="1"/>
  <c r="E142" i="1"/>
  <c r="E136" i="1"/>
  <c r="E132" i="1"/>
  <c r="E128" i="1"/>
  <c r="N124" i="1"/>
  <c r="E120" i="1"/>
  <c r="E116" i="1"/>
  <c r="E115" i="1"/>
  <c r="E114" i="1"/>
  <c r="N113" i="1"/>
  <c r="M113" i="1"/>
  <c r="L113" i="1"/>
  <c r="G113" i="1"/>
  <c r="F113" i="1"/>
  <c r="F111" i="1"/>
  <c r="N110" i="1"/>
  <c r="M110" i="1"/>
  <c r="M155" i="1" s="1"/>
  <c r="M338" i="1" s="1"/>
  <c r="L110" i="1"/>
  <c r="L155" i="1" s="1"/>
  <c r="L338" i="1" s="1"/>
  <c r="G110" i="1"/>
  <c r="G155" i="1" s="1"/>
  <c r="G338" i="1" s="1"/>
  <c r="F110" i="1"/>
  <c r="F155" i="1" s="1"/>
  <c r="F338" i="1" s="1"/>
  <c r="E101" i="1"/>
  <c r="E89" i="1"/>
  <c r="N88" i="1"/>
  <c r="M88" i="1"/>
  <c r="L88" i="1"/>
  <c r="G88" i="1"/>
  <c r="F88" i="1"/>
  <c r="E84" i="1"/>
  <c r="E83" i="1"/>
  <c r="N82" i="1"/>
  <c r="M82" i="1"/>
  <c r="L82" i="1"/>
  <c r="G82" i="1"/>
  <c r="F82" i="1"/>
  <c r="E74" i="1"/>
  <c r="E73" i="1"/>
  <c r="E66" i="1"/>
  <c r="N64" i="1"/>
  <c r="M64" i="1"/>
  <c r="L64" i="1"/>
  <c r="G64" i="1"/>
  <c r="F64" i="1"/>
  <c r="N63" i="1"/>
  <c r="N156" i="1" s="1"/>
  <c r="N339" i="1" s="1"/>
  <c r="M63" i="1"/>
  <c r="L63" i="1"/>
  <c r="L156" i="1" s="1"/>
  <c r="L339" i="1" s="1"/>
  <c r="G63" i="1"/>
  <c r="F63" i="1"/>
  <c r="E61" i="1"/>
  <c r="E58" i="1"/>
  <c r="E54" i="1"/>
  <c r="E50" i="1"/>
  <c r="E49" i="1"/>
  <c r="E46" i="1"/>
  <c r="N45" i="1"/>
  <c r="M45" i="1"/>
  <c r="L45" i="1"/>
  <c r="G45" i="1"/>
  <c r="F45" i="1"/>
  <c r="E41" i="1"/>
  <c r="E37" i="1"/>
  <c r="E33" i="1"/>
  <c r="E29" i="1"/>
  <c r="E25" i="1"/>
  <c r="N24" i="1"/>
  <c r="M24" i="1"/>
  <c r="L24" i="1"/>
  <c r="G24" i="1"/>
  <c r="F24" i="1"/>
  <c r="E15" i="1"/>
  <c r="M124" i="1" l="1"/>
  <c r="M112" i="1" s="1"/>
  <c r="M109" i="1" s="1"/>
  <c r="N112" i="1"/>
  <c r="F156" i="1"/>
  <c r="F339" i="1" s="1"/>
  <c r="M62" i="1"/>
  <c r="N11" i="1"/>
  <c r="E113" i="1"/>
  <c r="E111" i="1"/>
  <c r="E24" i="1"/>
  <c r="L62" i="1"/>
  <c r="G62" i="1"/>
  <c r="E82" i="1"/>
  <c r="N109" i="1"/>
  <c r="L124" i="1"/>
  <c r="L112" i="1" s="1"/>
  <c r="M11" i="1"/>
  <c r="E64" i="1"/>
  <c r="M156" i="1"/>
  <c r="M339" i="1" s="1"/>
  <c r="N155" i="1"/>
  <c r="N338" i="1" s="1"/>
  <c r="E338" i="1" s="1"/>
  <c r="G156" i="1"/>
  <c r="G339" i="1" s="1"/>
  <c r="E45" i="1"/>
  <c r="E88" i="1"/>
  <c r="E12" i="1"/>
  <c r="F62" i="1"/>
  <c r="N62" i="1"/>
  <c r="E110" i="1"/>
  <c r="E63" i="1"/>
  <c r="E155" i="1" l="1"/>
  <c r="M157" i="1"/>
  <c r="M340" i="1" s="1"/>
  <c r="M337" i="1" s="1"/>
  <c r="E339" i="1"/>
  <c r="N157" i="1"/>
  <c r="N340" i="1" s="1"/>
  <c r="N337" i="1" s="1"/>
  <c r="E156" i="1"/>
  <c r="L11" i="1"/>
  <c r="G124" i="1"/>
  <c r="G112" i="1" s="1"/>
  <c r="L109" i="1"/>
  <c r="E62" i="1"/>
  <c r="M154" i="1" l="1"/>
  <c r="N154" i="1"/>
  <c r="F124" i="1"/>
  <c r="F112" i="1" s="1"/>
  <c r="G109" i="1"/>
  <c r="G11" i="1"/>
  <c r="L157" i="1"/>
  <c r="L340" i="1" s="1"/>
  <c r="L337" i="1" s="1"/>
  <c r="L154" i="1" l="1"/>
  <c r="G157" i="1"/>
  <c r="G340" i="1" s="1"/>
  <c r="G337" i="1" s="1"/>
  <c r="E124" i="1"/>
  <c r="G154" i="1" l="1"/>
  <c r="E112" i="1"/>
  <c r="F109" i="1"/>
  <c r="E109" i="1" s="1"/>
  <c r="E20" i="1"/>
  <c r="F11" i="1"/>
  <c r="E11" i="1" l="1"/>
  <c r="F157" i="1"/>
  <c r="F340" i="1" s="1"/>
  <c r="F337" i="1" l="1"/>
  <c r="E337" i="1" s="1"/>
  <c r="E340" i="1"/>
  <c r="E157" i="1"/>
  <c r="F154" i="1"/>
  <c r="E154" i="1" s="1"/>
</calcChain>
</file>

<file path=xl/sharedStrings.xml><?xml version="1.0" encoding="utf-8"?>
<sst xmlns="http://schemas.openxmlformats.org/spreadsheetml/2006/main" count="1647" uniqueCount="289">
  <si>
    <t>Сроки исполнения мероприятия</t>
  </si>
  <si>
    <t>Источники финансирования</t>
  </si>
  <si>
    <t>Объем финансирования по годам (тыс. руб.)</t>
  </si>
  <si>
    <t>Средства бюджета Одинцовского городского округа</t>
  </si>
  <si>
    <t>№ п/п</t>
  </si>
  <si>
    <t xml:space="preserve">Всего (тыс. руб.) </t>
  </si>
  <si>
    <t>2023 год</t>
  </si>
  <si>
    <t>2024 год</t>
  </si>
  <si>
    <t>1.1.</t>
  </si>
  <si>
    <t>1.2.</t>
  </si>
  <si>
    <t>1.3.</t>
  </si>
  <si>
    <t>Мероприятие подпрограммы</t>
  </si>
  <si>
    <t>2.1.</t>
  </si>
  <si>
    <t>3.</t>
  </si>
  <si>
    <t>3.1.</t>
  </si>
  <si>
    <t>3.2.</t>
  </si>
  <si>
    <t>4.</t>
  </si>
  <si>
    <t>4.1.</t>
  </si>
  <si>
    <t>5.</t>
  </si>
  <si>
    <t>5.1.</t>
  </si>
  <si>
    <t>2.</t>
  </si>
  <si>
    <t>Средства бюджета Московской области</t>
  </si>
  <si>
    <t xml:space="preserve"> -</t>
  </si>
  <si>
    <t xml:space="preserve">Средства федерального бюджета </t>
  </si>
  <si>
    <t>Внебюджетные средства</t>
  </si>
  <si>
    <t>2.2.</t>
  </si>
  <si>
    <r>
      <rPr>
        <sz val="11"/>
        <rFont val="Times New Roman"/>
        <family val="1"/>
        <charset val="204"/>
      </rPr>
      <t>1</t>
    </r>
    <r>
      <rPr>
        <b/>
        <sz val="11"/>
        <rFont val="Times New Roman"/>
        <family val="1"/>
        <charset val="204"/>
      </rPr>
      <t>.</t>
    </r>
  </si>
  <si>
    <t>Согласовано:</t>
  </si>
  <si>
    <t>Администрации Одинцовского городского округа,</t>
  </si>
  <si>
    <t>главный бухгалтер</t>
  </si>
  <si>
    <t>Управление образования</t>
  </si>
  <si>
    <t>В пределах средств, предусмотренных на оказание услуг по предоставлению видеоизображения для системы технологического обеспечения региональной общественной безопасности и оперативного управления «Безопасный регион»</t>
  </si>
  <si>
    <t>Управление образования, Одинцовский наркодиспансер</t>
  </si>
  <si>
    <t>В пределах средств, предусмотренных  на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формирования общественного мнения, направленного на изменение норм, связанных с поведением «риска», и пропаганду ценностей здорового образа жизни; информирование о рисках, связанных с наркотиками;  стимулирование подростков и молодежи и их родителей к обращению за психологической и иной профессиональной помощью</t>
  </si>
  <si>
    <t xml:space="preserve">Отдел контроля за рекламой и наружным оформлением </t>
  </si>
  <si>
    <t>Итого</t>
  </si>
  <si>
    <t>2.3.</t>
  </si>
  <si>
    <t>2.4.</t>
  </si>
  <si>
    <t>2.5.</t>
  </si>
  <si>
    <t>3.3.</t>
  </si>
  <si>
    <t>4.2.</t>
  </si>
  <si>
    <t>4.3.</t>
  </si>
  <si>
    <t>4.4.</t>
  </si>
  <si>
    <t>3.4.</t>
  </si>
  <si>
    <t xml:space="preserve">ПЕРЕЧЕНЬ МЕРОПРИЯТИЙ МУНИЦИПАЛЬНОЙ ПРОГРАММЫ </t>
  </si>
  <si>
    <t>5.2.</t>
  </si>
  <si>
    <t>5.3.</t>
  </si>
  <si>
    <t>5.4.</t>
  </si>
  <si>
    <t>5.5.</t>
  </si>
  <si>
    <t>В пределах средств, предусмотренных на обеспечение деятельности Администрации Одинцовского городского округа Московской области</t>
  </si>
  <si>
    <t>Управление развития потребительского рынка и услуг</t>
  </si>
  <si>
    <t>Начальник Управления бухгалтерского учета и отчетности</t>
  </si>
  <si>
    <t>Управление по вопросам ТБ, ГО и ЧС</t>
  </si>
  <si>
    <t>Управление по вопросам ТБ, ГО и ЧС, УМВД России по Одинцовскому городскому округу</t>
  </si>
  <si>
    <t xml:space="preserve">Управление по вопросам ТБ, ГО и ЧС </t>
  </si>
  <si>
    <t>Мероприятие 01.01.: Проведение мероприятий по профилактике терроризма</t>
  </si>
  <si>
    <t>Мероприятие 01.02.:  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</si>
  <si>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Основное мероприятие 02: Обеспечение деятельности общественных объединений правоохранительной направленности</t>
  </si>
  <si>
    <t>Мероприятие 02.01.: Проведение мероприятий по привлечению граждан, принимающих участие в деятельности народных дружин</t>
  </si>
  <si>
    <t>Мероприятие 02.02.: Материальное стимулирование народных дружинников</t>
  </si>
  <si>
    <t>Мероприятие 02.03.: Материально-техническое обеспечение деятельности народных дружин</t>
  </si>
  <si>
    <t>Мероприятие 02.04.: Проведение мероприятий по обеспечению правопорядка и безопасности граждан</t>
  </si>
  <si>
    <t>Мероприятие 02.05.: Осуществление мероприятий по обучению народных дружинников</t>
  </si>
  <si>
    <t>Основное мероприятие 05: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</si>
  <si>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Мероприятие 05.01.: 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</si>
  <si>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Мероприятие 05.02.: 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</si>
  <si>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Мероприятие 05.03.: 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</si>
  <si>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Мероприятие 05.05.: Организация и проведение на территории городского округа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</si>
  <si>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4.5.</t>
  </si>
  <si>
    <t>2025 год</t>
  </si>
  <si>
    <t>2026 год</t>
  </si>
  <si>
    <t>2027 год</t>
  </si>
  <si>
    <t>"БЕЗОПАСНОСТЬ И ОБЕСПЕЧЕНИЕ БЕЗОПАСНОСТИ ЖИЗНЕДЕЯТЕЛЬНОСТИ НАСЕЛЕНИЯ" НА 2023-2027 ГОДЫ</t>
  </si>
  <si>
    <t>2023-2027 годы</t>
  </si>
  <si>
    <t>Основное мероприятие 01: Повышение степени антитеррористической защищенности социально значимых объектов, находящихся в собственности городского округа и мест с массовым пребыванием людей</t>
  </si>
  <si>
    <t xml:space="preserve">Основное мероприятие 03: Реализация мероприятий по обеспечению общественного порядка и общественной безопасности, профилактике проявлений экстремизма </t>
  </si>
  <si>
    <t>Мероприятие 03.01.: 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</si>
  <si>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Мероприятие 03.02.: Проведение мероприятий по профилактике экстремизма</t>
  </si>
  <si>
    <t>Мероприятие 03.04.: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</si>
  <si>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>Мероприятие 05.04.: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                       - стимулирование подростков и молодежи и их родителей к обращению за психологической и иной профессиональной помощью</t>
  </si>
  <si>
    <t xml:space="preserve">Основное мероприятие 07: Развитие похоронного дела </t>
  </si>
  <si>
    <t>Основное мероприятие 04: Организация деятельности аварийно-спасательных формирований на территории муниципального образования Московской области</t>
  </si>
  <si>
    <t xml:space="preserve">Мероприятие 04.01.: Создание, содержание аварийно-спасательных формирований на территории муниципального образования </t>
  </si>
  <si>
    <t>Основное мероприятие 1: Повышение степени пожарной безопасности на территории муниципального образования Московской области</t>
  </si>
  <si>
    <t>Мероприятие 01.02.: 
Содержание пожарных гидрантов, обеспечение их исправного состояния 
и готовности к забору воды в любое время года</t>
  </si>
  <si>
    <t>Мероприятие 01.05.: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</si>
  <si>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Мероприятие 01.11.: Опашка территорий по границам населенных пунктов муниципальных образований Московской области</t>
  </si>
  <si>
    <t>Мероприятие 01.12.:
Финансовое обеспечение мероприятий по созданию и эксплуатации объектов противопожарной службы</t>
  </si>
  <si>
    <t>Основное мероприятие 01: 
Выполнение мероприятий по безопасности населения на водных объектах, расположенных на территории Московской области</t>
  </si>
  <si>
    <t>Мероприятие 01.01.: 
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</si>
  <si>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Мероприятие 01.02.: 
Создание безопасных мест отдыха для населения на водных объектах</t>
  </si>
  <si>
    <t>Мероприятие 01.03.: Обучение населения, прежде всего детей, плаванию и приемам спасания на воде</t>
  </si>
  <si>
    <t>Основное мероприятие 01: Создание условий для реализации полномочий органов местного самоуправления</t>
  </si>
  <si>
    <t>1.</t>
  </si>
  <si>
    <t>3.5.</t>
  </si>
  <si>
    <t>1.4.</t>
  </si>
  <si>
    <t>3</t>
  </si>
  <si>
    <t>1.5</t>
  </si>
  <si>
    <t>1.6.</t>
  </si>
  <si>
    <t>1.7.</t>
  </si>
  <si>
    <t>1.8.</t>
  </si>
  <si>
    <t>1.9.</t>
  </si>
  <si>
    <t>1.10.</t>
  </si>
  <si>
    <t>1.11.</t>
  </si>
  <si>
    <t>МКУ "Центр гражданской защиты Одинцовского городского округа"</t>
  </si>
  <si>
    <t>Всего</t>
  </si>
  <si>
    <t>В пределах средств, предусмотренных на подготовку должностных лиц на базе УМЦ ГКУ «Специальный центр «Звенигород»</t>
  </si>
  <si>
    <t xml:space="preserve">Мероприятие 07.01.:  Обустройство и восстановление воинских захоронений, расположенных на территории Московской области.                  </t>
  </si>
  <si>
    <t>Итого:</t>
  </si>
  <si>
    <t>Мероприятие 07.02.: 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</si>
  <si>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Мероприятие 07.03.: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</si>
  <si>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Мероприятие 07.04.:  Расходы на обеспечение деятельности (оказание услуг) в сфере похоронного дела</t>
  </si>
  <si>
    <t>Мероприятие 07.06.:  Зимние и летние работы по содержанию мест захоронений,текущий и капитальный ремонт основных фондов</t>
  </si>
  <si>
    <t xml:space="preserve">Мероприятие 07.08.:  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 </t>
  </si>
  <si>
    <t xml:space="preserve">Мероприятие 07.09.:  Проведение инвентаризации мест захоронений
</t>
  </si>
  <si>
    <t xml:space="preserve">МКУ "Центр гражданской защиты Одинцовского городского округа", Управление по вопросам ТБ, ГО и ЧС  </t>
  </si>
  <si>
    <t>Управление по вопросам ТБ, ГО и ЧС, Управление образования, учреждения и организации Одинцовского городского округа</t>
  </si>
  <si>
    <t>В пределах средств, предусмотренных Правительством МО</t>
  </si>
  <si>
    <t>ГУ ГЗ МО, ГУ МЧС России по МО</t>
  </si>
  <si>
    <t>В пределах средств, предусмотренных на подготовку должностных лиц на базе УМЦ ГКУ «Специальный центр «Звенигород», в пределах средств, предусмотренных Правительством МО</t>
  </si>
  <si>
    <t>Управление по вопросам ТБ, ГО и ЧС, организации-балансодержатели ЗС ГО</t>
  </si>
  <si>
    <t>Организации на территории Одинцовского городского округа</t>
  </si>
  <si>
    <t>В пределах собственных средств организаций на территории Одинцовского городского округа</t>
  </si>
  <si>
    <t>За счет собственных средств организаций-балансодержателей ЗС ГО</t>
  </si>
  <si>
    <t>Категорированные организации на территории Одинцовского городского округа</t>
  </si>
  <si>
    <t>В пределах собственных средств организаций-балансодержателей источников наружного противопожарного водоснабжения</t>
  </si>
  <si>
    <t>Организации-балансодержатели источников наружного противопожарного водоснабжения</t>
  </si>
  <si>
    <t>В пределах средств, предусмотренных на содержание МКД, объектов образования, культуры и спорта, находящихся в муниципальной собственности</t>
  </si>
  <si>
    <t>Собственники (арендаторы) земельных участков</t>
  </si>
  <si>
    <t>В пределах собственных средств организаций, содержащих пляжи</t>
  </si>
  <si>
    <t>Организации, содержащие пляжи</t>
  </si>
  <si>
    <t>Управление по вопросам ТБ, ГО и ЧС, ТУ</t>
  </si>
  <si>
    <t>В пределах средств организаций-участников реализации муниципальной программы</t>
  </si>
  <si>
    <t>ГКУ МО "Специальный центр "Звенигород"</t>
  </si>
  <si>
    <t>Управление по вопросам ТБ, ГО и ЧС, организации на территории Одинцовского городского округа</t>
  </si>
  <si>
    <t>Управляющие организации, которые содержат объекты недвижимости, находящиеся в  муниципальной собственности</t>
  </si>
  <si>
    <t>В пределах собственных средств организаций, на объектах которых системы видеонаблюдения интегрируются в систему "Безопасный регион"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</si>
  <si>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</si>
  <si>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</si>
  <si>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</si>
  <si>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</si>
  <si>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</si>
  <si>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</si>
  <si>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</si>
  <si>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</si>
  <si>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</si>
  <si>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Мероприятие 07.05.:  Оформление земельных участков под кладбищами в муниципальную собственность, включая создание новых кладбищ</t>
  </si>
  <si>
    <t>6.</t>
  </si>
  <si>
    <t xml:space="preserve">Всего  </t>
  </si>
  <si>
    <t>I</t>
  </si>
  <si>
    <t>II</t>
  </si>
  <si>
    <t>III</t>
  </si>
  <si>
    <t>IV</t>
  </si>
  <si>
    <t>В том числе по кварталам:</t>
  </si>
  <si>
    <t>Количество мероприятий по профилактике терроризма (ед.)</t>
  </si>
  <si>
    <t>Количество приобретенного оборудования, наглядных пособий и оснащения  для использования при проведении антитеррористических тренировок на объектах с массовым пребыванием людей (ед.)</t>
  </si>
  <si>
    <t>Социально значимые объекты оборудованы материально-техническими средствами в соответствии с требованиями антитеррористической защищенности (ед.)</t>
  </si>
  <si>
    <t>Количество граждан вновь привлеченных, участвующих в деятельности народных дружин (ед.)</t>
  </si>
  <si>
    <t>Количество народных дружинников, получивших выплаты в соответствии с  требованиями при расчете нормативов расходов бюджета (ед.)</t>
  </si>
  <si>
    <t>Количество закупленного имущества на обеспечение народных дружин необходимой материально-технической базой (ед.)</t>
  </si>
  <si>
    <t>Количество дополнительных мероприятий по обеспечению правопорядка и безопасности граждан (ед.)</t>
  </si>
  <si>
    <t>Количество обученных народных дружинников (ед.)</t>
  </si>
  <si>
    <t>Количество мероприятий по профилактике терроризма в местах массового отдыха и скопления молодежи с целью выявления экстремистски настроенных лиц (ед.)</t>
  </si>
  <si>
    <t>Количество мероприятий по профилактике экстремизма (ед.)</t>
  </si>
  <si>
    <t>Количество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(ед.)</t>
  </si>
  <si>
    <t>Увеличение числа лиц (школьников, студентов), охваченных профилактическими медицинскими осмотрами с целью раннего выявления незаконного потребления наркотических средств (ед.)</t>
  </si>
  <si>
    <t>Количество внедренных в учебный план образовательных организаций профилактических программ антинаркотической направленности (ед.)</t>
  </si>
  <si>
    <t>Количество обученных педагогов и волонтеров методикам проведения профилактических занятий (ед.)</t>
  </si>
  <si>
    <t>Количество рекламных баннеров, агитационных материалов антинаркотической направленности (ед.)</t>
  </si>
  <si>
    <t>Ежегодное проведение мероприятий в рамках антинаркотических месячников (дата, месяц, ед.)</t>
  </si>
  <si>
    <t>Количество восстановленных (ремонт, реставрация, благоустройство) воинских захоронений (шт.)</t>
  </si>
  <si>
    <t>Доля транспортировок умерших в морг с мест обнаружения или происшествия для производства судебно-медицинской экспертизы, произведенных в соответствии с установленными требованиями (процент)</t>
  </si>
  <si>
    <t>Основное мероприятие 02: 
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</si>
  <si>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 xml:space="preserve">Мероприятие 02.01.: 
Формирование, хранение, использование и восполнение резервного фонда для ликвидации чрезвычайных ситуаций муниципального характера </t>
  </si>
  <si>
    <t>Приобретено материальных средств резервного фонда для ликвидации чрезвычайных ситуаций муниципального характера (по позициям), ед.</t>
  </si>
  <si>
    <t xml:space="preserve">Мероприятие 03.01.: Подготовка должностных лиц по вопросам гражданской обороны и предупреждения и ликвидации чрезвычайных ситуаций </t>
  </si>
  <si>
    <t>Мероприятие 03.02.: Создание и обеспечение функционирования учебно-консультационных пунктов на территории муниципального образования Московской области</t>
  </si>
  <si>
    <t>Оборудовано учебно-консультационных пунктов, ед.</t>
  </si>
  <si>
    <t>Проведено учений, тренировок, 
смотр-конкурсов, ед.</t>
  </si>
  <si>
    <t>Закупка товаров, работ и услуг для организация деятельности аварийно-спасательных формирований на территории муниципального образования, ед.</t>
  </si>
  <si>
    <t>Обеспечена готовность технических средств оповещения, %</t>
  </si>
  <si>
    <t>Развернуты современные технические средства оповещения, ед.</t>
  </si>
  <si>
    <t>Основное мероприятие 03:
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</si>
  <si>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Мероприятие 03.01.: Обеспечение готовности объектов гражданской обороны</t>
  </si>
  <si>
    <t>Количество объектов гражданской обороны, ед.</t>
  </si>
  <si>
    <t>Мероприятие 03.02.: Проведение учений и тренировок по гражданской обороне</t>
  </si>
  <si>
    <t>Количество проведенных тренировок и учений, ед.</t>
  </si>
  <si>
    <t>Количество пожарных гидрантов в готовности к забору воды в любое время года, ед.</t>
  </si>
  <si>
    <t>Мероприятие 01.03.: Создание, содержание пожарных водоемов и создание условий для забора воды из них 
в любое время года (обустройство подъездов с площадками с твердым покрытием для установки пожарных автомобилей)</t>
  </si>
  <si>
    <t>Количество пожарных водоемов, ед.</t>
  </si>
  <si>
    <t>Мероприятие 01.04.: 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</si>
  <si>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Количество работающих извещателей, ед.</t>
  </si>
  <si>
    <t>Количество средств обеспечения пожарной безопасности жилых и общественных зданий, находящихся в муниципальной собственности, ед.</t>
  </si>
  <si>
    <t>Количество обученного населения мерам пожарной безопасности, чел.</t>
  </si>
  <si>
    <t>Количество мероприятий в условиях особого противопожарного режима, ед.</t>
  </si>
  <si>
    <t xml:space="preserve">Мероприятие 01.10.: Поддержание общественных объединений добровольной пожарной охраны </t>
  </si>
  <si>
    <t>Количество поддерживаемых общественных объединений добровольной пожарной охраны, ед.</t>
  </si>
  <si>
    <t>Работы по опашке территорий по границам населенных пунктов муниципальных образований Московской области, ед.</t>
  </si>
  <si>
    <t>Создана 
инфраструктура для обеспечения противопожарной безопасности в муниципальных образованиях Московской области, ед.</t>
  </si>
  <si>
    <t>Количество проведенных мероприятий по обеспечению безопасности людей на водных объектах, охране их жизни и здоровья, ед.</t>
  </si>
  <si>
    <t>Обучение населения, прежде всего детей, плаванию и приемам спасания на воде, чел.</t>
  </si>
  <si>
    <t>Количество подготовленных безопасных районов для размещения населения, материальных и культурных ценностей, подлежащих эвакуации, ед.</t>
  </si>
  <si>
    <t xml:space="preserve"> - </t>
  </si>
  <si>
    <t>Количество средств бюджета городского округа, израсходованных на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 (тыс. руб.)</t>
  </si>
  <si>
    <t xml:space="preserve">Доля расходов на содержание МКУ (процентов от суммы финансирования) </t>
  </si>
  <si>
    <t>Количество кладбищ, на которых производятся зимние и летние работы по содержанию мест захоронений (единиц)</t>
  </si>
  <si>
    <t xml:space="preserve">Мероприятие 07.07.: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 </t>
  </si>
  <si>
    <t>Количество благоустроенных воинских, почетных, одиночных захоронений (единиц)</t>
  </si>
  <si>
    <t>Количество благоустроенных могил и надгробий Героев Советского Союза, Героев Российской Федерации или полных кавалеров ордена Славы (единиц)</t>
  </si>
  <si>
    <t xml:space="preserve">Доля кладбищ, на которых проведена инвентаризация мест захоронения» (процентов)   </t>
  </si>
  <si>
    <t>Н.А. Стародубова</t>
  </si>
  <si>
    <t>Х</t>
  </si>
  <si>
    <t>Подпрограмма 1 "Профилактика преступлений и иных правонарушений"</t>
  </si>
  <si>
    <t>Итого по подпрограмме 1 "Профилактика преступлений и иных правонарушений", в том числе:</t>
  </si>
  <si>
    <t>Подпрограмма 3 «Обеспечение мероприятий гражданской обороны на территории муниципального образования Московской области»</t>
  </si>
  <si>
    <t>Итого по подпрограмме 3 «Обеспечение мероприятий гражданской обороны на территории муниципального образования Московской области», в том числе</t>
  </si>
  <si>
    <t>Подпрограмма 4 «Обеспечение пожарной безопасности на территории муниципального образования Московской области»</t>
  </si>
  <si>
    <t>Итого по подпрограмме 4 «Обеспечение пожарной безопасности на территории муниципального образования Московской области», в том числе:</t>
  </si>
  <si>
    <t>Подпрограмма 5 «Обеспечение безопасности населения на водных объектах,  расположенных на территории муниципального образования Московской области»</t>
  </si>
  <si>
    <t>Итого по подпрограмме 5 «Обеспечение безопасности населения на водных объектах,  расположенных на территории муниципального образования Московской области», в том числе:</t>
  </si>
  <si>
    <t>Подпрограмма 6 «Обеспечивающая подпрограмма»</t>
  </si>
  <si>
    <t>Итого по подпрограмме 6 «Обеспечивающая подпрограмма», в том числе:</t>
  </si>
  <si>
    <t>Мероприятие 01.03.: 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 укрепленности (закупка товаров, работ, услуг)</t>
  </si>
  <si>
    <t>Основное мероприятие 02: 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</si>
  <si>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Количество муниципальных контрактов, заключенных в целях создания (развития) сегментов аппаратно-программного комплекса "Безопасный город", ед.</t>
  </si>
  <si>
    <t>Количество земельных участков под кладбищами, оформленных в муниципальную собственность (единиц)</t>
  </si>
  <si>
    <t>Мероприятие 01.01.: 
Первичные меры пожарной безопасности на территории муниципального образования</t>
  </si>
  <si>
    <t>Мероприятие 01.06.: Организация обучения населения мерам пожарной безопасности</t>
  </si>
  <si>
    <t xml:space="preserve">Ответственный за выполнение мероприятия  </t>
  </si>
  <si>
    <t>Количество выполненных мероприятий по первичным мерам пожарной безопасности, ед.</t>
  </si>
  <si>
    <t>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аншлагов, оплата договоров с АСФ (АСС) для организации безопасности на муниципальных пляжах,  в том числе проведение лабораторных исследований воды и почвы, ед.</t>
  </si>
  <si>
    <t>Мероприятие 03.04.: 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</si>
  <si>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 xml:space="preserve">Мероприятие 03.04.: Пропаганда знаний в области гражданской обороны </t>
  </si>
  <si>
    <t>Мероприятие 01.02.: Обеспечение деятельности муниципального учреждения в сфере спасения населения и экстренного реагирования на чрезвычайные ситуации (аварийно-спасательные формирования органов местного самоуправления муниципального образования Московской области)</t>
  </si>
  <si>
    <t>Мероприятие 01.07.: Пропаганда в области пожарной безопасности, содействие распространению пожарно-технических знаний</t>
  </si>
  <si>
    <t>1.12.</t>
  </si>
  <si>
    <t xml:space="preserve">Мероприятие 01.08.: Дополнительные мероприятия в условиях особого противопожарного режима </t>
  </si>
  <si>
    <t>Мероприятие 01.13.: 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</si>
  <si>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Мероприятие 03.05.: Подготовка безопасных районов для размещения населения, материальных и культурных ценностей, подлежащих эвакуации</t>
  </si>
  <si>
    <t>Мероприятие 01.01.: 
Обеспечение деятельности муниципального учреждения "Единая дежурная диспетчерская служба муниципального образования Московской области"</t>
  </si>
  <si>
    <t>Количество объектов, по которым проведены работы по возведению пожарного депо, по подведению внешних инженерных сетей, по благоустройству, прилегающей к пожарному депо территории, ед.</t>
  </si>
  <si>
    <t>».</t>
  </si>
  <si>
    <t>«Приложение 1
к Муниципальной программе</t>
  </si>
  <si>
    <t>-</t>
  </si>
  <si>
    <t>В пределах собственных средств собственников (арендаторов) земельных участков</t>
  </si>
  <si>
    <t>Итого по муниципальной программе, в том числе:</t>
  </si>
  <si>
    <t>В пределах собственных средств организаций-балансодержателей источников наружного противопожарного водоснабжения, собственных средств собственников (арендаторов) земельных участков</t>
  </si>
  <si>
    <t>Приобретено материально-технических, продовольственных и иных средств, для целей гражданской обороны, ед.</t>
  </si>
  <si>
    <t>Начальник Управления по вопросам территориальной безопасности, гражданской обороны, защиты населения и территории от чрезвычайных ситуаций</t>
  </si>
  <si>
    <t>А. В. Давыдов</t>
  </si>
  <si>
    <t>Мероприятие 03.03.: 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 межнациональной и межконфессиональной толерантности</t>
  </si>
  <si>
    <t xml:space="preserve">Количество проведенных  "круглых столов" по формированию толерантных межнациональных отношений (ед.) </t>
  </si>
  <si>
    <t>Мероприятие 04.01.:  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 и социальных объектах</t>
  </si>
  <si>
    <t>Мероприятие 04.03.: Техническое обслуживание и модернизация оборудования системы "Безопасный регион"</t>
  </si>
  <si>
    <t>Сумма средств, затраченных на содержание оборудования системы "Безопасный регион" (видеокамеры, серверы, коммутационное и прочее оборудование и сети) в технически исправном состоянии, позволяющем осуществлять формирование, передачу и хранение видеоинформации в течение сроков, установленных распоряжением Главного управления региональной безопасности Московской области от 22.06.2022 № 26-РГУ (тыс. рублей)</t>
  </si>
  <si>
    <t>Основное мероприятие 01: 
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 Московской области</t>
  </si>
  <si>
    <t>Основное мероприятие 01: 
Развитие и эксплуатация Системы-112</t>
  </si>
  <si>
    <t xml:space="preserve">Мероприятие 01.01.:
Развитие Системы-112 </t>
  </si>
  <si>
    <t>Обеспечено развитие 
Системы-112, ед.</t>
  </si>
  <si>
    <t xml:space="preserve">Мероприятие 01.02.:
Содержание и эксплуатация Системы-112 </t>
  </si>
  <si>
    <t>Обеспечено функционирование
Системы-112, ед.</t>
  </si>
  <si>
    <t>Основное мероприятие 03: 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</si>
  <si>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 xml:space="preserve">Мероприятие 03.03.: Пропаганда знаний в области гражданской обороны, защиты населения и территории от чрезвычайных ситуаций </t>
  </si>
  <si>
    <t>Издано листовок, учебных пособий, ед.</t>
  </si>
  <si>
    <t>Основное мероприятие 05: Создание, содержание системно-аппаратного комплекса "Безопасный город" на территории муниципального образования Московской области</t>
  </si>
  <si>
    <t>Мероприятие 05.01.: Создание, содержание системно-аппаратного комплекса "Безопасный город"</t>
  </si>
  <si>
    <t>Мероприятие 01.01.:
Поддержание в постоянной готовности МСОН</t>
  </si>
  <si>
    <t>Мероприятие 01.02.: 
Развитие и модернизация МСОН</t>
  </si>
  <si>
    <t>Мероприятие 02.01.: 
Формирование, хранение, использование и восполнение запасов материально-технических, продовольственных и иных средств</t>
  </si>
  <si>
    <t xml:space="preserve">Мероприятие 03.03.: Создание и содержание курсов гражданской обороны </t>
  </si>
  <si>
    <t>Издание журналов, агитационного материала, ед.</t>
  </si>
  <si>
    <t>Основное мероприятие 04: Развертывание элементов системы технологического обеспечения региональной общественной безопасности и оперативного управления "Безопасный регион" (далее - система "Безопасный регион")</t>
  </si>
  <si>
    <t xml:space="preserve">Мероприятие 04.07.: Оказание услуг по предоставлению видеоизображения для системы «Безопасный регион» с видеокамер исполнителя, установленных на входных группах в подъезды многоквартирных домов
</t>
  </si>
  <si>
    <t>В пределах средств, предусмотренных на реализацию основного мероприятия 01 подпрограммы 3 «Обеспечение мероприятий гражданской обороны на территории муниципального образования Московской области»</t>
  </si>
  <si>
    <t>УМВД России по Одинцовскому городскому округу</t>
  </si>
  <si>
    <t>УМВД России по Одинцовскому городскому округу, ЛО МВД России на станции Москва - Белорусская</t>
  </si>
  <si>
    <t>Подготовлено должностных лиц, чел.</t>
  </si>
  <si>
    <t>Управление благоустройства</t>
  </si>
  <si>
    <t>Подпрограмма 2 «Обеспечение мероприятий по защите населения и территорий от чрезвычайных ситуаций»</t>
  </si>
  <si>
    <t xml:space="preserve">Количество видеокамер, установленных на территории городского округа в рамках муниципальных контрактов на оказание услуг по предоставлению видеоизображения для системы "Безопасный регион" в местах массового скопления людей, на детских игровых, спортивных площадках и социальных объектах (ед.) </t>
  </si>
  <si>
    <t xml:space="preserve">Мероприятие 04.02.: Проведение работ по установке видеокамер на подъездах многоквартирных домов и подключению их к системе "Безопасный регион" (в т.ч. в рамках муниципальных контрактов на оказание услуг по предоставлению видеоизображений для системы "Безопасный регион")
</t>
  </si>
  <si>
    <t xml:space="preserve">Количество видеокамер, установленных на подъездах многоквартирных домов и подключенных к системе "Безопасный регион" (ед.) </t>
  </si>
  <si>
    <t>Мероприятие 04.04.: Обеспечение интеграции в систему "Безопасный регион" видеокамер внешних систем видеонаблюдения</t>
  </si>
  <si>
    <t xml:space="preserve">Количество видеокамер внешних систем видеонаблюдения, интегрированных в систему "Безопасный регион", (ед.) </t>
  </si>
  <si>
    <t xml:space="preserve">Услуги по предоставлению видеоизображения для системы «Безопасный регион» оказаны с установленных на входных группах в подъезды многоквартирных домов видеокамер исполнителя, шт.
</t>
  </si>
  <si>
    <t>Итого по подпрограмме 2 «Обеспечение мероприятий по защите населения и территорий от чрезвычайных ситуаций», в том числе:</t>
  </si>
  <si>
    <t>Подготовлено должностных лиц по вопросам предупреждения и ликвидации чрезвычайных ситуаций, человек</t>
  </si>
  <si>
    <t xml:space="preserve">Приложение 
к постановлению Администрации
Одинцовского городского округа
Московской области
от ____________ № _______
</t>
  </si>
  <si>
    <t xml:space="preserve">Издание буклетов, плакатов, ед.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</si>
</sst>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scheme val="minor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57">
    <xf numFmtId="0" fontId="0" fillId="0" borderId="0" xfId="0"/>
    <xf numFmtId="165" fontId="7" fillId="0" borderId="1" xfId="0" applyNumberFormat="1" applyFont="1" applyFill="1" applyBorder="1" applyAlignment="1">
      <alignment horizontal="center" vertical="top"/>
    </xf>
    <xf numFmtId="3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/>
    </xf>
    <xf numFmtId="0" fontId="8" fillId="0" borderId="0" xfId="0" applyFont="1" applyFill="1" applyAlignment="1">
      <alignment vertical="top"/>
    </xf>
    <xf numFmtId="4" fontId="6" fillId="0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164" fontId="7" fillId="0" borderId="0" xfId="0" applyNumberFormat="1" applyFont="1" applyFill="1" applyAlignment="1">
      <alignment horizontal="center" vertical="top" wrapText="1"/>
    </xf>
    <xf numFmtId="165" fontId="7" fillId="0" borderId="0" xfId="0" applyNumberFormat="1" applyFont="1" applyFill="1" applyAlignment="1">
      <alignment horizontal="center" vertical="top" wrapText="1"/>
    </xf>
    <xf numFmtId="164" fontId="5" fillId="0" borderId="0" xfId="0" applyNumberFormat="1" applyFont="1" applyFill="1"/>
    <xf numFmtId="165" fontId="6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4" fontId="6" fillId="0" borderId="2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Border="1" applyAlignment="1">
      <alignment horizontal="center" vertical="top" wrapText="1"/>
    </xf>
    <xf numFmtId="164" fontId="5" fillId="0" borderId="0" xfId="0" applyNumberFormat="1" applyFont="1" applyFill="1" applyBorder="1"/>
    <xf numFmtId="0" fontId="6" fillId="0" borderId="1" xfId="0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/>
    </xf>
    <xf numFmtId="49" fontId="8" fillId="0" borderId="0" xfId="0" applyNumberFormat="1" applyFont="1" applyFill="1" applyAlignment="1">
      <alignment horizontal="center" vertical="top"/>
    </xf>
    <xf numFmtId="0" fontId="8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49" fontId="7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164" fontId="12" fillId="0" borderId="0" xfId="0" applyNumberFormat="1" applyFont="1" applyFill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right" vertical="top"/>
    </xf>
    <xf numFmtId="49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/>
    <xf numFmtId="0" fontId="8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 applyAlignment="1">
      <alignment horizontal="right"/>
    </xf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justify"/>
    </xf>
    <xf numFmtId="0" fontId="5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justify"/>
    </xf>
    <xf numFmtId="0" fontId="10" fillId="0" borderId="0" xfId="0" applyFont="1" applyFill="1" applyAlignment="1">
      <alignment horizontal="left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65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165" fontId="7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 wrapText="1"/>
    </xf>
    <xf numFmtId="165" fontId="6" fillId="0" borderId="5" xfId="0" applyNumberFormat="1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/>
    </xf>
    <xf numFmtId="165" fontId="7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left" vertical="top" wrapText="1"/>
    </xf>
    <xf numFmtId="3" fontId="2" fillId="0" borderId="11" xfId="0" applyNumberFormat="1" applyFont="1" applyFill="1" applyBorder="1" applyAlignment="1">
      <alignment vertical="top"/>
    </xf>
    <xf numFmtId="165" fontId="6" fillId="0" borderId="2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 wrapText="1"/>
    </xf>
    <xf numFmtId="165" fontId="6" fillId="0" borderId="2" xfId="0" applyNumberFormat="1" applyFont="1" applyFill="1" applyBorder="1" applyAlignment="1">
      <alignment horizontal="center" vertical="top" wrapText="1"/>
    </xf>
    <xf numFmtId="165" fontId="6" fillId="0" borderId="2" xfId="0" applyNumberFormat="1" applyFont="1" applyFill="1" applyBorder="1" applyAlignment="1">
      <alignment horizontal="center" vertical="top"/>
    </xf>
    <xf numFmtId="165" fontId="6" fillId="0" borderId="3" xfId="0" applyNumberFormat="1" applyFont="1" applyFill="1" applyBorder="1" applyAlignment="1">
      <alignment horizontal="center" vertical="top"/>
    </xf>
    <xf numFmtId="165" fontId="6" fillId="0" borderId="4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/>
    </xf>
    <xf numFmtId="165" fontId="7" fillId="0" borderId="2" xfId="0" applyNumberFormat="1" applyFont="1" applyFill="1" applyBorder="1" applyAlignment="1">
      <alignment horizontal="center" vertical="top"/>
    </xf>
    <xf numFmtId="165" fontId="7" fillId="0" borderId="3" xfId="0" applyNumberFormat="1" applyFont="1" applyFill="1" applyBorder="1" applyAlignment="1">
      <alignment horizontal="center" vertical="top"/>
    </xf>
    <xf numFmtId="165" fontId="7" fillId="0" borderId="4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165" fontId="6" fillId="0" borderId="5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165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49" fontId="6" fillId="0" borderId="5" xfId="0" applyNumberFormat="1" applyFont="1" applyFill="1" applyBorder="1" applyAlignment="1">
      <alignment horizontal="center" vertical="top"/>
    </xf>
    <xf numFmtId="49" fontId="6" fillId="0" borderId="6" xfId="0" applyNumberFormat="1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165" fontId="6" fillId="0" borderId="2" xfId="0" applyNumberFormat="1" applyFont="1" applyFill="1" applyBorder="1" applyAlignment="1">
      <alignment horizontal="center" vertical="top" wrapText="1"/>
    </xf>
    <xf numFmtId="165" fontId="6" fillId="0" borderId="3" xfId="0" applyNumberFormat="1" applyFont="1" applyFill="1" applyBorder="1" applyAlignment="1">
      <alignment horizontal="center" vertical="top" wrapText="1"/>
    </xf>
    <xf numFmtId="165" fontId="6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left" vertical="top"/>
    </xf>
    <xf numFmtId="49" fontId="7" fillId="0" borderId="2" xfId="0" applyNumberFormat="1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49" fontId="7" fillId="0" borderId="4" xfId="0" applyNumberFormat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164" fontId="5" fillId="0" borderId="0" xfId="0" applyNumberFormat="1" applyFont="1" applyFill="1" applyAlignment="1">
      <alignment horizontal="righ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52"/>
  <sheetViews>
    <sheetView tabSelected="1" view="pageBreakPreview" topLeftCell="A334" zoomScaleNormal="100" zoomScaleSheetLayoutView="100" workbookViewId="0">
      <selection activeCell="J294" sqref="J294"/>
    </sheetView>
  </sheetViews>
  <sheetFormatPr defaultRowHeight="15" x14ac:dyDescent="0.25"/>
  <cols>
    <col min="1" max="1" width="9.5703125" style="24" customWidth="1"/>
    <col min="2" max="2" width="28.42578125" style="25" customWidth="1"/>
    <col min="3" max="3" width="16.28515625" style="25" customWidth="1"/>
    <col min="4" max="4" width="18.140625" style="25" customWidth="1"/>
    <col min="5" max="5" width="17.85546875" style="5" customWidth="1"/>
    <col min="6" max="6" width="17" style="5" customWidth="1"/>
    <col min="7" max="7" width="14.140625" style="5" customWidth="1"/>
    <col min="8" max="11" width="12.7109375" style="5" customWidth="1"/>
    <col min="12" max="14" width="17" style="5" customWidth="1"/>
    <col min="15" max="15" width="19.5703125" style="45" customWidth="1"/>
    <col min="16" max="16" width="9.140625" style="13"/>
    <col min="17" max="17" width="13.28515625" style="13" customWidth="1"/>
    <col min="18" max="19" width="12.85546875" style="13" customWidth="1"/>
    <col min="20" max="20" width="12.28515625" style="13" customWidth="1"/>
    <col min="21" max="21" width="13.28515625" style="13" customWidth="1"/>
    <col min="22" max="22" width="12.7109375" style="13" customWidth="1"/>
    <col min="23" max="16384" width="9.140625" style="13"/>
  </cols>
  <sheetData>
    <row r="1" spans="1:27" ht="89.25" customHeight="1" x14ac:dyDescent="0.25">
      <c r="N1" s="115" t="s">
        <v>287</v>
      </c>
      <c r="O1" s="116"/>
    </row>
    <row r="2" spans="1:27" ht="39.75" customHeight="1" x14ac:dyDescent="0.25">
      <c r="N2" s="117" t="s">
        <v>242</v>
      </c>
      <c r="O2" s="118"/>
    </row>
    <row r="5" spans="1:27" ht="19.5" customHeight="1" x14ac:dyDescent="0.3">
      <c r="A5" s="119" t="s">
        <v>44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</row>
    <row r="6" spans="1:27" ht="20.25" customHeight="1" x14ac:dyDescent="0.25">
      <c r="A6" s="120" t="s">
        <v>72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</row>
    <row r="8" spans="1:27" ht="45" customHeight="1" x14ac:dyDescent="0.25">
      <c r="A8" s="122" t="s">
        <v>4</v>
      </c>
      <c r="B8" s="121" t="s">
        <v>11</v>
      </c>
      <c r="C8" s="121" t="s">
        <v>0</v>
      </c>
      <c r="D8" s="121" t="s">
        <v>1</v>
      </c>
      <c r="E8" s="121" t="s">
        <v>5</v>
      </c>
      <c r="F8" s="121" t="s">
        <v>2</v>
      </c>
      <c r="G8" s="121"/>
      <c r="H8" s="121"/>
      <c r="I8" s="121"/>
      <c r="J8" s="121"/>
      <c r="K8" s="121"/>
      <c r="L8" s="121"/>
      <c r="M8" s="121"/>
      <c r="N8" s="121"/>
      <c r="O8" s="121" t="s">
        <v>228</v>
      </c>
      <c r="P8" s="26"/>
      <c r="Q8" s="26"/>
      <c r="R8" s="26"/>
      <c r="S8" s="26"/>
      <c r="T8" s="26"/>
      <c r="U8" s="26"/>
      <c r="V8" s="26"/>
      <c r="W8" s="27"/>
      <c r="X8" s="27"/>
      <c r="Y8" s="27"/>
      <c r="Z8" s="27"/>
      <c r="AA8" s="27"/>
    </row>
    <row r="9" spans="1:27" ht="27" customHeight="1" x14ac:dyDescent="0.25">
      <c r="A9" s="122"/>
      <c r="B9" s="121"/>
      <c r="C9" s="121"/>
      <c r="D9" s="121"/>
      <c r="E9" s="121"/>
      <c r="F9" s="68" t="s">
        <v>6</v>
      </c>
      <c r="G9" s="151" t="s">
        <v>7</v>
      </c>
      <c r="H9" s="152"/>
      <c r="I9" s="152"/>
      <c r="J9" s="152"/>
      <c r="K9" s="153"/>
      <c r="L9" s="22" t="s">
        <v>69</v>
      </c>
      <c r="M9" s="22" t="s">
        <v>70</v>
      </c>
      <c r="N9" s="22" t="s">
        <v>71</v>
      </c>
      <c r="O9" s="121"/>
      <c r="P9" s="26"/>
      <c r="Q9" s="26"/>
      <c r="R9" s="26"/>
      <c r="S9" s="26"/>
      <c r="T9" s="26"/>
      <c r="U9" s="26"/>
      <c r="V9" s="26"/>
      <c r="W9" s="27"/>
      <c r="X9" s="27"/>
      <c r="Y9" s="27"/>
      <c r="Z9" s="27"/>
      <c r="AA9" s="27"/>
    </row>
    <row r="10" spans="1:27" s="30" customFormat="1" ht="20.25" customHeight="1" x14ac:dyDescent="0.25">
      <c r="A10" s="82" t="s">
        <v>212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28"/>
      <c r="Q10" s="28"/>
      <c r="R10" s="28"/>
      <c r="S10" s="28"/>
      <c r="T10" s="28"/>
      <c r="U10" s="28"/>
      <c r="V10" s="28"/>
      <c r="W10" s="29"/>
      <c r="X10" s="29"/>
      <c r="Y10" s="29"/>
      <c r="Z10" s="29"/>
      <c r="AA10" s="29"/>
    </row>
    <row r="11" spans="1:27" s="30" customFormat="1" ht="136.5" customHeight="1" x14ac:dyDescent="0.25">
      <c r="A11" s="31" t="s">
        <v>26</v>
      </c>
      <c r="B11" s="61" t="s">
        <v>74</v>
      </c>
      <c r="C11" s="62" t="s">
        <v>73</v>
      </c>
      <c r="D11" s="3" t="s">
        <v>3</v>
      </c>
      <c r="E11" s="60">
        <f>SUM(F11:N11)</f>
        <v>4414.3909999999996</v>
      </c>
      <c r="F11" s="66">
        <f>SUM(F12,F16,F20)</f>
        <v>882.39099999999996</v>
      </c>
      <c r="G11" s="75">
        <f>SUM(G12,G16,G20)</f>
        <v>883</v>
      </c>
      <c r="H11" s="76"/>
      <c r="I11" s="76"/>
      <c r="J11" s="76"/>
      <c r="K11" s="77"/>
      <c r="L11" s="60">
        <f>SUM(L12,L16,L20)</f>
        <v>883</v>
      </c>
      <c r="M11" s="60">
        <f>SUM(M12,M16,M20)</f>
        <v>883</v>
      </c>
      <c r="N11" s="60">
        <f>SUM(N12,N16,N20)</f>
        <v>883</v>
      </c>
      <c r="O11" s="55" t="s">
        <v>211</v>
      </c>
      <c r="P11" s="28"/>
      <c r="Q11" s="28"/>
      <c r="R11" s="28"/>
      <c r="S11" s="28"/>
      <c r="T11" s="28"/>
      <c r="U11" s="28"/>
      <c r="V11" s="28"/>
      <c r="W11" s="29"/>
      <c r="X11" s="29"/>
      <c r="Y11" s="29"/>
      <c r="Z11" s="29"/>
      <c r="AA11" s="29"/>
    </row>
    <row r="12" spans="1:27" s="30" customFormat="1" ht="48.75" customHeight="1" x14ac:dyDescent="0.25">
      <c r="A12" s="64" t="s">
        <v>8</v>
      </c>
      <c r="B12" s="61" t="s">
        <v>55</v>
      </c>
      <c r="C12" s="62" t="s">
        <v>73</v>
      </c>
      <c r="D12" s="3" t="s">
        <v>3</v>
      </c>
      <c r="E12" s="60">
        <f>SUM(F12:N12)</f>
        <v>4274.8909999999996</v>
      </c>
      <c r="F12" s="66">
        <v>854.89099999999996</v>
      </c>
      <c r="G12" s="75">
        <v>855</v>
      </c>
      <c r="H12" s="76"/>
      <c r="I12" s="76"/>
      <c r="J12" s="76"/>
      <c r="K12" s="77"/>
      <c r="L12" s="60">
        <v>855</v>
      </c>
      <c r="M12" s="60">
        <v>855</v>
      </c>
      <c r="N12" s="60">
        <v>855</v>
      </c>
      <c r="O12" s="61" t="s">
        <v>52</v>
      </c>
      <c r="P12" s="28"/>
      <c r="Q12" s="28"/>
      <c r="R12" s="28"/>
      <c r="S12" s="28"/>
      <c r="T12" s="28"/>
      <c r="U12" s="28"/>
      <c r="V12" s="28"/>
      <c r="W12" s="29"/>
      <c r="X12" s="29"/>
      <c r="Y12" s="29"/>
      <c r="Z12" s="29"/>
      <c r="AA12" s="29"/>
    </row>
    <row r="13" spans="1:27" s="30" customFormat="1" ht="19.5" customHeight="1" x14ac:dyDescent="0.25">
      <c r="A13" s="86"/>
      <c r="B13" s="93" t="s">
        <v>154</v>
      </c>
      <c r="C13" s="96" t="s">
        <v>211</v>
      </c>
      <c r="D13" s="83" t="s">
        <v>211</v>
      </c>
      <c r="E13" s="99" t="s">
        <v>148</v>
      </c>
      <c r="F13" s="103">
        <v>2023</v>
      </c>
      <c r="G13" s="101" t="s">
        <v>7</v>
      </c>
      <c r="H13" s="75" t="s">
        <v>153</v>
      </c>
      <c r="I13" s="76"/>
      <c r="J13" s="76"/>
      <c r="K13" s="77"/>
      <c r="L13" s="101" t="s">
        <v>69</v>
      </c>
      <c r="M13" s="101" t="s">
        <v>70</v>
      </c>
      <c r="N13" s="101" t="s">
        <v>71</v>
      </c>
      <c r="O13" s="83" t="s">
        <v>211</v>
      </c>
      <c r="P13" s="28"/>
      <c r="Q13" s="28"/>
      <c r="R13" s="28"/>
      <c r="S13" s="28"/>
      <c r="T13" s="28"/>
      <c r="U13" s="28"/>
      <c r="V13" s="28"/>
      <c r="W13" s="29"/>
      <c r="X13" s="29"/>
      <c r="Y13" s="29"/>
      <c r="Z13" s="29"/>
      <c r="AA13" s="29"/>
    </row>
    <row r="14" spans="1:27" s="30" customFormat="1" ht="15.75" customHeight="1" x14ac:dyDescent="0.25">
      <c r="A14" s="87"/>
      <c r="B14" s="94"/>
      <c r="C14" s="97"/>
      <c r="D14" s="84"/>
      <c r="E14" s="100"/>
      <c r="F14" s="104"/>
      <c r="G14" s="102"/>
      <c r="H14" s="60" t="s">
        <v>149</v>
      </c>
      <c r="I14" s="60" t="s">
        <v>150</v>
      </c>
      <c r="J14" s="60" t="s">
        <v>151</v>
      </c>
      <c r="K14" s="60" t="s">
        <v>152</v>
      </c>
      <c r="L14" s="102"/>
      <c r="M14" s="102"/>
      <c r="N14" s="102"/>
      <c r="O14" s="84"/>
      <c r="P14" s="28"/>
      <c r="Q14" s="28"/>
      <c r="R14" s="28"/>
      <c r="S14" s="28"/>
      <c r="T14" s="28"/>
      <c r="U14" s="28"/>
      <c r="V14" s="28"/>
      <c r="W14" s="29"/>
      <c r="X14" s="29"/>
      <c r="Y14" s="29"/>
      <c r="Z14" s="29"/>
      <c r="AA14" s="29"/>
    </row>
    <row r="15" spans="1:27" s="30" customFormat="1" ht="15.75" customHeight="1" x14ac:dyDescent="0.25">
      <c r="A15" s="88"/>
      <c r="B15" s="95"/>
      <c r="C15" s="98"/>
      <c r="D15" s="85"/>
      <c r="E15" s="2">
        <f>G15+L15+M15+N15+F15</f>
        <v>110</v>
      </c>
      <c r="F15" s="2">
        <v>22</v>
      </c>
      <c r="G15" s="2">
        <f>K15</f>
        <v>22</v>
      </c>
      <c r="H15" s="2">
        <v>5</v>
      </c>
      <c r="I15" s="2">
        <v>11</v>
      </c>
      <c r="J15" s="2">
        <v>18</v>
      </c>
      <c r="K15" s="2">
        <v>22</v>
      </c>
      <c r="L15" s="2">
        <v>22</v>
      </c>
      <c r="M15" s="2">
        <v>22</v>
      </c>
      <c r="N15" s="2">
        <v>22</v>
      </c>
      <c r="O15" s="85"/>
      <c r="P15" s="28"/>
      <c r="Q15" s="28"/>
      <c r="R15" s="28"/>
      <c r="S15" s="28"/>
      <c r="T15" s="28"/>
      <c r="U15" s="28"/>
      <c r="V15" s="28"/>
      <c r="W15" s="29"/>
      <c r="X15" s="29"/>
      <c r="Y15" s="29"/>
      <c r="Z15" s="29"/>
      <c r="AA15" s="29"/>
    </row>
    <row r="16" spans="1:27" s="30" customFormat="1" ht="121.5" customHeight="1" x14ac:dyDescent="0.25">
      <c r="A16" s="64" t="s">
        <v>9</v>
      </c>
      <c r="B16" s="61" t="s">
        <v>56</v>
      </c>
      <c r="C16" s="62" t="s">
        <v>73</v>
      </c>
      <c r="D16" s="3" t="s">
        <v>3</v>
      </c>
      <c r="E16" s="60">
        <f>SUM(F16:N16)</f>
        <v>139.5</v>
      </c>
      <c r="F16" s="66">
        <f>50-22.5</f>
        <v>27.5</v>
      </c>
      <c r="G16" s="75">
        <v>28</v>
      </c>
      <c r="H16" s="76"/>
      <c r="I16" s="76"/>
      <c r="J16" s="76"/>
      <c r="K16" s="77"/>
      <c r="L16" s="60">
        <v>28</v>
      </c>
      <c r="M16" s="60">
        <v>28</v>
      </c>
      <c r="N16" s="60">
        <v>28</v>
      </c>
      <c r="O16" s="61" t="s">
        <v>52</v>
      </c>
      <c r="P16" s="28"/>
      <c r="Q16" s="28"/>
      <c r="R16" s="28"/>
      <c r="S16" s="28"/>
      <c r="T16" s="28"/>
      <c r="U16" s="28"/>
      <c r="V16" s="28"/>
      <c r="W16" s="29"/>
      <c r="X16" s="29"/>
      <c r="Y16" s="29"/>
      <c r="Z16" s="29"/>
      <c r="AA16" s="29"/>
    </row>
    <row r="17" spans="1:27" s="30" customFormat="1" ht="18" customHeight="1" x14ac:dyDescent="0.25">
      <c r="A17" s="86"/>
      <c r="B17" s="93" t="s">
        <v>155</v>
      </c>
      <c r="C17" s="96" t="s">
        <v>211</v>
      </c>
      <c r="D17" s="83" t="s">
        <v>211</v>
      </c>
      <c r="E17" s="99" t="s">
        <v>148</v>
      </c>
      <c r="F17" s="103">
        <v>2023</v>
      </c>
      <c r="G17" s="101" t="s">
        <v>7</v>
      </c>
      <c r="H17" s="75" t="s">
        <v>153</v>
      </c>
      <c r="I17" s="76"/>
      <c r="J17" s="76"/>
      <c r="K17" s="77"/>
      <c r="L17" s="101" t="s">
        <v>69</v>
      </c>
      <c r="M17" s="101" t="s">
        <v>70</v>
      </c>
      <c r="N17" s="101" t="s">
        <v>71</v>
      </c>
      <c r="O17" s="83" t="s">
        <v>211</v>
      </c>
      <c r="P17" s="28"/>
      <c r="Q17" s="28"/>
      <c r="R17" s="28"/>
      <c r="S17" s="28"/>
      <c r="T17" s="28"/>
      <c r="U17" s="28"/>
      <c r="V17" s="28"/>
      <c r="W17" s="29"/>
      <c r="X17" s="29"/>
      <c r="Y17" s="29"/>
      <c r="Z17" s="29"/>
      <c r="AA17" s="29"/>
    </row>
    <row r="18" spans="1:27" s="30" customFormat="1" ht="29.25" customHeight="1" x14ac:dyDescent="0.25">
      <c r="A18" s="87"/>
      <c r="B18" s="94"/>
      <c r="C18" s="97"/>
      <c r="D18" s="84"/>
      <c r="E18" s="100"/>
      <c r="F18" s="104"/>
      <c r="G18" s="102"/>
      <c r="H18" s="60" t="s">
        <v>149</v>
      </c>
      <c r="I18" s="60" t="s">
        <v>150</v>
      </c>
      <c r="J18" s="60" t="s">
        <v>151</v>
      </c>
      <c r="K18" s="60" t="s">
        <v>152</v>
      </c>
      <c r="L18" s="102"/>
      <c r="M18" s="102"/>
      <c r="N18" s="102"/>
      <c r="O18" s="84"/>
      <c r="P18" s="28"/>
      <c r="Q18" s="28"/>
      <c r="R18" s="28"/>
      <c r="S18" s="28"/>
      <c r="T18" s="28"/>
      <c r="U18" s="28"/>
      <c r="V18" s="28"/>
      <c r="W18" s="29"/>
      <c r="X18" s="29"/>
      <c r="Y18" s="29"/>
      <c r="Z18" s="29"/>
      <c r="AA18" s="29"/>
    </row>
    <row r="19" spans="1:27" s="30" customFormat="1" ht="76.5" customHeight="1" x14ac:dyDescent="0.25">
      <c r="A19" s="88"/>
      <c r="B19" s="95"/>
      <c r="C19" s="98"/>
      <c r="D19" s="85"/>
      <c r="E19" s="2">
        <f>N19+M19+L19+G19+F19</f>
        <v>6980</v>
      </c>
      <c r="F19" s="2">
        <v>2500</v>
      </c>
      <c r="G19" s="2">
        <f>K19</f>
        <v>1120</v>
      </c>
      <c r="H19" s="2" t="s">
        <v>22</v>
      </c>
      <c r="I19" s="2" t="s">
        <v>22</v>
      </c>
      <c r="J19" s="2">
        <v>1120</v>
      </c>
      <c r="K19" s="2">
        <v>1120</v>
      </c>
      <c r="L19" s="2">
        <v>1120</v>
      </c>
      <c r="M19" s="2">
        <v>1120</v>
      </c>
      <c r="N19" s="2">
        <v>1120</v>
      </c>
      <c r="O19" s="85"/>
      <c r="P19" s="28"/>
      <c r="Q19" s="28"/>
      <c r="R19" s="28"/>
      <c r="S19" s="28"/>
      <c r="T19" s="28"/>
      <c r="U19" s="28"/>
      <c r="V19" s="28"/>
      <c r="W19" s="29"/>
      <c r="X19" s="29"/>
      <c r="Y19" s="29"/>
      <c r="Z19" s="29"/>
      <c r="AA19" s="29"/>
    </row>
    <row r="20" spans="1:27" s="30" customFormat="1" ht="212.25" customHeight="1" x14ac:dyDescent="0.25">
      <c r="A20" s="64" t="s">
        <v>10</v>
      </c>
      <c r="B20" s="61" t="s">
        <v>222</v>
      </c>
      <c r="C20" s="62" t="s">
        <v>73</v>
      </c>
      <c r="D20" s="3" t="s">
        <v>3</v>
      </c>
      <c r="E20" s="60">
        <f>SUM(F20:N20)</f>
        <v>0</v>
      </c>
      <c r="F20" s="66">
        <v>0</v>
      </c>
      <c r="G20" s="75">
        <v>0</v>
      </c>
      <c r="H20" s="76"/>
      <c r="I20" s="76"/>
      <c r="J20" s="76"/>
      <c r="K20" s="77"/>
      <c r="L20" s="60">
        <v>0</v>
      </c>
      <c r="M20" s="60">
        <v>0</v>
      </c>
      <c r="N20" s="60">
        <v>0</v>
      </c>
      <c r="O20" s="61" t="s">
        <v>30</v>
      </c>
      <c r="P20" s="28"/>
      <c r="Q20" s="28"/>
      <c r="R20" s="28"/>
      <c r="S20" s="28"/>
      <c r="T20" s="28"/>
      <c r="U20" s="28"/>
      <c r="V20" s="28"/>
      <c r="W20" s="29"/>
      <c r="X20" s="29"/>
      <c r="Y20" s="29"/>
      <c r="Z20" s="29"/>
      <c r="AA20" s="29"/>
    </row>
    <row r="21" spans="1:27" s="30" customFormat="1" ht="18.75" customHeight="1" x14ac:dyDescent="0.25">
      <c r="A21" s="86"/>
      <c r="B21" s="93" t="s">
        <v>156</v>
      </c>
      <c r="C21" s="96" t="s">
        <v>211</v>
      </c>
      <c r="D21" s="83" t="s">
        <v>211</v>
      </c>
      <c r="E21" s="99" t="s">
        <v>148</v>
      </c>
      <c r="F21" s="103">
        <v>2023</v>
      </c>
      <c r="G21" s="101" t="s">
        <v>7</v>
      </c>
      <c r="H21" s="75" t="s">
        <v>153</v>
      </c>
      <c r="I21" s="76"/>
      <c r="J21" s="76"/>
      <c r="K21" s="77"/>
      <c r="L21" s="101" t="s">
        <v>69</v>
      </c>
      <c r="M21" s="101" t="s">
        <v>70</v>
      </c>
      <c r="N21" s="101" t="s">
        <v>71</v>
      </c>
      <c r="O21" s="83" t="s">
        <v>211</v>
      </c>
      <c r="P21" s="28"/>
      <c r="Q21" s="28"/>
      <c r="R21" s="28"/>
      <c r="S21" s="28"/>
      <c r="T21" s="28"/>
      <c r="U21" s="28"/>
      <c r="V21" s="28"/>
      <c r="W21" s="29"/>
      <c r="X21" s="29"/>
      <c r="Y21" s="29"/>
      <c r="Z21" s="29"/>
      <c r="AA21" s="29"/>
    </row>
    <row r="22" spans="1:27" s="30" customFormat="1" ht="20.25" customHeight="1" x14ac:dyDescent="0.25">
      <c r="A22" s="87"/>
      <c r="B22" s="94"/>
      <c r="C22" s="97"/>
      <c r="D22" s="84"/>
      <c r="E22" s="100"/>
      <c r="F22" s="104"/>
      <c r="G22" s="102"/>
      <c r="H22" s="60" t="s">
        <v>149</v>
      </c>
      <c r="I22" s="60" t="s">
        <v>150</v>
      </c>
      <c r="J22" s="60" t="s">
        <v>151</v>
      </c>
      <c r="K22" s="60" t="s">
        <v>152</v>
      </c>
      <c r="L22" s="102"/>
      <c r="M22" s="102"/>
      <c r="N22" s="102"/>
      <c r="O22" s="84"/>
      <c r="P22" s="28"/>
      <c r="Q22" s="28"/>
      <c r="R22" s="28"/>
      <c r="S22" s="28"/>
      <c r="T22" s="28"/>
      <c r="U22" s="28"/>
      <c r="V22" s="28"/>
      <c r="W22" s="29"/>
      <c r="X22" s="29"/>
      <c r="Y22" s="29"/>
      <c r="Z22" s="29"/>
      <c r="AA22" s="29"/>
    </row>
    <row r="23" spans="1:27" s="30" customFormat="1" ht="53.25" customHeight="1" x14ac:dyDescent="0.25">
      <c r="A23" s="88"/>
      <c r="B23" s="95"/>
      <c r="C23" s="98"/>
      <c r="D23" s="85"/>
      <c r="E23" s="60" t="s">
        <v>22</v>
      </c>
      <c r="F23" s="60" t="s">
        <v>22</v>
      </c>
      <c r="G23" s="60" t="s">
        <v>22</v>
      </c>
      <c r="H23" s="60" t="s">
        <v>22</v>
      </c>
      <c r="I23" s="60" t="s">
        <v>22</v>
      </c>
      <c r="J23" s="60" t="s">
        <v>22</v>
      </c>
      <c r="K23" s="60" t="s">
        <v>22</v>
      </c>
      <c r="L23" s="60" t="s">
        <v>22</v>
      </c>
      <c r="M23" s="60" t="s">
        <v>22</v>
      </c>
      <c r="N23" s="60" t="s">
        <v>22</v>
      </c>
      <c r="O23" s="85"/>
      <c r="P23" s="28"/>
      <c r="Q23" s="28"/>
      <c r="R23" s="28"/>
      <c r="S23" s="28"/>
      <c r="T23" s="28"/>
      <c r="U23" s="28"/>
      <c r="V23" s="28"/>
      <c r="W23" s="29"/>
      <c r="X23" s="29"/>
      <c r="Y23" s="29"/>
      <c r="Z23" s="29"/>
      <c r="AA23" s="29"/>
    </row>
    <row r="24" spans="1:27" s="30" customFormat="1" ht="77.25" customHeight="1" x14ac:dyDescent="0.25">
      <c r="A24" s="64" t="s">
        <v>20</v>
      </c>
      <c r="B24" s="61" t="s">
        <v>57</v>
      </c>
      <c r="C24" s="62" t="s">
        <v>73</v>
      </c>
      <c r="D24" s="3" t="s">
        <v>3</v>
      </c>
      <c r="E24" s="60">
        <f>SUM(F24:N24)</f>
        <v>0</v>
      </c>
      <c r="F24" s="66">
        <f>SUM(F25,F29,F33,F37,F41)</f>
        <v>0</v>
      </c>
      <c r="G24" s="75">
        <f>SUM(G25,G29,G33,G37,G41)</f>
        <v>0</v>
      </c>
      <c r="H24" s="76"/>
      <c r="I24" s="76"/>
      <c r="J24" s="76"/>
      <c r="K24" s="77"/>
      <c r="L24" s="60">
        <f t="shared" ref="L24:N24" si="0">SUM(L25,L29,L33,L37,L41)</f>
        <v>0</v>
      </c>
      <c r="M24" s="60">
        <f t="shared" si="0"/>
        <v>0</v>
      </c>
      <c r="N24" s="60">
        <f t="shared" si="0"/>
        <v>0</v>
      </c>
      <c r="O24" s="55" t="s">
        <v>211</v>
      </c>
      <c r="P24" s="28"/>
      <c r="Q24" s="28"/>
      <c r="R24" s="28"/>
      <c r="S24" s="28"/>
      <c r="T24" s="28"/>
      <c r="U24" s="28"/>
      <c r="V24" s="28"/>
      <c r="W24" s="29"/>
      <c r="X24" s="29"/>
      <c r="Y24" s="29"/>
      <c r="Z24" s="29"/>
      <c r="AA24" s="29"/>
    </row>
    <row r="25" spans="1:27" s="30" customFormat="1" ht="91.5" customHeight="1" x14ac:dyDescent="0.25">
      <c r="A25" s="64" t="s">
        <v>12</v>
      </c>
      <c r="B25" s="61" t="s">
        <v>58</v>
      </c>
      <c r="C25" s="62" t="s">
        <v>73</v>
      </c>
      <c r="D25" s="3" t="s">
        <v>3</v>
      </c>
      <c r="E25" s="60">
        <f>SUM(F25:N25)</f>
        <v>0</v>
      </c>
      <c r="F25" s="66">
        <v>0</v>
      </c>
      <c r="G25" s="75">
        <v>0</v>
      </c>
      <c r="H25" s="76"/>
      <c r="I25" s="76"/>
      <c r="J25" s="76"/>
      <c r="K25" s="77"/>
      <c r="L25" s="60">
        <v>0</v>
      </c>
      <c r="M25" s="60">
        <v>0</v>
      </c>
      <c r="N25" s="60">
        <v>0</v>
      </c>
      <c r="O25" s="61" t="s">
        <v>52</v>
      </c>
      <c r="P25" s="28"/>
      <c r="Q25" s="28"/>
      <c r="R25" s="28"/>
      <c r="S25" s="28"/>
      <c r="T25" s="28"/>
      <c r="U25" s="28"/>
      <c r="V25" s="28"/>
      <c r="W25" s="29"/>
      <c r="X25" s="29"/>
      <c r="Y25" s="29"/>
      <c r="Z25" s="29"/>
      <c r="AA25" s="29"/>
    </row>
    <row r="26" spans="1:27" s="30" customFormat="1" ht="21" customHeight="1" x14ac:dyDescent="0.25">
      <c r="A26" s="86"/>
      <c r="B26" s="93" t="s">
        <v>157</v>
      </c>
      <c r="C26" s="96" t="s">
        <v>211</v>
      </c>
      <c r="D26" s="83" t="s">
        <v>211</v>
      </c>
      <c r="E26" s="99" t="s">
        <v>148</v>
      </c>
      <c r="F26" s="103">
        <v>2023</v>
      </c>
      <c r="G26" s="101" t="s">
        <v>7</v>
      </c>
      <c r="H26" s="75" t="s">
        <v>153</v>
      </c>
      <c r="I26" s="76"/>
      <c r="J26" s="76"/>
      <c r="K26" s="77"/>
      <c r="L26" s="101" t="s">
        <v>69</v>
      </c>
      <c r="M26" s="101" t="s">
        <v>70</v>
      </c>
      <c r="N26" s="101" t="s">
        <v>71</v>
      </c>
      <c r="O26" s="83" t="s">
        <v>211</v>
      </c>
      <c r="P26" s="28"/>
      <c r="Q26" s="28"/>
      <c r="R26" s="28"/>
      <c r="S26" s="28"/>
      <c r="T26" s="28"/>
      <c r="U26" s="28"/>
      <c r="V26" s="28"/>
      <c r="W26" s="29"/>
      <c r="X26" s="29"/>
      <c r="Y26" s="29"/>
      <c r="Z26" s="29"/>
      <c r="AA26" s="29"/>
    </row>
    <row r="27" spans="1:27" s="30" customFormat="1" ht="27.75" customHeight="1" x14ac:dyDescent="0.25">
      <c r="A27" s="87"/>
      <c r="B27" s="94"/>
      <c r="C27" s="97"/>
      <c r="D27" s="84"/>
      <c r="E27" s="100"/>
      <c r="F27" s="104"/>
      <c r="G27" s="102"/>
      <c r="H27" s="60" t="s">
        <v>149</v>
      </c>
      <c r="I27" s="60" t="s">
        <v>150</v>
      </c>
      <c r="J27" s="60" t="s">
        <v>151</v>
      </c>
      <c r="K27" s="60" t="s">
        <v>152</v>
      </c>
      <c r="L27" s="102"/>
      <c r="M27" s="102"/>
      <c r="N27" s="102"/>
      <c r="O27" s="84"/>
      <c r="P27" s="28"/>
      <c r="Q27" s="28"/>
      <c r="R27" s="28"/>
      <c r="S27" s="28"/>
      <c r="T27" s="28"/>
      <c r="U27" s="28"/>
      <c r="V27" s="28"/>
      <c r="W27" s="29"/>
      <c r="X27" s="29"/>
      <c r="Y27" s="29"/>
      <c r="Z27" s="29"/>
      <c r="AA27" s="29"/>
    </row>
    <row r="28" spans="1:27" s="30" customFormat="1" ht="17.25" customHeight="1" x14ac:dyDescent="0.25">
      <c r="A28" s="88"/>
      <c r="B28" s="95"/>
      <c r="C28" s="98"/>
      <c r="D28" s="85"/>
      <c r="E28" s="60" t="s">
        <v>22</v>
      </c>
      <c r="F28" s="60" t="s">
        <v>22</v>
      </c>
      <c r="G28" s="60" t="s">
        <v>22</v>
      </c>
      <c r="H28" s="60" t="s">
        <v>22</v>
      </c>
      <c r="I28" s="60" t="s">
        <v>22</v>
      </c>
      <c r="J28" s="60" t="s">
        <v>22</v>
      </c>
      <c r="K28" s="60" t="s">
        <v>22</v>
      </c>
      <c r="L28" s="60" t="s">
        <v>22</v>
      </c>
      <c r="M28" s="60" t="s">
        <v>22</v>
      </c>
      <c r="N28" s="60" t="s">
        <v>22</v>
      </c>
      <c r="O28" s="85"/>
      <c r="P28" s="28"/>
      <c r="Q28" s="28"/>
      <c r="R28" s="28"/>
      <c r="S28" s="28"/>
      <c r="T28" s="28"/>
      <c r="U28" s="28"/>
      <c r="V28" s="28"/>
      <c r="W28" s="29"/>
      <c r="X28" s="29"/>
      <c r="Y28" s="29"/>
      <c r="Z28" s="29"/>
      <c r="AA28" s="29"/>
    </row>
    <row r="29" spans="1:27" s="30" customFormat="1" ht="60.75" customHeight="1" x14ac:dyDescent="0.25">
      <c r="A29" s="64" t="s">
        <v>25</v>
      </c>
      <c r="B29" s="61" t="s">
        <v>59</v>
      </c>
      <c r="C29" s="62" t="s">
        <v>73</v>
      </c>
      <c r="D29" s="3" t="s">
        <v>3</v>
      </c>
      <c r="E29" s="60">
        <f>SUM(F29:N29)</f>
        <v>0</v>
      </c>
      <c r="F29" s="66">
        <v>0</v>
      </c>
      <c r="G29" s="75">
        <v>0</v>
      </c>
      <c r="H29" s="76"/>
      <c r="I29" s="76"/>
      <c r="J29" s="76"/>
      <c r="K29" s="77"/>
      <c r="L29" s="60">
        <v>0</v>
      </c>
      <c r="M29" s="60">
        <v>0</v>
      </c>
      <c r="N29" s="60">
        <v>0</v>
      </c>
      <c r="O29" s="61" t="s">
        <v>52</v>
      </c>
      <c r="P29" s="28"/>
      <c r="Q29" s="28"/>
      <c r="R29" s="28"/>
      <c r="S29" s="28"/>
      <c r="T29" s="28"/>
      <c r="U29" s="28"/>
      <c r="V29" s="28"/>
      <c r="W29" s="29"/>
      <c r="X29" s="29"/>
      <c r="Y29" s="29"/>
      <c r="Z29" s="29"/>
      <c r="AA29" s="29"/>
    </row>
    <row r="30" spans="1:27" s="30" customFormat="1" ht="21.75" customHeight="1" x14ac:dyDescent="0.25">
      <c r="A30" s="86"/>
      <c r="B30" s="93" t="s">
        <v>158</v>
      </c>
      <c r="C30" s="96" t="s">
        <v>211</v>
      </c>
      <c r="D30" s="83" t="s">
        <v>211</v>
      </c>
      <c r="E30" s="99" t="s">
        <v>148</v>
      </c>
      <c r="F30" s="103">
        <v>2023</v>
      </c>
      <c r="G30" s="101" t="s">
        <v>7</v>
      </c>
      <c r="H30" s="75" t="s">
        <v>153</v>
      </c>
      <c r="I30" s="76"/>
      <c r="J30" s="76"/>
      <c r="K30" s="77"/>
      <c r="L30" s="101" t="s">
        <v>69</v>
      </c>
      <c r="M30" s="101" t="s">
        <v>70</v>
      </c>
      <c r="N30" s="101" t="s">
        <v>71</v>
      </c>
      <c r="O30" s="83" t="s">
        <v>211</v>
      </c>
      <c r="P30" s="28"/>
      <c r="Q30" s="28"/>
      <c r="R30" s="28"/>
      <c r="S30" s="28"/>
      <c r="T30" s="28"/>
      <c r="U30" s="28"/>
      <c r="V30" s="28"/>
      <c r="W30" s="29"/>
      <c r="X30" s="29"/>
      <c r="Y30" s="29"/>
      <c r="Z30" s="29"/>
      <c r="AA30" s="29"/>
    </row>
    <row r="31" spans="1:27" s="30" customFormat="1" ht="18" customHeight="1" x14ac:dyDescent="0.25">
      <c r="A31" s="87"/>
      <c r="B31" s="94"/>
      <c r="C31" s="97"/>
      <c r="D31" s="84"/>
      <c r="E31" s="100"/>
      <c r="F31" s="104"/>
      <c r="G31" s="102"/>
      <c r="H31" s="60" t="s">
        <v>149</v>
      </c>
      <c r="I31" s="60" t="s">
        <v>150</v>
      </c>
      <c r="J31" s="60" t="s">
        <v>151</v>
      </c>
      <c r="K31" s="60" t="s">
        <v>152</v>
      </c>
      <c r="L31" s="102"/>
      <c r="M31" s="102"/>
      <c r="N31" s="102"/>
      <c r="O31" s="84"/>
      <c r="P31" s="28"/>
      <c r="Q31" s="28"/>
      <c r="R31" s="28"/>
      <c r="S31" s="28"/>
      <c r="T31" s="28"/>
      <c r="U31" s="28"/>
      <c r="V31" s="28"/>
      <c r="W31" s="29"/>
      <c r="X31" s="29"/>
      <c r="Y31" s="29"/>
      <c r="Z31" s="29"/>
      <c r="AA31" s="29"/>
    </row>
    <row r="32" spans="1:27" s="30" customFormat="1" ht="51" customHeight="1" x14ac:dyDescent="0.25">
      <c r="A32" s="88"/>
      <c r="B32" s="95"/>
      <c r="C32" s="98"/>
      <c r="D32" s="85"/>
      <c r="E32" s="60" t="s">
        <v>22</v>
      </c>
      <c r="F32" s="60" t="s">
        <v>22</v>
      </c>
      <c r="G32" s="60" t="s">
        <v>22</v>
      </c>
      <c r="H32" s="60" t="s">
        <v>22</v>
      </c>
      <c r="I32" s="60" t="s">
        <v>22</v>
      </c>
      <c r="J32" s="60" t="s">
        <v>22</v>
      </c>
      <c r="K32" s="60" t="s">
        <v>22</v>
      </c>
      <c r="L32" s="60" t="s">
        <v>22</v>
      </c>
      <c r="M32" s="60" t="s">
        <v>22</v>
      </c>
      <c r="N32" s="60" t="s">
        <v>22</v>
      </c>
      <c r="O32" s="85"/>
      <c r="P32" s="28"/>
      <c r="Q32" s="28"/>
      <c r="R32" s="28"/>
      <c r="S32" s="28"/>
      <c r="T32" s="28"/>
      <c r="U32" s="28"/>
      <c r="V32" s="28"/>
      <c r="W32" s="29"/>
      <c r="X32" s="29"/>
      <c r="Y32" s="29"/>
      <c r="Z32" s="29"/>
      <c r="AA32" s="29"/>
    </row>
    <row r="33" spans="1:27" s="30" customFormat="1" ht="74.25" customHeight="1" x14ac:dyDescent="0.25">
      <c r="A33" s="64" t="s">
        <v>36</v>
      </c>
      <c r="B33" s="61" t="s">
        <v>60</v>
      </c>
      <c r="C33" s="62" t="s">
        <v>73</v>
      </c>
      <c r="D33" s="3" t="s">
        <v>3</v>
      </c>
      <c r="E33" s="60">
        <f>SUM(F33:N33)</f>
        <v>0</v>
      </c>
      <c r="F33" s="66">
        <v>0</v>
      </c>
      <c r="G33" s="75">
        <v>0</v>
      </c>
      <c r="H33" s="76"/>
      <c r="I33" s="76"/>
      <c r="J33" s="76"/>
      <c r="K33" s="77"/>
      <c r="L33" s="60">
        <v>0</v>
      </c>
      <c r="M33" s="60">
        <v>0</v>
      </c>
      <c r="N33" s="60">
        <v>0</v>
      </c>
      <c r="O33" s="61" t="s">
        <v>52</v>
      </c>
      <c r="P33" s="28"/>
      <c r="Q33" s="28"/>
      <c r="R33" s="28"/>
      <c r="S33" s="28"/>
      <c r="T33" s="28"/>
      <c r="U33" s="28"/>
      <c r="V33" s="28"/>
      <c r="W33" s="29"/>
      <c r="X33" s="29"/>
      <c r="Y33" s="29"/>
      <c r="Z33" s="29"/>
      <c r="AA33" s="29"/>
    </row>
    <row r="34" spans="1:27" s="30" customFormat="1" ht="21.75" customHeight="1" x14ac:dyDescent="0.25">
      <c r="A34" s="86"/>
      <c r="B34" s="93" t="s">
        <v>159</v>
      </c>
      <c r="C34" s="96" t="s">
        <v>211</v>
      </c>
      <c r="D34" s="83" t="s">
        <v>211</v>
      </c>
      <c r="E34" s="99" t="s">
        <v>148</v>
      </c>
      <c r="F34" s="103">
        <v>2023</v>
      </c>
      <c r="G34" s="101" t="s">
        <v>7</v>
      </c>
      <c r="H34" s="75" t="s">
        <v>153</v>
      </c>
      <c r="I34" s="76"/>
      <c r="J34" s="76"/>
      <c r="K34" s="77"/>
      <c r="L34" s="101" t="s">
        <v>69</v>
      </c>
      <c r="M34" s="101" t="s">
        <v>70</v>
      </c>
      <c r="N34" s="101" t="s">
        <v>71</v>
      </c>
      <c r="O34" s="83" t="s">
        <v>211</v>
      </c>
      <c r="P34" s="28"/>
      <c r="Q34" s="28"/>
      <c r="R34" s="28"/>
      <c r="S34" s="28"/>
      <c r="T34" s="28"/>
      <c r="U34" s="28"/>
      <c r="V34" s="28"/>
      <c r="W34" s="29"/>
      <c r="X34" s="29"/>
      <c r="Y34" s="29"/>
      <c r="Z34" s="29"/>
      <c r="AA34" s="29"/>
    </row>
    <row r="35" spans="1:27" s="30" customFormat="1" ht="20.25" customHeight="1" x14ac:dyDescent="0.25">
      <c r="A35" s="87"/>
      <c r="B35" s="94"/>
      <c r="C35" s="97"/>
      <c r="D35" s="84"/>
      <c r="E35" s="100"/>
      <c r="F35" s="104"/>
      <c r="G35" s="102"/>
      <c r="H35" s="60" t="s">
        <v>149</v>
      </c>
      <c r="I35" s="60" t="s">
        <v>150</v>
      </c>
      <c r="J35" s="60" t="s">
        <v>151</v>
      </c>
      <c r="K35" s="60" t="s">
        <v>152</v>
      </c>
      <c r="L35" s="102"/>
      <c r="M35" s="102"/>
      <c r="N35" s="102"/>
      <c r="O35" s="84"/>
      <c r="P35" s="28"/>
      <c r="Q35" s="28"/>
      <c r="R35" s="28"/>
      <c r="S35" s="28"/>
      <c r="T35" s="28"/>
      <c r="U35" s="28"/>
      <c r="V35" s="28"/>
      <c r="W35" s="29"/>
      <c r="X35" s="29"/>
      <c r="Y35" s="29"/>
      <c r="Z35" s="29"/>
      <c r="AA35" s="29"/>
    </row>
    <row r="36" spans="1:27" s="30" customFormat="1" ht="35.25" customHeight="1" x14ac:dyDescent="0.25">
      <c r="A36" s="88"/>
      <c r="B36" s="95"/>
      <c r="C36" s="98"/>
      <c r="D36" s="85"/>
      <c r="E36" s="60" t="s">
        <v>22</v>
      </c>
      <c r="F36" s="60" t="s">
        <v>22</v>
      </c>
      <c r="G36" s="60" t="s">
        <v>22</v>
      </c>
      <c r="H36" s="60" t="s">
        <v>22</v>
      </c>
      <c r="I36" s="60" t="s">
        <v>22</v>
      </c>
      <c r="J36" s="60" t="s">
        <v>22</v>
      </c>
      <c r="K36" s="60" t="s">
        <v>22</v>
      </c>
      <c r="L36" s="60" t="s">
        <v>22</v>
      </c>
      <c r="M36" s="60" t="s">
        <v>22</v>
      </c>
      <c r="N36" s="60" t="s">
        <v>22</v>
      </c>
      <c r="O36" s="85"/>
      <c r="P36" s="28"/>
      <c r="Q36" s="28"/>
      <c r="R36" s="28"/>
      <c r="S36" s="28"/>
      <c r="T36" s="28"/>
      <c r="U36" s="28"/>
      <c r="V36" s="28"/>
      <c r="W36" s="29"/>
      <c r="X36" s="29"/>
      <c r="Y36" s="29"/>
      <c r="Z36" s="29"/>
      <c r="AA36" s="29"/>
    </row>
    <row r="37" spans="1:27" s="30" customFormat="1" ht="76.5" customHeight="1" x14ac:dyDescent="0.25">
      <c r="A37" s="64" t="s">
        <v>37</v>
      </c>
      <c r="B37" s="61" t="s">
        <v>61</v>
      </c>
      <c r="C37" s="62" t="s">
        <v>73</v>
      </c>
      <c r="D37" s="3" t="s">
        <v>3</v>
      </c>
      <c r="E37" s="60">
        <f>SUM(F37:N37)</f>
        <v>0</v>
      </c>
      <c r="F37" s="66">
        <v>0</v>
      </c>
      <c r="G37" s="75">
        <v>0</v>
      </c>
      <c r="H37" s="76"/>
      <c r="I37" s="76"/>
      <c r="J37" s="76"/>
      <c r="K37" s="77"/>
      <c r="L37" s="60">
        <v>0</v>
      </c>
      <c r="M37" s="60">
        <v>0</v>
      </c>
      <c r="N37" s="60">
        <v>0</v>
      </c>
      <c r="O37" s="61" t="s">
        <v>274</v>
      </c>
      <c r="P37" s="28"/>
      <c r="Q37" s="28"/>
      <c r="R37" s="28"/>
      <c r="S37" s="28"/>
      <c r="T37" s="28"/>
      <c r="U37" s="28"/>
      <c r="V37" s="28"/>
      <c r="W37" s="29"/>
      <c r="X37" s="29"/>
      <c r="Y37" s="29"/>
      <c r="Z37" s="29"/>
      <c r="AA37" s="29"/>
    </row>
    <row r="38" spans="1:27" s="30" customFormat="1" ht="18.75" customHeight="1" x14ac:dyDescent="0.25">
      <c r="A38" s="86"/>
      <c r="B38" s="93" t="s">
        <v>160</v>
      </c>
      <c r="C38" s="96" t="s">
        <v>211</v>
      </c>
      <c r="D38" s="83" t="s">
        <v>211</v>
      </c>
      <c r="E38" s="99" t="s">
        <v>148</v>
      </c>
      <c r="F38" s="103">
        <v>2023</v>
      </c>
      <c r="G38" s="101" t="s">
        <v>7</v>
      </c>
      <c r="H38" s="75" t="s">
        <v>153</v>
      </c>
      <c r="I38" s="76"/>
      <c r="J38" s="76"/>
      <c r="K38" s="77"/>
      <c r="L38" s="101" t="s">
        <v>69</v>
      </c>
      <c r="M38" s="101" t="s">
        <v>70</v>
      </c>
      <c r="N38" s="101" t="s">
        <v>71</v>
      </c>
      <c r="O38" s="83" t="s">
        <v>211</v>
      </c>
      <c r="P38" s="28"/>
      <c r="Q38" s="28"/>
      <c r="R38" s="28"/>
      <c r="S38" s="28"/>
      <c r="T38" s="28"/>
      <c r="U38" s="28"/>
      <c r="V38" s="28"/>
      <c r="W38" s="29"/>
      <c r="X38" s="29"/>
      <c r="Y38" s="29"/>
      <c r="Z38" s="29"/>
      <c r="AA38" s="29"/>
    </row>
    <row r="39" spans="1:27" s="30" customFormat="1" ht="21.75" customHeight="1" x14ac:dyDescent="0.25">
      <c r="A39" s="87"/>
      <c r="B39" s="94"/>
      <c r="C39" s="97"/>
      <c r="D39" s="84"/>
      <c r="E39" s="100"/>
      <c r="F39" s="104"/>
      <c r="G39" s="102"/>
      <c r="H39" s="60" t="s">
        <v>149</v>
      </c>
      <c r="I39" s="60" t="s">
        <v>150</v>
      </c>
      <c r="J39" s="60" t="s">
        <v>151</v>
      </c>
      <c r="K39" s="60" t="s">
        <v>152</v>
      </c>
      <c r="L39" s="102"/>
      <c r="M39" s="102"/>
      <c r="N39" s="102"/>
      <c r="O39" s="84"/>
      <c r="P39" s="28"/>
      <c r="Q39" s="28"/>
      <c r="R39" s="28"/>
      <c r="S39" s="28"/>
      <c r="T39" s="28"/>
      <c r="U39" s="28"/>
      <c r="V39" s="28"/>
      <c r="W39" s="29"/>
      <c r="X39" s="29"/>
      <c r="Y39" s="29"/>
      <c r="Z39" s="29"/>
      <c r="AA39" s="29"/>
    </row>
    <row r="40" spans="1:27" s="30" customFormat="1" ht="27.75" customHeight="1" x14ac:dyDescent="0.25">
      <c r="A40" s="88"/>
      <c r="B40" s="95"/>
      <c r="C40" s="98"/>
      <c r="D40" s="85"/>
      <c r="E40" s="60" t="s">
        <v>22</v>
      </c>
      <c r="F40" s="60" t="s">
        <v>22</v>
      </c>
      <c r="G40" s="60" t="s">
        <v>22</v>
      </c>
      <c r="H40" s="60" t="s">
        <v>22</v>
      </c>
      <c r="I40" s="60" t="s">
        <v>22</v>
      </c>
      <c r="J40" s="60" t="s">
        <v>22</v>
      </c>
      <c r="K40" s="60" t="s">
        <v>22</v>
      </c>
      <c r="L40" s="60" t="s">
        <v>22</v>
      </c>
      <c r="M40" s="60" t="s">
        <v>22</v>
      </c>
      <c r="N40" s="60" t="s">
        <v>22</v>
      </c>
      <c r="O40" s="85"/>
      <c r="P40" s="28"/>
      <c r="Q40" s="28"/>
      <c r="R40" s="28"/>
      <c r="S40" s="28"/>
      <c r="T40" s="28"/>
      <c r="U40" s="28"/>
      <c r="V40" s="28"/>
      <c r="W40" s="29"/>
      <c r="X40" s="29"/>
      <c r="Y40" s="29"/>
      <c r="Z40" s="29"/>
      <c r="AA40" s="29"/>
    </row>
    <row r="41" spans="1:27" s="30" customFormat="1" ht="77.25" customHeight="1" x14ac:dyDescent="0.25">
      <c r="A41" s="64" t="s">
        <v>38</v>
      </c>
      <c r="B41" s="61" t="s">
        <v>62</v>
      </c>
      <c r="C41" s="62" t="s">
        <v>73</v>
      </c>
      <c r="D41" s="3" t="s">
        <v>3</v>
      </c>
      <c r="E41" s="60">
        <f>SUM(F41:N41)</f>
        <v>0</v>
      </c>
      <c r="F41" s="66">
        <v>0</v>
      </c>
      <c r="G41" s="75">
        <v>0</v>
      </c>
      <c r="H41" s="76"/>
      <c r="I41" s="76"/>
      <c r="J41" s="76"/>
      <c r="K41" s="77"/>
      <c r="L41" s="60">
        <v>0</v>
      </c>
      <c r="M41" s="60">
        <v>0</v>
      </c>
      <c r="N41" s="60">
        <v>0</v>
      </c>
      <c r="O41" s="61" t="s">
        <v>53</v>
      </c>
      <c r="P41" s="28"/>
      <c r="Q41" s="28"/>
      <c r="R41" s="28"/>
      <c r="S41" s="28"/>
      <c r="T41" s="28"/>
      <c r="U41" s="28"/>
      <c r="V41" s="28"/>
      <c r="W41" s="29"/>
      <c r="X41" s="29"/>
      <c r="Y41" s="29"/>
      <c r="Z41" s="29"/>
      <c r="AA41" s="29"/>
    </row>
    <row r="42" spans="1:27" s="30" customFormat="1" ht="15" customHeight="1" x14ac:dyDescent="0.25">
      <c r="A42" s="86"/>
      <c r="B42" s="93" t="s">
        <v>161</v>
      </c>
      <c r="C42" s="96" t="s">
        <v>211</v>
      </c>
      <c r="D42" s="83" t="s">
        <v>211</v>
      </c>
      <c r="E42" s="99" t="s">
        <v>148</v>
      </c>
      <c r="F42" s="103">
        <v>2023</v>
      </c>
      <c r="G42" s="101" t="s">
        <v>7</v>
      </c>
      <c r="H42" s="75" t="s">
        <v>153</v>
      </c>
      <c r="I42" s="76"/>
      <c r="J42" s="76"/>
      <c r="K42" s="77"/>
      <c r="L42" s="101" t="s">
        <v>69</v>
      </c>
      <c r="M42" s="101" t="s">
        <v>70</v>
      </c>
      <c r="N42" s="101" t="s">
        <v>71</v>
      </c>
      <c r="O42" s="83" t="s">
        <v>211</v>
      </c>
      <c r="P42" s="28"/>
      <c r="Q42" s="28"/>
      <c r="R42" s="28"/>
      <c r="S42" s="28"/>
      <c r="T42" s="28"/>
      <c r="U42" s="28"/>
      <c r="V42" s="28"/>
      <c r="W42" s="29"/>
      <c r="X42" s="29"/>
      <c r="Y42" s="29"/>
      <c r="Z42" s="29"/>
      <c r="AA42" s="29"/>
    </row>
    <row r="43" spans="1:27" s="30" customFormat="1" ht="16.5" customHeight="1" x14ac:dyDescent="0.25">
      <c r="A43" s="87"/>
      <c r="B43" s="94"/>
      <c r="C43" s="97"/>
      <c r="D43" s="84"/>
      <c r="E43" s="100"/>
      <c r="F43" s="104"/>
      <c r="G43" s="102"/>
      <c r="H43" s="60" t="s">
        <v>149</v>
      </c>
      <c r="I43" s="60" t="s">
        <v>150</v>
      </c>
      <c r="J43" s="60" t="s">
        <v>151</v>
      </c>
      <c r="K43" s="60" t="s">
        <v>152</v>
      </c>
      <c r="L43" s="102"/>
      <c r="M43" s="102"/>
      <c r="N43" s="102"/>
      <c r="O43" s="84"/>
      <c r="P43" s="28"/>
      <c r="Q43" s="28"/>
      <c r="R43" s="28"/>
      <c r="S43" s="28"/>
      <c r="T43" s="28"/>
      <c r="U43" s="28"/>
      <c r="V43" s="28"/>
      <c r="W43" s="29"/>
      <c r="X43" s="29"/>
      <c r="Y43" s="29"/>
      <c r="Z43" s="29"/>
      <c r="AA43" s="29"/>
    </row>
    <row r="44" spans="1:27" s="30" customFormat="1" ht="15" customHeight="1" x14ac:dyDescent="0.25">
      <c r="A44" s="88"/>
      <c r="B44" s="95"/>
      <c r="C44" s="98"/>
      <c r="D44" s="85"/>
      <c r="E44" s="60" t="s">
        <v>22</v>
      </c>
      <c r="F44" s="60" t="s">
        <v>22</v>
      </c>
      <c r="G44" s="60" t="s">
        <v>22</v>
      </c>
      <c r="H44" s="60" t="s">
        <v>22</v>
      </c>
      <c r="I44" s="60" t="s">
        <v>22</v>
      </c>
      <c r="J44" s="60" t="s">
        <v>22</v>
      </c>
      <c r="K44" s="60" t="s">
        <v>22</v>
      </c>
      <c r="L44" s="60" t="s">
        <v>22</v>
      </c>
      <c r="M44" s="60" t="s">
        <v>22</v>
      </c>
      <c r="N44" s="60" t="s">
        <v>22</v>
      </c>
      <c r="O44" s="85"/>
      <c r="P44" s="28"/>
      <c r="Q44" s="28"/>
      <c r="R44" s="28"/>
      <c r="S44" s="28"/>
      <c r="T44" s="28"/>
      <c r="U44" s="28"/>
      <c r="V44" s="28"/>
      <c r="W44" s="29"/>
      <c r="X44" s="29"/>
      <c r="Y44" s="29"/>
      <c r="Z44" s="29"/>
      <c r="AA44" s="29"/>
    </row>
    <row r="45" spans="1:27" s="30" customFormat="1" ht="90.75" customHeight="1" x14ac:dyDescent="0.25">
      <c r="A45" s="64" t="s">
        <v>13</v>
      </c>
      <c r="B45" s="61" t="s">
        <v>75</v>
      </c>
      <c r="C45" s="62" t="s">
        <v>73</v>
      </c>
      <c r="D45" s="3" t="s">
        <v>3</v>
      </c>
      <c r="E45" s="60">
        <f>SUM(F45:N45)</f>
        <v>227.5</v>
      </c>
      <c r="F45" s="66">
        <f>F46+F50+F54+F58</f>
        <v>27.5</v>
      </c>
      <c r="G45" s="75">
        <f>G46+G50+G54+G58</f>
        <v>50</v>
      </c>
      <c r="H45" s="76"/>
      <c r="I45" s="76"/>
      <c r="J45" s="76"/>
      <c r="K45" s="77"/>
      <c r="L45" s="60">
        <f t="shared" ref="L45:N45" si="1">L46+L50+L54+L58</f>
        <v>50</v>
      </c>
      <c r="M45" s="60">
        <f t="shared" si="1"/>
        <v>50</v>
      </c>
      <c r="N45" s="60">
        <f t="shared" si="1"/>
        <v>50</v>
      </c>
      <c r="O45" s="55" t="s">
        <v>211</v>
      </c>
      <c r="P45" s="28"/>
      <c r="Q45" s="28"/>
      <c r="R45" s="28"/>
      <c r="S45" s="28"/>
      <c r="T45" s="28"/>
      <c r="U45" s="28"/>
      <c r="V45" s="28"/>
      <c r="W45" s="29"/>
      <c r="X45" s="29"/>
      <c r="Y45" s="29"/>
      <c r="Z45" s="29"/>
      <c r="AA45" s="29"/>
    </row>
    <row r="46" spans="1:27" s="30" customFormat="1" ht="127.5" customHeight="1" x14ac:dyDescent="0.25">
      <c r="A46" s="64" t="s">
        <v>14</v>
      </c>
      <c r="B46" s="61" t="s">
        <v>76</v>
      </c>
      <c r="C46" s="62" t="s">
        <v>73</v>
      </c>
      <c r="D46" s="3" t="s">
        <v>3</v>
      </c>
      <c r="E46" s="60">
        <f>SUM(F46:N46)</f>
        <v>227.5</v>
      </c>
      <c r="F46" s="66">
        <f>50-22.5</f>
        <v>27.5</v>
      </c>
      <c r="G46" s="75">
        <v>50</v>
      </c>
      <c r="H46" s="76"/>
      <c r="I46" s="76"/>
      <c r="J46" s="76"/>
      <c r="K46" s="77"/>
      <c r="L46" s="60">
        <v>50</v>
      </c>
      <c r="M46" s="60">
        <v>50</v>
      </c>
      <c r="N46" s="60">
        <v>50</v>
      </c>
      <c r="O46" s="61" t="s">
        <v>275</v>
      </c>
      <c r="P46" s="28"/>
      <c r="Q46" s="28"/>
      <c r="R46" s="28"/>
      <c r="S46" s="28"/>
      <c r="T46" s="28"/>
      <c r="U46" s="28"/>
      <c r="V46" s="28"/>
      <c r="W46" s="29"/>
      <c r="X46" s="29"/>
      <c r="Y46" s="29"/>
      <c r="Z46" s="29"/>
      <c r="AA46" s="29"/>
    </row>
    <row r="47" spans="1:27" s="30" customFormat="1" ht="19.5" customHeight="1" x14ac:dyDescent="0.25">
      <c r="A47" s="86"/>
      <c r="B47" s="93" t="s">
        <v>162</v>
      </c>
      <c r="C47" s="96" t="s">
        <v>211</v>
      </c>
      <c r="D47" s="83" t="s">
        <v>211</v>
      </c>
      <c r="E47" s="99" t="s">
        <v>148</v>
      </c>
      <c r="F47" s="103">
        <v>2023</v>
      </c>
      <c r="G47" s="101" t="s">
        <v>7</v>
      </c>
      <c r="H47" s="75" t="s">
        <v>153</v>
      </c>
      <c r="I47" s="76"/>
      <c r="J47" s="76"/>
      <c r="K47" s="77"/>
      <c r="L47" s="101" t="s">
        <v>69</v>
      </c>
      <c r="M47" s="101" t="s">
        <v>70</v>
      </c>
      <c r="N47" s="101" t="s">
        <v>71</v>
      </c>
      <c r="O47" s="83" t="s">
        <v>211</v>
      </c>
      <c r="P47" s="28"/>
      <c r="Q47" s="28"/>
      <c r="R47" s="28"/>
      <c r="S47" s="28"/>
      <c r="T47" s="28"/>
      <c r="U47" s="28"/>
      <c r="V47" s="28"/>
      <c r="W47" s="29"/>
      <c r="X47" s="29"/>
      <c r="Y47" s="29"/>
      <c r="Z47" s="29"/>
      <c r="AA47" s="29"/>
    </row>
    <row r="48" spans="1:27" s="30" customFormat="1" ht="22.5" customHeight="1" x14ac:dyDescent="0.25">
      <c r="A48" s="87"/>
      <c r="B48" s="94"/>
      <c r="C48" s="97"/>
      <c r="D48" s="84"/>
      <c r="E48" s="100"/>
      <c r="F48" s="104"/>
      <c r="G48" s="102"/>
      <c r="H48" s="60" t="s">
        <v>149</v>
      </c>
      <c r="I48" s="60" t="s">
        <v>150</v>
      </c>
      <c r="J48" s="60" t="s">
        <v>151</v>
      </c>
      <c r="K48" s="60" t="s">
        <v>152</v>
      </c>
      <c r="L48" s="102"/>
      <c r="M48" s="102"/>
      <c r="N48" s="102"/>
      <c r="O48" s="84"/>
      <c r="P48" s="28"/>
      <c r="Q48" s="28"/>
      <c r="R48" s="28"/>
      <c r="S48" s="28"/>
      <c r="T48" s="28"/>
      <c r="U48" s="28"/>
      <c r="V48" s="28"/>
      <c r="W48" s="29"/>
      <c r="X48" s="29"/>
      <c r="Y48" s="29"/>
      <c r="Z48" s="29"/>
      <c r="AA48" s="29"/>
    </row>
    <row r="49" spans="1:27" s="30" customFormat="1" ht="50.25" customHeight="1" x14ac:dyDescent="0.25">
      <c r="A49" s="88"/>
      <c r="B49" s="95"/>
      <c r="C49" s="98"/>
      <c r="D49" s="85"/>
      <c r="E49" s="2">
        <f>N49+M49+L49+G49+F49</f>
        <v>65</v>
      </c>
      <c r="F49" s="2">
        <v>13</v>
      </c>
      <c r="G49" s="2">
        <f>K49</f>
        <v>13</v>
      </c>
      <c r="H49" s="2">
        <v>2</v>
      </c>
      <c r="I49" s="2">
        <v>5</v>
      </c>
      <c r="J49" s="2">
        <v>10</v>
      </c>
      <c r="K49" s="2">
        <v>13</v>
      </c>
      <c r="L49" s="2">
        <v>13</v>
      </c>
      <c r="M49" s="2">
        <v>13</v>
      </c>
      <c r="N49" s="2">
        <v>13</v>
      </c>
      <c r="O49" s="85"/>
      <c r="P49" s="28"/>
      <c r="Q49" s="28"/>
      <c r="R49" s="28"/>
      <c r="S49" s="28"/>
      <c r="T49" s="28"/>
      <c r="U49" s="28"/>
      <c r="V49" s="28"/>
      <c r="W49" s="29"/>
      <c r="X49" s="29"/>
      <c r="Y49" s="29"/>
      <c r="Z49" s="29"/>
      <c r="AA49" s="29"/>
    </row>
    <row r="50" spans="1:27" s="30" customFormat="1" ht="111.75" customHeight="1" x14ac:dyDescent="0.25">
      <c r="A50" s="64" t="s">
        <v>15</v>
      </c>
      <c r="B50" s="61" t="s">
        <v>77</v>
      </c>
      <c r="C50" s="62" t="s">
        <v>73</v>
      </c>
      <c r="D50" s="3" t="s">
        <v>3</v>
      </c>
      <c r="E50" s="60">
        <f>SUM(F50:N50)</f>
        <v>0</v>
      </c>
      <c r="F50" s="66">
        <v>0</v>
      </c>
      <c r="G50" s="75">
        <v>0</v>
      </c>
      <c r="H50" s="76"/>
      <c r="I50" s="76"/>
      <c r="J50" s="76"/>
      <c r="K50" s="77"/>
      <c r="L50" s="60">
        <v>0</v>
      </c>
      <c r="M50" s="60">
        <v>0</v>
      </c>
      <c r="N50" s="60">
        <v>0</v>
      </c>
      <c r="O50" s="61" t="s">
        <v>53</v>
      </c>
      <c r="P50" s="28"/>
      <c r="Q50" s="28"/>
      <c r="R50" s="28"/>
      <c r="S50" s="28"/>
      <c r="T50" s="28"/>
      <c r="U50" s="28"/>
      <c r="V50" s="28"/>
      <c r="W50" s="29"/>
      <c r="X50" s="29"/>
      <c r="Y50" s="29"/>
      <c r="Z50" s="29"/>
      <c r="AA50" s="29"/>
    </row>
    <row r="51" spans="1:27" s="30" customFormat="1" ht="19.5" customHeight="1" x14ac:dyDescent="0.25">
      <c r="A51" s="86"/>
      <c r="B51" s="93" t="s">
        <v>163</v>
      </c>
      <c r="C51" s="96" t="s">
        <v>211</v>
      </c>
      <c r="D51" s="83" t="s">
        <v>211</v>
      </c>
      <c r="E51" s="99" t="s">
        <v>148</v>
      </c>
      <c r="F51" s="103">
        <v>2023</v>
      </c>
      <c r="G51" s="101" t="s">
        <v>7</v>
      </c>
      <c r="H51" s="75" t="s">
        <v>153</v>
      </c>
      <c r="I51" s="76"/>
      <c r="J51" s="76"/>
      <c r="K51" s="77"/>
      <c r="L51" s="101" t="s">
        <v>69</v>
      </c>
      <c r="M51" s="101" t="s">
        <v>70</v>
      </c>
      <c r="N51" s="101" t="s">
        <v>71</v>
      </c>
      <c r="O51" s="83" t="s">
        <v>211</v>
      </c>
      <c r="P51" s="28"/>
      <c r="Q51" s="28"/>
      <c r="R51" s="28"/>
      <c r="S51" s="28"/>
      <c r="T51" s="28"/>
      <c r="U51" s="28"/>
      <c r="V51" s="28"/>
      <c r="W51" s="29"/>
      <c r="X51" s="29"/>
      <c r="Y51" s="29"/>
      <c r="Z51" s="29"/>
      <c r="AA51" s="29"/>
    </row>
    <row r="52" spans="1:27" s="30" customFormat="1" ht="15.75" customHeight="1" x14ac:dyDescent="0.25">
      <c r="A52" s="87"/>
      <c r="B52" s="94"/>
      <c r="C52" s="97"/>
      <c r="D52" s="84"/>
      <c r="E52" s="100"/>
      <c r="F52" s="104"/>
      <c r="G52" s="102"/>
      <c r="H52" s="60" t="s">
        <v>149</v>
      </c>
      <c r="I52" s="60" t="s">
        <v>150</v>
      </c>
      <c r="J52" s="60" t="s">
        <v>151</v>
      </c>
      <c r="K52" s="60" t="s">
        <v>152</v>
      </c>
      <c r="L52" s="102"/>
      <c r="M52" s="102"/>
      <c r="N52" s="102"/>
      <c r="O52" s="84"/>
      <c r="P52" s="28"/>
      <c r="Q52" s="28"/>
      <c r="R52" s="28"/>
      <c r="S52" s="28"/>
      <c r="T52" s="28"/>
      <c r="U52" s="28"/>
      <c r="V52" s="28"/>
      <c r="W52" s="29"/>
      <c r="X52" s="29"/>
      <c r="Y52" s="29"/>
      <c r="Z52" s="29"/>
      <c r="AA52" s="29"/>
    </row>
    <row r="53" spans="1:27" s="30" customFormat="1" ht="18" customHeight="1" x14ac:dyDescent="0.25">
      <c r="A53" s="88"/>
      <c r="B53" s="95"/>
      <c r="C53" s="98"/>
      <c r="D53" s="85"/>
      <c r="E53" s="2">
        <v>60</v>
      </c>
      <c r="F53" s="2">
        <v>12</v>
      </c>
      <c r="G53" s="2">
        <f>K53</f>
        <v>12</v>
      </c>
      <c r="H53" s="2">
        <v>2</v>
      </c>
      <c r="I53" s="2">
        <v>6</v>
      </c>
      <c r="J53" s="2">
        <v>10</v>
      </c>
      <c r="K53" s="2">
        <v>12</v>
      </c>
      <c r="L53" s="2">
        <v>12</v>
      </c>
      <c r="M53" s="2">
        <v>12</v>
      </c>
      <c r="N53" s="2">
        <v>12</v>
      </c>
      <c r="O53" s="85"/>
      <c r="P53" s="28"/>
      <c r="Q53" s="28"/>
      <c r="R53" s="28"/>
      <c r="S53" s="28"/>
      <c r="T53" s="28"/>
      <c r="U53" s="28"/>
      <c r="V53" s="28"/>
      <c r="W53" s="29"/>
      <c r="X53" s="29"/>
      <c r="Y53" s="29"/>
      <c r="Z53" s="29"/>
      <c r="AA53" s="29"/>
    </row>
    <row r="54" spans="1:27" s="30" customFormat="1" ht="212.25" customHeight="1" x14ac:dyDescent="0.25">
      <c r="A54" s="64" t="s">
        <v>39</v>
      </c>
      <c r="B54" s="61" t="s">
        <v>250</v>
      </c>
      <c r="C54" s="62" t="s">
        <v>73</v>
      </c>
      <c r="D54" s="3" t="s">
        <v>3</v>
      </c>
      <c r="E54" s="60">
        <f>SUM(F54:N54)</f>
        <v>0</v>
      </c>
      <c r="F54" s="66">
        <v>0</v>
      </c>
      <c r="G54" s="75">
        <v>0</v>
      </c>
      <c r="H54" s="76"/>
      <c r="I54" s="76"/>
      <c r="J54" s="76"/>
      <c r="K54" s="77"/>
      <c r="L54" s="60">
        <v>0</v>
      </c>
      <c r="M54" s="60">
        <v>0</v>
      </c>
      <c r="N54" s="60">
        <v>0</v>
      </c>
      <c r="O54" s="61" t="s">
        <v>52</v>
      </c>
      <c r="P54" s="28"/>
      <c r="Q54" s="28"/>
      <c r="R54" s="28"/>
      <c r="S54" s="28"/>
      <c r="T54" s="28"/>
      <c r="U54" s="28"/>
      <c r="V54" s="28"/>
      <c r="W54" s="29"/>
      <c r="X54" s="29"/>
      <c r="Y54" s="29"/>
      <c r="Z54" s="29"/>
      <c r="AA54" s="29"/>
    </row>
    <row r="55" spans="1:27" s="30" customFormat="1" ht="21.75" customHeight="1" x14ac:dyDescent="0.25">
      <c r="A55" s="86"/>
      <c r="B55" s="93" t="s">
        <v>251</v>
      </c>
      <c r="C55" s="96" t="s">
        <v>211</v>
      </c>
      <c r="D55" s="83" t="s">
        <v>211</v>
      </c>
      <c r="E55" s="99" t="s">
        <v>148</v>
      </c>
      <c r="F55" s="103">
        <v>2023</v>
      </c>
      <c r="G55" s="101" t="s">
        <v>7</v>
      </c>
      <c r="H55" s="75" t="s">
        <v>153</v>
      </c>
      <c r="I55" s="76"/>
      <c r="J55" s="76"/>
      <c r="K55" s="77"/>
      <c r="L55" s="101" t="s">
        <v>69</v>
      </c>
      <c r="M55" s="101" t="s">
        <v>70</v>
      </c>
      <c r="N55" s="101" t="s">
        <v>71</v>
      </c>
      <c r="O55" s="83" t="s">
        <v>211</v>
      </c>
      <c r="P55" s="28"/>
      <c r="Q55" s="28"/>
      <c r="R55" s="28"/>
      <c r="S55" s="28"/>
      <c r="T55" s="28"/>
      <c r="U55" s="28"/>
      <c r="V55" s="28"/>
      <c r="W55" s="29"/>
      <c r="X55" s="29"/>
      <c r="Y55" s="29"/>
      <c r="Z55" s="29"/>
      <c r="AA55" s="29"/>
    </row>
    <row r="56" spans="1:27" s="30" customFormat="1" ht="19.5" customHeight="1" x14ac:dyDescent="0.25">
      <c r="A56" s="87"/>
      <c r="B56" s="94"/>
      <c r="C56" s="97"/>
      <c r="D56" s="84"/>
      <c r="E56" s="100"/>
      <c r="F56" s="104"/>
      <c r="G56" s="102"/>
      <c r="H56" s="60" t="s">
        <v>149</v>
      </c>
      <c r="I56" s="60" t="s">
        <v>150</v>
      </c>
      <c r="J56" s="60" t="s">
        <v>151</v>
      </c>
      <c r="K56" s="60" t="s">
        <v>152</v>
      </c>
      <c r="L56" s="102"/>
      <c r="M56" s="102"/>
      <c r="N56" s="102"/>
      <c r="O56" s="84"/>
      <c r="P56" s="28"/>
      <c r="Q56" s="28"/>
      <c r="R56" s="28"/>
      <c r="S56" s="28"/>
      <c r="T56" s="28"/>
      <c r="U56" s="28"/>
      <c r="V56" s="28"/>
      <c r="W56" s="29"/>
      <c r="X56" s="29"/>
      <c r="Y56" s="29"/>
      <c r="Z56" s="29"/>
      <c r="AA56" s="29"/>
    </row>
    <row r="57" spans="1:27" s="30" customFormat="1" ht="37.5" customHeight="1" x14ac:dyDescent="0.25">
      <c r="A57" s="88"/>
      <c r="B57" s="95"/>
      <c r="C57" s="98"/>
      <c r="D57" s="85"/>
      <c r="E57" s="2">
        <f>F57+G57+L57+M57+N57</f>
        <v>25</v>
      </c>
      <c r="F57" s="2">
        <v>5</v>
      </c>
      <c r="G57" s="2">
        <f>K57</f>
        <v>5</v>
      </c>
      <c r="H57" s="2" t="s">
        <v>22</v>
      </c>
      <c r="I57" s="2">
        <v>2</v>
      </c>
      <c r="J57" s="2">
        <v>2</v>
      </c>
      <c r="K57" s="2">
        <v>5</v>
      </c>
      <c r="L57" s="2">
        <v>5</v>
      </c>
      <c r="M57" s="2">
        <v>5</v>
      </c>
      <c r="N57" s="2">
        <v>5</v>
      </c>
      <c r="O57" s="85"/>
      <c r="P57" s="28"/>
      <c r="Q57" s="28"/>
      <c r="R57" s="28"/>
      <c r="S57" s="28"/>
      <c r="T57" s="28"/>
      <c r="U57" s="28"/>
      <c r="V57" s="28"/>
      <c r="W57" s="29"/>
      <c r="X57" s="29"/>
      <c r="Y57" s="29"/>
      <c r="Z57" s="29"/>
      <c r="AA57" s="29"/>
    </row>
    <row r="58" spans="1:27" s="30" customFormat="1" ht="153" customHeight="1" x14ac:dyDescent="0.25">
      <c r="A58" s="64" t="s">
        <v>43</v>
      </c>
      <c r="B58" s="61" t="s">
        <v>78</v>
      </c>
      <c r="C58" s="62" t="s">
        <v>73</v>
      </c>
      <c r="D58" s="3" t="s">
        <v>3</v>
      </c>
      <c r="E58" s="60">
        <f>SUM(F58:N58)</f>
        <v>0</v>
      </c>
      <c r="F58" s="66">
        <v>0</v>
      </c>
      <c r="G58" s="75">
        <v>0</v>
      </c>
      <c r="H58" s="76"/>
      <c r="I58" s="76"/>
      <c r="J58" s="76"/>
      <c r="K58" s="77"/>
      <c r="L58" s="60">
        <v>0</v>
      </c>
      <c r="M58" s="60">
        <v>0</v>
      </c>
      <c r="N58" s="60">
        <v>0</v>
      </c>
      <c r="O58" s="61" t="s">
        <v>52</v>
      </c>
      <c r="P58" s="28"/>
      <c r="Q58" s="28"/>
      <c r="R58" s="28"/>
      <c r="S58" s="28"/>
      <c r="T58" s="28"/>
      <c r="U58" s="28"/>
      <c r="V58" s="28"/>
      <c r="W58" s="29"/>
      <c r="X58" s="29"/>
      <c r="Y58" s="29"/>
      <c r="Z58" s="29"/>
      <c r="AA58" s="29"/>
    </row>
    <row r="59" spans="1:27" s="30" customFormat="1" ht="24" customHeight="1" x14ac:dyDescent="0.25">
      <c r="A59" s="86"/>
      <c r="B59" s="93" t="s">
        <v>164</v>
      </c>
      <c r="C59" s="96" t="s">
        <v>211</v>
      </c>
      <c r="D59" s="83" t="s">
        <v>211</v>
      </c>
      <c r="E59" s="99" t="s">
        <v>148</v>
      </c>
      <c r="F59" s="103">
        <v>2023</v>
      </c>
      <c r="G59" s="101" t="s">
        <v>7</v>
      </c>
      <c r="H59" s="75" t="s">
        <v>153</v>
      </c>
      <c r="I59" s="76"/>
      <c r="J59" s="76"/>
      <c r="K59" s="77"/>
      <c r="L59" s="101" t="s">
        <v>69</v>
      </c>
      <c r="M59" s="101" t="s">
        <v>70</v>
      </c>
      <c r="N59" s="101" t="s">
        <v>71</v>
      </c>
      <c r="O59" s="83" t="s">
        <v>211</v>
      </c>
      <c r="P59" s="28"/>
      <c r="Q59" s="28"/>
      <c r="R59" s="28"/>
      <c r="S59" s="28"/>
      <c r="T59" s="28"/>
      <c r="U59" s="28"/>
      <c r="V59" s="28"/>
      <c r="W59" s="29"/>
      <c r="X59" s="29"/>
      <c r="Y59" s="29"/>
      <c r="Z59" s="29"/>
      <c r="AA59" s="29"/>
    </row>
    <row r="60" spans="1:27" s="30" customFormat="1" ht="19.5" customHeight="1" x14ac:dyDescent="0.25">
      <c r="A60" s="87"/>
      <c r="B60" s="94"/>
      <c r="C60" s="97"/>
      <c r="D60" s="84"/>
      <c r="E60" s="100"/>
      <c r="F60" s="104"/>
      <c r="G60" s="102"/>
      <c r="H60" s="60" t="s">
        <v>149</v>
      </c>
      <c r="I60" s="60" t="s">
        <v>150</v>
      </c>
      <c r="J60" s="60" t="s">
        <v>151</v>
      </c>
      <c r="K60" s="60" t="s">
        <v>152</v>
      </c>
      <c r="L60" s="102"/>
      <c r="M60" s="102"/>
      <c r="N60" s="102"/>
      <c r="O60" s="84"/>
      <c r="P60" s="28"/>
      <c r="Q60" s="28"/>
      <c r="R60" s="28"/>
      <c r="S60" s="28"/>
      <c r="T60" s="28"/>
      <c r="U60" s="28"/>
      <c r="V60" s="28"/>
      <c r="W60" s="29"/>
      <c r="X60" s="29"/>
      <c r="Y60" s="29"/>
      <c r="Z60" s="29"/>
      <c r="AA60" s="29"/>
    </row>
    <row r="61" spans="1:27" s="30" customFormat="1" ht="78" customHeight="1" x14ac:dyDescent="0.25">
      <c r="A61" s="88"/>
      <c r="B61" s="95"/>
      <c r="C61" s="98"/>
      <c r="D61" s="85"/>
      <c r="E61" s="2">
        <f>F61+G61+L61+M61+N61</f>
        <v>60</v>
      </c>
      <c r="F61" s="2">
        <v>12</v>
      </c>
      <c r="G61" s="2">
        <f>K61</f>
        <v>12</v>
      </c>
      <c r="H61" s="2">
        <v>2</v>
      </c>
      <c r="I61" s="2">
        <v>5</v>
      </c>
      <c r="J61" s="2">
        <v>10</v>
      </c>
      <c r="K61" s="2">
        <v>12</v>
      </c>
      <c r="L61" s="2">
        <v>12</v>
      </c>
      <c r="M61" s="2">
        <v>12</v>
      </c>
      <c r="N61" s="2">
        <v>12</v>
      </c>
      <c r="O61" s="85"/>
      <c r="P61" s="28"/>
      <c r="Q61" s="28"/>
      <c r="R61" s="28"/>
      <c r="S61" s="28"/>
      <c r="T61" s="28"/>
      <c r="U61" s="28"/>
      <c r="V61" s="28"/>
      <c r="W61" s="29"/>
      <c r="X61" s="29"/>
      <c r="Y61" s="29"/>
      <c r="Z61" s="29"/>
      <c r="AA61" s="29"/>
    </row>
    <row r="62" spans="1:27" s="30" customFormat="1" ht="18" customHeight="1" x14ac:dyDescent="0.25">
      <c r="A62" s="123" t="s">
        <v>16</v>
      </c>
      <c r="B62" s="106" t="s">
        <v>271</v>
      </c>
      <c r="C62" s="109" t="s">
        <v>73</v>
      </c>
      <c r="D62" s="3" t="s">
        <v>35</v>
      </c>
      <c r="E62" s="60">
        <f>SUM(F62:N62)</f>
        <v>1046042.5738199999</v>
      </c>
      <c r="F62" s="66">
        <f>SUM(F63:F64)</f>
        <v>195924.04055000001</v>
      </c>
      <c r="G62" s="75">
        <f>SUM(G63:G64)</f>
        <v>253318.77626999997</v>
      </c>
      <c r="H62" s="76"/>
      <c r="I62" s="76"/>
      <c r="J62" s="76"/>
      <c r="K62" s="77"/>
      <c r="L62" s="60">
        <f t="shared" ref="L62:N62" si="2">SUM(L63:L64)</f>
        <v>219876.75700000001</v>
      </c>
      <c r="M62" s="60">
        <f t="shared" si="2"/>
        <v>214163</v>
      </c>
      <c r="N62" s="60">
        <f t="shared" si="2"/>
        <v>162760</v>
      </c>
      <c r="O62" s="78" t="s">
        <v>211</v>
      </c>
      <c r="P62" s="28"/>
      <c r="Q62" s="28"/>
      <c r="R62" s="28"/>
      <c r="S62" s="28"/>
      <c r="T62" s="28"/>
      <c r="U62" s="28"/>
      <c r="V62" s="28"/>
      <c r="W62" s="29"/>
      <c r="X62" s="29"/>
      <c r="Y62" s="29"/>
      <c r="Z62" s="29"/>
      <c r="AA62" s="29"/>
    </row>
    <row r="63" spans="1:27" s="30" customFormat="1" ht="47.25" customHeight="1" x14ac:dyDescent="0.25">
      <c r="A63" s="123"/>
      <c r="B63" s="106"/>
      <c r="C63" s="109"/>
      <c r="D63" s="3" t="s">
        <v>21</v>
      </c>
      <c r="E63" s="60">
        <f>SUM(F63:N63)</f>
        <v>127153</v>
      </c>
      <c r="F63" s="66">
        <f>F83</f>
        <v>31458</v>
      </c>
      <c r="G63" s="75">
        <f>G83</f>
        <v>31545</v>
      </c>
      <c r="H63" s="76"/>
      <c r="I63" s="76"/>
      <c r="J63" s="76"/>
      <c r="K63" s="77"/>
      <c r="L63" s="60">
        <f t="shared" ref="L63:N63" si="3">L83</f>
        <v>32075</v>
      </c>
      <c r="M63" s="60">
        <f t="shared" si="3"/>
        <v>32075</v>
      </c>
      <c r="N63" s="60">
        <f t="shared" si="3"/>
        <v>0</v>
      </c>
      <c r="O63" s="78"/>
      <c r="P63" s="28"/>
      <c r="Q63" s="28"/>
      <c r="R63" s="28"/>
      <c r="S63" s="28"/>
      <c r="T63" s="28"/>
      <c r="U63" s="28"/>
      <c r="V63" s="28"/>
      <c r="W63" s="29"/>
      <c r="X63" s="29"/>
      <c r="Y63" s="29"/>
      <c r="Z63" s="29"/>
      <c r="AA63" s="29"/>
    </row>
    <row r="64" spans="1:27" s="30" customFormat="1" ht="47.25" customHeight="1" x14ac:dyDescent="0.25">
      <c r="A64" s="123"/>
      <c r="B64" s="106"/>
      <c r="C64" s="109"/>
      <c r="D64" s="3" t="s">
        <v>3</v>
      </c>
      <c r="E64" s="60">
        <f>SUM(F64:N64)</f>
        <v>918889.57381999993</v>
      </c>
      <c r="F64" s="66">
        <f>SUM(F66,F74,F84)</f>
        <v>164466.04055000001</v>
      </c>
      <c r="G64" s="75">
        <f>SUM(G66,G74,G84)</f>
        <v>221773.77626999997</v>
      </c>
      <c r="H64" s="76"/>
      <c r="I64" s="76"/>
      <c r="J64" s="76"/>
      <c r="K64" s="77"/>
      <c r="L64" s="60">
        <f t="shared" ref="L64:N64" si="4">SUM(L66,L74,L84)</f>
        <v>187801.75700000001</v>
      </c>
      <c r="M64" s="60">
        <f t="shared" si="4"/>
        <v>182088</v>
      </c>
      <c r="N64" s="60">
        <f t="shared" si="4"/>
        <v>162760</v>
      </c>
      <c r="O64" s="78"/>
      <c r="P64" s="28"/>
      <c r="Q64" s="28"/>
      <c r="R64" s="28"/>
      <c r="S64" s="28"/>
      <c r="T64" s="28"/>
      <c r="U64" s="28"/>
      <c r="V64" s="28"/>
      <c r="W64" s="29"/>
      <c r="X64" s="29"/>
      <c r="Y64" s="29"/>
      <c r="Z64" s="29"/>
      <c r="AA64" s="29"/>
    </row>
    <row r="65" spans="1:27" s="30" customFormat="1" ht="32.25" customHeight="1" x14ac:dyDescent="0.25">
      <c r="A65" s="123"/>
      <c r="B65" s="106"/>
      <c r="C65" s="109"/>
      <c r="D65" s="3" t="s">
        <v>24</v>
      </c>
      <c r="E65" s="143" t="s">
        <v>136</v>
      </c>
      <c r="F65" s="143"/>
      <c r="G65" s="143"/>
      <c r="H65" s="143"/>
      <c r="I65" s="143"/>
      <c r="J65" s="143"/>
      <c r="K65" s="143"/>
      <c r="L65" s="143"/>
      <c r="M65" s="143"/>
      <c r="N65" s="143"/>
      <c r="O65" s="78"/>
      <c r="P65" s="28"/>
      <c r="Q65" s="28"/>
      <c r="R65" s="28"/>
      <c r="S65" s="28"/>
      <c r="T65" s="28"/>
      <c r="U65" s="28"/>
      <c r="V65" s="28"/>
      <c r="W65" s="29"/>
      <c r="X65" s="29"/>
      <c r="Y65" s="29"/>
      <c r="Z65" s="29"/>
      <c r="AA65" s="29"/>
    </row>
    <row r="66" spans="1:27" s="30" customFormat="1" ht="153" customHeight="1" x14ac:dyDescent="0.25">
      <c r="A66" s="64" t="s">
        <v>17</v>
      </c>
      <c r="B66" s="61" t="s">
        <v>252</v>
      </c>
      <c r="C66" s="62" t="s">
        <v>73</v>
      </c>
      <c r="D66" s="3" t="s">
        <v>3</v>
      </c>
      <c r="E66" s="72">
        <f>SUM(F66:N66)</f>
        <v>812690.57381999993</v>
      </c>
      <c r="F66" s="71">
        <f>152123.13063-5660.4728-1940.61728</f>
        <v>144522.04055000001</v>
      </c>
      <c r="G66" s="75">
        <f>155860-212.52673-168.065+39395.368</f>
        <v>194874.77626999997</v>
      </c>
      <c r="H66" s="76"/>
      <c r="I66" s="76"/>
      <c r="J66" s="76"/>
      <c r="K66" s="77"/>
      <c r="L66" s="72">
        <f>155860+5713.757</f>
        <v>161573.75700000001</v>
      </c>
      <c r="M66" s="72">
        <v>155860</v>
      </c>
      <c r="N66" s="72">
        <v>155860</v>
      </c>
      <c r="O66" s="61" t="s">
        <v>52</v>
      </c>
      <c r="P66" s="28"/>
      <c r="Q66" s="28"/>
      <c r="R66" s="28"/>
      <c r="S66" s="28"/>
      <c r="T66" s="28"/>
      <c r="U66" s="28"/>
      <c r="V66" s="28"/>
      <c r="W66" s="29"/>
      <c r="X66" s="29"/>
      <c r="Y66" s="29"/>
      <c r="Z66" s="29"/>
      <c r="AA66" s="29"/>
    </row>
    <row r="67" spans="1:27" s="30" customFormat="1" ht="18" customHeight="1" x14ac:dyDescent="0.25">
      <c r="A67" s="86"/>
      <c r="B67" s="93" t="s">
        <v>279</v>
      </c>
      <c r="C67" s="96" t="s">
        <v>211</v>
      </c>
      <c r="D67" s="83" t="s">
        <v>211</v>
      </c>
      <c r="E67" s="99" t="s">
        <v>148</v>
      </c>
      <c r="F67" s="103">
        <v>2023</v>
      </c>
      <c r="G67" s="101" t="s">
        <v>7</v>
      </c>
      <c r="H67" s="75" t="s">
        <v>153</v>
      </c>
      <c r="I67" s="76"/>
      <c r="J67" s="76"/>
      <c r="K67" s="77"/>
      <c r="L67" s="101" t="s">
        <v>69</v>
      </c>
      <c r="M67" s="101" t="s">
        <v>70</v>
      </c>
      <c r="N67" s="101" t="s">
        <v>71</v>
      </c>
      <c r="O67" s="83" t="s">
        <v>211</v>
      </c>
      <c r="P67" s="28"/>
      <c r="Q67" s="28"/>
      <c r="R67" s="28"/>
      <c r="S67" s="28"/>
      <c r="T67" s="28"/>
      <c r="U67" s="28"/>
      <c r="V67" s="28"/>
      <c r="W67" s="29"/>
      <c r="X67" s="29"/>
      <c r="Y67" s="29"/>
      <c r="Z67" s="29"/>
      <c r="AA67" s="29"/>
    </row>
    <row r="68" spans="1:27" s="30" customFormat="1" ht="32.25" customHeight="1" x14ac:dyDescent="0.25">
      <c r="A68" s="87"/>
      <c r="B68" s="94"/>
      <c r="C68" s="97"/>
      <c r="D68" s="84"/>
      <c r="E68" s="100"/>
      <c r="F68" s="104"/>
      <c r="G68" s="102"/>
      <c r="H68" s="72" t="s">
        <v>149</v>
      </c>
      <c r="I68" s="72" t="s">
        <v>150</v>
      </c>
      <c r="J68" s="72" t="s">
        <v>151</v>
      </c>
      <c r="K68" s="72" t="s">
        <v>152</v>
      </c>
      <c r="L68" s="102"/>
      <c r="M68" s="102"/>
      <c r="N68" s="102"/>
      <c r="O68" s="84"/>
      <c r="P68" s="28"/>
      <c r="Q68" s="28"/>
      <c r="R68" s="28"/>
      <c r="S68" s="28"/>
      <c r="T68" s="28"/>
      <c r="U68" s="28"/>
      <c r="V68" s="28"/>
      <c r="W68" s="29"/>
      <c r="X68" s="29"/>
      <c r="Y68" s="29"/>
      <c r="Z68" s="29"/>
      <c r="AA68" s="29"/>
    </row>
    <row r="69" spans="1:27" s="30" customFormat="1" ht="143.25" customHeight="1" x14ac:dyDescent="0.25">
      <c r="A69" s="88"/>
      <c r="B69" s="95"/>
      <c r="C69" s="98"/>
      <c r="D69" s="85"/>
      <c r="E69" s="2">
        <f>F69+G69+L69+M69+N69</f>
        <v>8091</v>
      </c>
      <c r="F69" s="2">
        <v>1587</v>
      </c>
      <c r="G69" s="2">
        <f>K69</f>
        <v>1626</v>
      </c>
      <c r="H69" s="2">
        <v>1587</v>
      </c>
      <c r="I69" s="2">
        <f>1587+39</f>
        <v>1626</v>
      </c>
      <c r="J69" s="2">
        <v>1626</v>
      </c>
      <c r="K69" s="2">
        <v>1626</v>
      </c>
      <c r="L69" s="2">
        <v>1626</v>
      </c>
      <c r="M69" s="2">
        <v>1626</v>
      </c>
      <c r="N69" s="2">
        <v>1626</v>
      </c>
      <c r="O69" s="85"/>
      <c r="P69" s="28"/>
      <c r="Q69" s="28"/>
      <c r="R69" s="28"/>
      <c r="S69" s="28"/>
      <c r="T69" s="28"/>
      <c r="U69" s="28"/>
      <c r="V69" s="28"/>
      <c r="W69" s="29"/>
      <c r="X69" s="29"/>
      <c r="Y69" s="29"/>
      <c r="Z69" s="29"/>
      <c r="AA69" s="29"/>
    </row>
    <row r="70" spans="1:27" s="30" customFormat="1" ht="195" customHeight="1" x14ac:dyDescent="0.25">
      <c r="A70" s="64" t="s">
        <v>40</v>
      </c>
      <c r="B70" s="61" t="s">
        <v>280</v>
      </c>
      <c r="C70" s="62" t="s">
        <v>73</v>
      </c>
      <c r="D70" s="3" t="s">
        <v>3</v>
      </c>
      <c r="E70" s="112" t="s">
        <v>31</v>
      </c>
      <c r="F70" s="112"/>
      <c r="G70" s="112"/>
      <c r="H70" s="112"/>
      <c r="I70" s="112"/>
      <c r="J70" s="112"/>
      <c r="K70" s="112"/>
      <c r="L70" s="112"/>
      <c r="M70" s="112"/>
      <c r="N70" s="112"/>
      <c r="O70" s="61" t="s">
        <v>52</v>
      </c>
      <c r="P70" s="28"/>
      <c r="Q70" s="28"/>
      <c r="R70" s="28"/>
      <c r="S70" s="28"/>
      <c r="T70" s="28"/>
      <c r="U70" s="28"/>
      <c r="V70" s="28"/>
      <c r="W70" s="29"/>
      <c r="X70" s="29"/>
      <c r="Y70" s="29"/>
      <c r="Z70" s="29"/>
      <c r="AA70" s="29"/>
    </row>
    <row r="71" spans="1:27" s="30" customFormat="1" ht="19.5" customHeight="1" x14ac:dyDescent="0.25">
      <c r="A71" s="86"/>
      <c r="B71" s="93" t="s">
        <v>281</v>
      </c>
      <c r="C71" s="96" t="s">
        <v>211</v>
      </c>
      <c r="D71" s="83" t="s">
        <v>211</v>
      </c>
      <c r="E71" s="99" t="s">
        <v>148</v>
      </c>
      <c r="F71" s="103">
        <v>2023</v>
      </c>
      <c r="G71" s="101" t="s">
        <v>7</v>
      </c>
      <c r="H71" s="75" t="s">
        <v>153</v>
      </c>
      <c r="I71" s="76"/>
      <c r="J71" s="76"/>
      <c r="K71" s="77"/>
      <c r="L71" s="101" t="s">
        <v>69</v>
      </c>
      <c r="M71" s="101" t="s">
        <v>70</v>
      </c>
      <c r="N71" s="101" t="s">
        <v>71</v>
      </c>
      <c r="O71" s="83" t="s">
        <v>211</v>
      </c>
      <c r="P71" s="28"/>
      <c r="Q71" s="28"/>
      <c r="R71" s="28"/>
      <c r="S71" s="28"/>
      <c r="T71" s="28"/>
      <c r="U71" s="28"/>
      <c r="V71" s="28"/>
      <c r="W71" s="29"/>
      <c r="X71" s="29"/>
      <c r="Y71" s="29"/>
      <c r="Z71" s="29"/>
      <c r="AA71" s="29"/>
    </row>
    <row r="72" spans="1:27" s="30" customFormat="1" ht="24" customHeight="1" x14ac:dyDescent="0.25">
      <c r="A72" s="87"/>
      <c r="B72" s="94"/>
      <c r="C72" s="97"/>
      <c r="D72" s="84"/>
      <c r="E72" s="100"/>
      <c r="F72" s="104"/>
      <c r="G72" s="102"/>
      <c r="H72" s="72" t="s">
        <v>149</v>
      </c>
      <c r="I72" s="72" t="s">
        <v>150</v>
      </c>
      <c r="J72" s="72" t="s">
        <v>151</v>
      </c>
      <c r="K72" s="72" t="s">
        <v>152</v>
      </c>
      <c r="L72" s="102"/>
      <c r="M72" s="102"/>
      <c r="N72" s="102"/>
      <c r="O72" s="84"/>
      <c r="P72" s="28"/>
      <c r="Q72" s="28"/>
      <c r="R72" s="28"/>
      <c r="S72" s="28"/>
      <c r="T72" s="28"/>
      <c r="U72" s="28"/>
      <c r="V72" s="28"/>
      <c r="W72" s="29"/>
      <c r="X72" s="29"/>
      <c r="Y72" s="29"/>
      <c r="Z72" s="29"/>
      <c r="AA72" s="29"/>
    </row>
    <row r="73" spans="1:27" s="30" customFormat="1" ht="37.5" customHeight="1" x14ac:dyDescent="0.25">
      <c r="A73" s="88"/>
      <c r="B73" s="95"/>
      <c r="C73" s="98"/>
      <c r="D73" s="85"/>
      <c r="E73" s="2">
        <f>F73+G73+L73+M73+N73</f>
        <v>19395</v>
      </c>
      <c r="F73" s="2">
        <v>2855</v>
      </c>
      <c r="G73" s="2">
        <f>K73</f>
        <v>4135</v>
      </c>
      <c r="H73" s="2">
        <v>2870</v>
      </c>
      <c r="I73" s="2">
        <f>2870+91</f>
        <v>2961</v>
      </c>
      <c r="J73" s="2">
        <f>2961+268+111+795</f>
        <v>4135</v>
      </c>
      <c r="K73" s="2">
        <v>4135</v>
      </c>
      <c r="L73" s="2">
        <v>4135</v>
      </c>
      <c r="M73" s="2">
        <v>4135</v>
      </c>
      <c r="N73" s="2">
        <v>4135</v>
      </c>
      <c r="O73" s="85"/>
      <c r="P73" s="28"/>
      <c r="Q73" s="28"/>
      <c r="R73" s="28"/>
      <c r="S73" s="28"/>
      <c r="T73" s="28"/>
      <c r="U73" s="28"/>
      <c r="V73" s="28"/>
      <c r="W73" s="29"/>
      <c r="X73" s="29"/>
      <c r="Y73" s="29"/>
      <c r="Z73" s="29"/>
      <c r="AA73" s="29"/>
    </row>
    <row r="74" spans="1:27" s="30" customFormat="1" ht="75" customHeight="1" x14ac:dyDescent="0.25">
      <c r="A74" s="64" t="s">
        <v>41</v>
      </c>
      <c r="B74" s="61" t="s">
        <v>253</v>
      </c>
      <c r="C74" s="62" t="s">
        <v>73</v>
      </c>
      <c r="D74" s="3" t="s">
        <v>3</v>
      </c>
      <c r="E74" s="72">
        <f>SUM(F74:N74)</f>
        <v>27600</v>
      </c>
      <c r="F74" s="71">
        <v>0</v>
      </c>
      <c r="G74" s="75">
        <v>6900</v>
      </c>
      <c r="H74" s="76"/>
      <c r="I74" s="76"/>
      <c r="J74" s="76"/>
      <c r="K74" s="77"/>
      <c r="L74" s="72">
        <v>6900</v>
      </c>
      <c r="M74" s="72">
        <v>6900</v>
      </c>
      <c r="N74" s="72">
        <v>6900</v>
      </c>
      <c r="O74" s="61" t="s">
        <v>52</v>
      </c>
      <c r="P74" s="28"/>
      <c r="Q74" s="28"/>
      <c r="R74" s="28"/>
      <c r="S74" s="28"/>
      <c r="T74" s="28"/>
      <c r="U74" s="28"/>
      <c r="V74" s="28"/>
      <c r="W74" s="29"/>
      <c r="X74" s="29"/>
      <c r="Y74" s="29"/>
      <c r="Z74" s="29"/>
      <c r="AA74" s="29"/>
    </row>
    <row r="75" spans="1:27" s="30" customFormat="1" ht="18.75" customHeight="1" x14ac:dyDescent="0.25">
      <c r="A75" s="86"/>
      <c r="B75" s="93" t="s">
        <v>254</v>
      </c>
      <c r="C75" s="96" t="s">
        <v>211</v>
      </c>
      <c r="D75" s="83" t="s">
        <v>211</v>
      </c>
      <c r="E75" s="99" t="s">
        <v>148</v>
      </c>
      <c r="F75" s="103">
        <v>2023</v>
      </c>
      <c r="G75" s="101" t="s">
        <v>7</v>
      </c>
      <c r="H75" s="75" t="s">
        <v>153</v>
      </c>
      <c r="I75" s="76"/>
      <c r="J75" s="76"/>
      <c r="K75" s="77"/>
      <c r="L75" s="101" t="s">
        <v>69</v>
      </c>
      <c r="M75" s="101" t="s">
        <v>70</v>
      </c>
      <c r="N75" s="101" t="s">
        <v>71</v>
      </c>
      <c r="O75" s="83" t="s">
        <v>211</v>
      </c>
      <c r="P75" s="28"/>
      <c r="Q75" s="28"/>
      <c r="R75" s="28"/>
      <c r="S75" s="28"/>
      <c r="T75" s="28"/>
      <c r="U75" s="28"/>
      <c r="V75" s="28"/>
      <c r="W75" s="29"/>
      <c r="X75" s="29"/>
      <c r="Y75" s="29"/>
      <c r="Z75" s="29"/>
      <c r="AA75" s="29"/>
    </row>
    <row r="76" spans="1:27" s="30" customFormat="1" ht="22.5" customHeight="1" x14ac:dyDescent="0.25">
      <c r="A76" s="87"/>
      <c r="B76" s="94"/>
      <c r="C76" s="97"/>
      <c r="D76" s="84"/>
      <c r="E76" s="100"/>
      <c r="F76" s="104"/>
      <c r="G76" s="102"/>
      <c r="H76" s="72" t="s">
        <v>149</v>
      </c>
      <c r="I76" s="72" t="s">
        <v>150</v>
      </c>
      <c r="J76" s="72" t="s">
        <v>151</v>
      </c>
      <c r="K76" s="72" t="s">
        <v>152</v>
      </c>
      <c r="L76" s="102"/>
      <c r="M76" s="102"/>
      <c r="N76" s="102"/>
      <c r="O76" s="84"/>
      <c r="P76" s="28"/>
      <c r="Q76" s="28"/>
      <c r="R76" s="28"/>
      <c r="S76" s="28"/>
      <c r="T76" s="28"/>
      <c r="U76" s="28"/>
      <c r="V76" s="28"/>
      <c r="W76" s="29"/>
      <c r="X76" s="29"/>
      <c r="Y76" s="29"/>
      <c r="Z76" s="29"/>
      <c r="AA76" s="29"/>
    </row>
    <row r="77" spans="1:27" s="30" customFormat="1" ht="216" customHeight="1" x14ac:dyDescent="0.25">
      <c r="A77" s="88"/>
      <c r="B77" s="95"/>
      <c r="C77" s="98"/>
      <c r="D77" s="85"/>
      <c r="E77" s="2">
        <f>G77+L77+M77+N77</f>
        <v>27600</v>
      </c>
      <c r="F77" s="2" t="s">
        <v>243</v>
      </c>
      <c r="G77" s="2">
        <f>K77</f>
        <v>6900</v>
      </c>
      <c r="H77" s="2" t="s">
        <v>243</v>
      </c>
      <c r="I77" s="2" t="s">
        <v>243</v>
      </c>
      <c r="J77" s="2">
        <v>6900</v>
      </c>
      <c r="K77" s="2">
        <v>6900</v>
      </c>
      <c r="L77" s="2">
        <v>6900</v>
      </c>
      <c r="M77" s="2">
        <v>6900</v>
      </c>
      <c r="N77" s="2">
        <v>6900</v>
      </c>
      <c r="O77" s="85"/>
      <c r="P77" s="28"/>
      <c r="Q77" s="28"/>
      <c r="R77" s="28"/>
      <c r="S77" s="28"/>
      <c r="T77" s="28"/>
      <c r="U77" s="28"/>
      <c r="V77" s="28"/>
      <c r="W77" s="29"/>
      <c r="X77" s="29"/>
      <c r="Y77" s="29"/>
      <c r="Z77" s="29"/>
      <c r="AA77" s="29"/>
    </row>
    <row r="78" spans="1:27" s="30" customFormat="1" ht="92.25" customHeight="1" x14ac:dyDescent="0.25">
      <c r="A78" s="64" t="s">
        <v>42</v>
      </c>
      <c r="B78" s="61" t="s">
        <v>282</v>
      </c>
      <c r="C78" s="62" t="s">
        <v>73</v>
      </c>
      <c r="D78" s="3" t="s">
        <v>24</v>
      </c>
      <c r="E78" s="143" t="s">
        <v>136</v>
      </c>
      <c r="F78" s="143"/>
      <c r="G78" s="143"/>
      <c r="H78" s="143"/>
      <c r="I78" s="143"/>
      <c r="J78" s="143"/>
      <c r="K78" s="143"/>
      <c r="L78" s="143"/>
      <c r="M78" s="143"/>
      <c r="N78" s="143"/>
      <c r="O78" s="61" t="s">
        <v>52</v>
      </c>
      <c r="P78" s="28"/>
      <c r="Q78" s="28"/>
      <c r="R78" s="28"/>
      <c r="S78" s="28"/>
      <c r="T78" s="28"/>
      <c r="U78" s="28"/>
      <c r="V78" s="28"/>
      <c r="W78" s="29"/>
      <c r="X78" s="29"/>
      <c r="Y78" s="29"/>
      <c r="Z78" s="29"/>
      <c r="AA78" s="29"/>
    </row>
    <row r="79" spans="1:27" s="30" customFormat="1" ht="21" customHeight="1" x14ac:dyDescent="0.25">
      <c r="A79" s="86"/>
      <c r="B79" s="93" t="s">
        <v>283</v>
      </c>
      <c r="C79" s="96" t="s">
        <v>211</v>
      </c>
      <c r="D79" s="83" t="s">
        <v>211</v>
      </c>
      <c r="E79" s="99" t="s">
        <v>148</v>
      </c>
      <c r="F79" s="103">
        <v>2023</v>
      </c>
      <c r="G79" s="101" t="s">
        <v>7</v>
      </c>
      <c r="H79" s="75" t="s">
        <v>153</v>
      </c>
      <c r="I79" s="76"/>
      <c r="J79" s="76"/>
      <c r="K79" s="77"/>
      <c r="L79" s="101" t="s">
        <v>69</v>
      </c>
      <c r="M79" s="101" t="s">
        <v>70</v>
      </c>
      <c r="N79" s="101" t="s">
        <v>71</v>
      </c>
      <c r="O79" s="83" t="s">
        <v>211</v>
      </c>
      <c r="P79" s="28"/>
      <c r="Q79" s="28"/>
      <c r="R79" s="28"/>
      <c r="S79" s="28"/>
      <c r="T79" s="28"/>
      <c r="U79" s="28"/>
      <c r="V79" s="28"/>
      <c r="W79" s="29"/>
      <c r="X79" s="29"/>
      <c r="Y79" s="29"/>
      <c r="Z79" s="29"/>
      <c r="AA79" s="29"/>
    </row>
    <row r="80" spans="1:27" s="30" customFormat="1" ht="27" customHeight="1" x14ac:dyDescent="0.25">
      <c r="A80" s="87"/>
      <c r="B80" s="94"/>
      <c r="C80" s="97"/>
      <c r="D80" s="84"/>
      <c r="E80" s="100"/>
      <c r="F80" s="104"/>
      <c r="G80" s="102"/>
      <c r="H80" s="72" t="s">
        <v>149</v>
      </c>
      <c r="I80" s="72" t="s">
        <v>150</v>
      </c>
      <c r="J80" s="72" t="s">
        <v>151</v>
      </c>
      <c r="K80" s="72" t="s">
        <v>152</v>
      </c>
      <c r="L80" s="102"/>
      <c r="M80" s="102"/>
      <c r="N80" s="102"/>
      <c r="O80" s="84"/>
      <c r="P80" s="28"/>
      <c r="Q80" s="28"/>
      <c r="R80" s="28"/>
      <c r="S80" s="28"/>
      <c r="T80" s="28"/>
      <c r="U80" s="28"/>
      <c r="V80" s="28"/>
      <c r="W80" s="29"/>
      <c r="X80" s="29"/>
      <c r="Y80" s="29"/>
      <c r="Z80" s="29"/>
      <c r="AA80" s="29"/>
    </row>
    <row r="81" spans="1:27" s="30" customFormat="1" ht="55.5" customHeight="1" x14ac:dyDescent="0.25">
      <c r="A81" s="88"/>
      <c r="B81" s="95"/>
      <c r="C81" s="98"/>
      <c r="D81" s="85"/>
      <c r="E81" s="72" t="s">
        <v>22</v>
      </c>
      <c r="F81" s="72" t="s">
        <v>22</v>
      </c>
      <c r="G81" s="72" t="s">
        <v>202</v>
      </c>
      <c r="H81" s="72" t="s">
        <v>202</v>
      </c>
      <c r="I81" s="72" t="s">
        <v>202</v>
      </c>
      <c r="J81" s="72" t="s">
        <v>202</v>
      </c>
      <c r="K81" s="72" t="s">
        <v>202</v>
      </c>
      <c r="L81" s="72" t="s">
        <v>202</v>
      </c>
      <c r="M81" s="72" t="s">
        <v>202</v>
      </c>
      <c r="N81" s="72" t="s">
        <v>202</v>
      </c>
      <c r="O81" s="85"/>
      <c r="P81" s="28"/>
      <c r="Q81" s="28"/>
      <c r="R81" s="28"/>
      <c r="S81" s="28"/>
      <c r="T81" s="28"/>
      <c r="U81" s="28"/>
      <c r="V81" s="28"/>
      <c r="W81" s="29"/>
      <c r="X81" s="29"/>
      <c r="Y81" s="29"/>
      <c r="Z81" s="29"/>
      <c r="AA81" s="29"/>
    </row>
    <row r="82" spans="1:27" s="30" customFormat="1" ht="38.25" customHeight="1" x14ac:dyDescent="0.25">
      <c r="A82" s="123" t="s">
        <v>68</v>
      </c>
      <c r="B82" s="106" t="s">
        <v>272</v>
      </c>
      <c r="C82" s="109" t="s">
        <v>73</v>
      </c>
      <c r="D82" s="3" t="s">
        <v>35</v>
      </c>
      <c r="E82" s="73">
        <f>SUM(F82:N82)</f>
        <v>205752</v>
      </c>
      <c r="F82" s="74">
        <f>SUM(F83:F84)</f>
        <v>51402</v>
      </c>
      <c r="G82" s="124">
        <f>SUM(G83:G84)</f>
        <v>51544</v>
      </c>
      <c r="H82" s="125"/>
      <c r="I82" s="125"/>
      <c r="J82" s="125"/>
      <c r="K82" s="126"/>
      <c r="L82" s="73">
        <f t="shared" ref="L82:N82" si="5">SUM(L83:L84)</f>
        <v>51403</v>
      </c>
      <c r="M82" s="73">
        <f t="shared" si="5"/>
        <v>51403</v>
      </c>
      <c r="N82" s="73">
        <f t="shared" si="5"/>
        <v>0</v>
      </c>
      <c r="O82" s="106" t="s">
        <v>52</v>
      </c>
      <c r="P82" s="28"/>
      <c r="Q82" s="28"/>
      <c r="R82" s="28"/>
      <c r="S82" s="28"/>
      <c r="T82" s="28"/>
      <c r="U82" s="28"/>
      <c r="V82" s="28"/>
      <c r="W82" s="29"/>
      <c r="X82" s="29"/>
      <c r="Y82" s="29"/>
      <c r="Z82" s="29"/>
      <c r="AA82" s="29"/>
    </row>
    <row r="83" spans="1:27" s="30" customFormat="1" ht="59.25" customHeight="1" x14ac:dyDescent="0.25">
      <c r="A83" s="123"/>
      <c r="B83" s="106"/>
      <c r="C83" s="109"/>
      <c r="D83" s="3" t="s">
        <v>21</v>
      </c>
      <c r="E83" s="73">
        <f>SUM(F83:N83)</f>
        <v>127153</v>
      </c>
      <c r="F83" s="74">
        <v>31458</v>
      </c>
      <c r="G83" s="124">
        <v>31545</v>
      </c>
      <c r="H83" s="125"/>
      <c r="I83" s="125"/>
      <c r="J83" s="125"/>
      <c r="K83" s="126"/>
      <c r="L83" s="73">
        <v>32075</v>
      </c>
      <c r="M83" s="73">
        <v>32075</v>
      </c>
      <c r="N83" s="73">
        <v>0</v>
      </c>
      <c r="O83" s="106"/>
      <c r="P83" s="28"/>
      <c r="Q83" s="28"/>
      <c r="R83" s="28"/>
      <c r="S83" s="28"/>
      <c r="T83" s="28"/>
      <c r="U83" s="28"/>
      <c r="V83" s="28"/>
      <c r="W83" s="29"/>
      <c r="X83" s="29"/>
      <c r="Y83" s="29"/>
      <c r="Z83" s="29"/>
      <c r="AA83" s="29"/>
    </row>
    <row r="84" spans="1:27" s="30" customFormat="1" ht="71.25" customHeight="1" x14ac:dyDescent="0.25">
      <c r="A84" s="123"/>
      <c r="B84" s="106"/>
      <c r="C84" s="109"/>
      <c r="D84" s="3" t="s">
        <v>3</v>
      </c>
      <c r="E84" s="73">
        <f>SUM(F84:N84)</f>
        <v>78599</v>
      </c>
      <c r="F84" s="74">
        <v>19944</v>
      </c>
      <c r="G84" s="124">
        <v>19999</v>
      </c>
      <c r="H84" s="125"/>
      <c r="I84" s="125"/>
      <c r="J84" s="125"/>
      <c r="K84" s="126"/>
      <c r="L84" s="73">
        <v>19328</v>
      </c>
      <c r="M84" s="73">
        <v>19328</v>
      </c>
      <c r="N84" s="73">
        <v>0</v>
      </c>
      <c r="O84" s="106"/>
      <c r="P84" s="28"/>
      <c r="Q84" s="28"/>
      <c r="R84" s="28"/>
      <c r="S84" s="28"/>
      <c r="T84" s="28"/>
      <c r="U84" s="28"/>
      <c r="V84" s="28"/>
      <c r="W84" s="29"/>
      <c r="X84" s="29"/>
      <c r="Y84" s="29"/>
      <c r="Z84" s="29"/>
      <c r="AA84" s="29"/>
    </row>
    <row r="85" spans="1:27" s="30" customFormat="1" ht="23.25" customHeight="1" x14ac:dyDescent="0.25">
      <c r="A85" s="86"/>
      <c r="B85" s="93" t="s">
        <v>284</v>
      </c>
      <c r="C85" s="96" t="s">
        <v>211</v>
      </c>
      <c r="D85" s="83" t="s">
        <v>211</v>
      </c>
      <c r="E85" s="99" t="s">
        <v>148</v>
      </c>
      <c r="F85" s="103">
        <v>2023</v>
      </c>
      <c r="G85" s="101" t="s">
        <v>7</v>
      </c>
      <c r="H85" s="75" t="s">
        <v>153</v>
      </c>
      <c r="I85" s="76"/>
      <c r="J85" s="76"/>
      <c r="K85" s="77"/>
      <c r="L85" s="101" t="s">
        <v>69</v>
      </c>
      <c r="M85" s="101" t="s">
        <v>70</v>
      </c>
      <c r="N85" s="101" t="s">
        <v>71</v>
      </c>
      <c r="O85" s="83" t="s">
        <v>211</v>
      </c>
      <c r="P85" s="28"/>
      <c r="Q85" s="28"/>
      <c r="R85" s="28"/>
      <c r="S85" s="28"/>
      <c r="T85" s="28"/>
      <c r="U85" s="28"/>
      <c r="V85" s="28"/>
      <c r="W85" s="29"/>
      <c r="X85" s="29"/>
      <c r="Y85" s="29"/>
      <c r="Z85" s="29"/>
      <c r="AA85" s="29"/>
    </row>
    <row r="86" spans="1:27" s="30" customFormat="1" ht="20.25" customHeight="1" x14ac:dyDescent="0.25">
      <c r="A86" s="87"/>
      <c r="B86" s="94"/>
      <c r="C86" s="97"/>
      <c r="D86" s="84"/>
      <c r="E86" s="100"/>
      <c r="F86" s="104"/>
      <c r="G86" s="102"/>
      <c r="H86" s="72" t="s">
        <v>149</v>
      </c>
      <c r="I86" s="72" t="s">
        <v>150</v>
      </c>
      <c r="J86" s="72" t="s">
        <v>151</v>
      </c>
      <c r="K86" s="72" t="s">
        <v>152</v>
      </c>
      <c r="L86" s="102"/>
      <c r="M86" s="102"/>
      <c r="N86" s="102"/>
      <c r="O86" s="84"/>
      <c r="P86" s="28"/>
      <c r="Q86" s="28"/>
      <c r="R86" s="28"/>
      <c r="S86" s="28"/>
      <c r="T86" s="28"/>
      <c r="U86" s="28"/>
      <c r="V86" s="28"/>
      <c r="W86" s="29"/>
      <c r="X86" s="29"/>
      <c r="Y86" s="29"/>
      <c r="Z86" s="29"/>
      <c r="AA86" s="29"/>
    </row>
    <row r="87" spans="1:27" s="30" customFormat="1" ht="91.5" customHeight="1" x14ac:dyDescent="0.25">
      <c r="A87" s="88"/>
      <c r="B87" s="95"/>
      <c r="C87" s="98"/>
      <c r="D87" s="85"/>
      <c r="E87" s="2">
        <f>F87+G87+L87+M87+N87</f>
        <v>6615</v>
      </c>
      <c r="F87" s="2">
        <v>1323</v>
      </c>
      <c r="G87" s="2">
        <f>K87</f>
        <v>1323</v>
      </c>
      <c r="H87" s="2">
        <v>1323</v>
      </c>
      <c r="I87" s="2">
        <v>1323</v>
      </c>
      <c r="J87" s="2">
        <v>1323</v>
      </c>
      <c r="K87" s="2">
        <v>1323</v>
      </c>
      <c r="L87" s="2">
        <v>1323</v>
      </c>
      <c r="M87" s="2">
        <v>1323</v>
      </c>
      <c r="N87" s="2">
        <v>1323</v>
      </c>
      <c r="O87" s="85"/>
      <c r="P87" s="28"/>
      <c r="Q87" s="28"/>
      <c r="R87" s="28"/>
      <c r="S87" s="28"/>
      <c r="T87" s="28"/>
      <c r="U87" s="28"/>
      <c r="V87" s="28"/>
      <c r="W87" s="29"/>
      <c r="X87" s="29"/>
      <c r="Y87" s="29"/>
      <c r="Z87" s="29"/>
      <c r="AA87" s="29"/>
    </row>
    <row r="88" spans="1:27" s="30" customFormat="1" ht="270" customHeight="1" x14ac:dyDescent="0.25">
      <c r="A88" s="64" t="s">
        <v>18</v>
      </c>
      <c r="B88" s="61" t="s">
        <v>63</v>
      </c>
      <c r="C88" s="62" t="s">
        <v>73</v>
      </c>
      <c r="D88" s="3" t="s">
        <v>3</v>
      </c>
      <c r="E88" s="72">
        <f>SUM(F88:N88)</f>
        <v>0</v>
      </c>
      <c r="F88" s="71">
        <f>SUM(F89,F101)</f>
        <v>0</v>
      </c>
      <c r="G88" s="75">
        <f>SUM(G89,G101)</f>
        <v>0</v>
      </c>
      <c r="H88" s="76"/>
      <c r="I88" s="76"/>
      <c r="J88" s="76"/>
      <c r="K88" s="77"/>
      <c r="L88" s="72">
        <f t="shared" ref="L88:N88" si="6">SUM(L89,L101)</f>
        <v>0</v>
      </c>
      <c r="M88" s="72">
        <f t="shared" si="6"/>
        <v>0</v>
      </c>
      <c r="N88" s="72">
        <f t="shared" si="6"/>
        <v>0</v>
      </c>
      <c r="O88" s="55" t="s">
        <v>211</v>
      </c>
      <c r="P88" s="28"/>
      <c r="Q88" s="28"/>
      <c r="R88" s="28"/>
      <c r="S88" s="28"/>
      <c r="T88" s="28"/>
      <c r="U88" s="28"/>
      <c r="V88" s="28"/>
      <c r="W88" s="29"/>
      <c r="X88" s="29"/>
      <c r="Y88" s="29"/>
      <c r="Z88" s="29"/>
      <c r="AA88" s="29"/>
    </row>
    <row r="89" spans="1:27" s="30" customFormat="1" ht="220.5" customHeight="1" x14ac:dyDescent="0.25">
      <c r="A89" s="64" t="s">
        <v>19</v>
      </c>
      <c r="B89" s="61" t="s">
        <v>64</v>
      </c>
      <c r="C89" s="62" t="s">
        <v>73</v>
      </c>
      <c r="D89" s="3" t="s">
        <v>3</v>
      </c>
      <c r="E89" s="60">
        <f>SUM(F89:N89)</f>
        <v>0</v>
      </c>
      <c r="F89" s="66">
        <v>0</v>
      </c>
      <c r="G89" s="75">
        <v>0</v>
      </c>
      <c r="H89" s="76"/>
      <c r="I89" s="76"/>
      <c r="J89" s="76"/>
      <c r="K89" s="77"/>
      <c r="L89" s="60">
        <v>0</v>
      </c>
      <c r="M89" s="60">
        <v>0</v>
      </c>
      <c r="N89" s="60">
        <v>0</v>
      </c>
      <c r="O89" s="61" t="s">
        <v>32</v>
      </c>
      <c r="P89" s="28"/>
      <c r="Q89" s="28"/>
      <c r="R89" s="28"/>
      <c r="S89" s="28"/>
      <c r="T89" s="28"/>
      <c r="U89" s="28"/>
      <c r="V89" s="28"/>
      <c r="W89" s="29"/>
      <c r="X89" s="29"/>
      <c r="Y89" s="29"/>
      <c r="Z89" s="29"/>
      <c r="AA89" s="29"/>
    </row>
    <row r="90" spans="1:27" s="30" customFormat="1" ht="20.25" customHeight="1" x14ac:dyDescent="0.25">
      <c r="A90" s="86"/>
      <c r="B90" s="93" t="s">
        <v>165</v>
      </c>
      <c r="C90" s="96" t="s">
        <v>211</v>
      </c>
      <c r="D90" s="83" t="s">
        <v>211</v>
      </c>
      <c r="E90" s="99" t="s">
        <v>148</v>
      </c>
      <c r="F90" s="103">
        <v>2023</v>
      </c>
      <c r="G90" s="101" t="s">
        <v>7</v>
      </c>
      <c r="H90" s="75" t="s">
        <v>153</v>
      </c>
      <c r="I90" s="76"/>
      <c r="J90" s="76"/>
      <c r="K90" s="77"/>
      <c r="L90" s="101" t="s">
        <v>69</v>
      </c>
      <c r="M90" s="101" t="s">
        <v>70</v>
      </c>
      <c r="N90" s="101" t="s">
        <v>71</v>
      </c>
      <c r="O90" s="83" t="s">
        <v>211</v>
      </c>
      <c r="P90" s="28"/>
      <c r="Q90" s="28"/>
      <c r="R90" s="28"/>
      <c r="S90" s="28"/>
      <c r="T90" s="28"/>
      <c r="U90" s="28"/>
      <c r="V90" s="28"/>
      <c r="W90" s="29"/>
      <c r="X90" s="29"/>
      <c r="Y90" s="29"/>
      <c r="Z90" s="29"/>
      <c r="AA90" s="29"/>
    </row>
    <row r="91" spans="1:27" s="30" customFormat="1" ht="23.25" customHeight="1" x14ac:dyDescent="0.25">
      <c r="A91" s="87"/>
      <c r="B91" s="94"/>
      <c r="C91" s="97"/>
      <c r="D91" s="84"/>
      <c r="E91" s="100"/>
      <c r="F91" s="104"/>
      <c r="G91" s="102"/>
      <c r="H91" s="60" t="s">
        <v>149</v>
      </c>
      <c r="I91" s="60" t="s">
        <v>150</v>
      </c>
      <c r="J91" s="60" t="s">
        <v>151</v>
      </c>
      <c r="K91" s="60" t="s">
        <v>152</v>
      </c>
      <c r="L91" s="102"/>
      <c r="M91" s="102"/>
      <c r="N91" s="102"/>
      <c r="O91" s="84"/>
      <c r="P91" s="28"/>
      <c r="Q91" s="28"/>
      <c r="R91" s="28"/>
      <c r="S91" s="28"/>
      <c r="T91" s="28"/>
      <c r="U91" s="28"/>
      <c r="V91" s="28"/>
      <c r="W91" s="29"/>
      <c r="X91" s="29"/>
      <c r="Y91" s="29"/>
      <c r="Z91" s="29"/>
      <c r="AA91" s="29"/>
    </row>
    <row r="92" spans="1:27" s="30" customFormat="1" ht="81.75" customHeight="1" x14ac:dyDescent="0.25">
      <c r="A92" s="88"/>
      <c r="B92" s="95"/>
      <c r="C92" s="98"/>
      <c r="D92" s="85"/>
      <c r="E92" s="2">
        <f>F92+G92+L92+M92+N92</f>
        <v>35000</v>
      </c>
      <c r="F92" s="2">
        <v>7000</v>
      </c>
      <c r="G92" s="2">
        <f>K92</f>
        <v>7000</v>
      </c>
      <c r="H92" s="2" t="s">
        <v>22</v>
      </c>
      <c r="I92" s="2">
        <v>3500</v>
      </c>
      <c r="J92" s="2">
        <v>3500</v>
      </c>
      <c r="K92" s="2">
        <v>7000</v>
      </c>
      <c r="L92" s="2">
        <v>7000</v>
      </c>
      <c r="M92" s="2">
        <v>7000</v>
      </c>
      <c r="N92" s="2">
        <v>7000</v>
      </c>
      <c r="O92" s="85"/>
      <c r="P92" s="28"/>
      <c r="Q92" s="28"/>
      <c r="R92" s="28"/>
      <c r="S92" s="28"/>
      <c r="T92" s="28"/>
      <c r="U92" s="28"/>
      <c r="V92" s="28"/>
      <c r="W92" s="29"/>
      <c r="X92" s="29"/>
      <c r="Y92" s="29"/>
      <c r="Z92" s="29"/>
      <c r="AA92" s="29"/>
    </row>
    <row r="93" spans="1:27" s="30" customFormat="1" ht="140.25" customHeight="1" x14ac:dyDescent="0.25">
      <c r="A93" s="64" t="s">
        <v>45</v>
      </c>
      <c r="B93" s="61" t="s">
        <v>65</v>
      </c>
      <c r="C93" s="62" t="s">
        <v>73</v>
      </c>
      <c r="D93" s="3" t="s">
        <v>3</v>
      </c>
      <c r="E93" s="112" t="s">
        <v>33</v>
      </c>
      <c r="F93" s="112"/>
      <c r="G93" s="112"/>
      <c r="H93" s="112"/>
      <c r="I93" s="112"/>
      <c r="J93" s="112"/>
      <c r="K93" s="112"/>
      <c r="L93" s="112"/>
      <c r="M93" s="112"/>
      <c r="N93" s="112"/>
      <c r="O93" s="61" t="s">
        <v>32</v>
      </c>
      <c r="P93" s="28"/>
      <c r="Q93" s="28"/>
      <c r="R93" s="28"/>
      <c r="S93" s="28"/>
      <c r="T93" s="28"/>
      <c r="U93" s="28"/>
      <c r="V93" s="28"/>
      <c r="W93" s="29"/>
      <c r="X93" s="29"/>
      <c r="Y93" s="29"/>
      <c r="Z93" s="29"/>
      <c r="AA93" s="29"/>
    </row>
    <row r="94" spans="1:27" s="30" customFormat="1" ht="23.25" customHeight="1" x14ac:dyDescent="0.25">
      <c r="A94" s="86"/>
      <c r="B94" s="93" t="s">
        <v>166</v>
      </c>
      <c r="C94" s="96" t="s">
        <v>211</v>
      </c>
      <c r="D94" s="83" t="s">
        <v>211</v>
      </c>
      <c r="E94" s="99" t="s">
        <v>148</v>
      </c>
      <c r="F94" s="103">
        <v>2023</v>
      </c>
      <c r="G94" s="101" t="s">
        <v>7</v>
      </c>
      <c r="H94" s="75" t="s">
        <v>153</v>
      </c>
      <c r="I94" s="76"/>
      <c r="J94" s="76"/>
      <c r="K94" s="77"/>
      <c r="L94" s="101" t="s">
        <v>69</v>
      </c>
      <c r="M94" s="101" t="s">
        <v>70</v>
      </c>
      <c r="N94" s="101" t="s">
        <v>71</v>
      </c>
      <c r="O94" s="83" t="s">
        <v>211</v>
      </c>
      <c r="P94" s="28"/>
      <c r="Q94" s="28"/>
      <c r="R94" s="28"/>
      <c r="S94" s="28"/>
      <c r="T94" s="28"/>
      <c r="U94" s="28"/>
      <c r="V94" s="28"/>
      <c r="W94" s="29"/>
      <c r="X94" s="29"/>
      <c r="Y94" s="29"/>
      <c r="Z94" s="29"/>
      <c r="AA94" s="29"/>
    </row>
    <row r="95" spans="1:27" s="30" customFormat="1" ht="25.5" customHeight="1" x14ac:dyDescent="0.25">
      <c r="A95" s="87"/>
      <c r="B95" s="94"/>
      <c r="C95" s="97"/>
      <c r="D95" s="84"/>
      <c r="E95" s="100"/>
      <c r="F95" s="104"/>
      <c r="G95" s="102"/>
      <c r="H95" s="60" t="s">
        <v>149</v>
      </c>
      <c r="I95" s="60" t="s">
        <v>150</v>
      </c>
      <c r="J95" s="60" t="s">
        <v>151</v>
      </c>
      <c r="K95" s="60" t="s">
        <v>152</v>
      </c>
      <c r="L95" s="102"/>
      <c r="M95" s="102"/>
      <c r="N95" s="102"/>
      <c r="O95" s="84"/>
      <c r="P95" s="28"/>
      <c r="Q95" s="28"/>
      <c r="R95" s="28"/>
      <c r="S95" s="28"/>
      <c r="T95" s="28"/>
      <c r="U95" s="28"/>
      <c r="V95" s="28"/>
      <c r="W95" s="29"/>
      <c r="X95" s="29"/>
      <c r="Y95" s="29"/>
      <c r="Z95" s="29"/>
      <c r="AA95" s="29"/>
    </row>
    <row r="96" spans="1:27" s="30" customFormat="1" ht="48.75" customHeight="1" x14ac:dyDescent="0.25">
      <c r="A96" s="88"/>
      <c r="B96" s="95"/>
      <c r="C96" s="98"/>
      <c r="D96" s="85"/>
      <c r="E96" s="2">
        <f>F96+G96+L96+M96+N96</f>
        <v>15</v>
      </c>
      <c r="F96" s="2">
        <v>3</v>
      </c>
      <c r="G96" s="2">
        <f>K96</f>
        <v>3</v>
      </c>
      <c r="H96" s="2">
        <v>1</v>
      </c>
      <c r="I96" s="2">
        <v>2</v>
      </c>
      <c r="J96" s="2">
        <v>3</v>
      </c>
      <c r="K96" s="2">
        <v>3</v>
      </c>
      <c r="L96" s="2">
        <v>3</v>
      </c>
      <c r="M96" s="2">
        <v>3</v>
      </c>
      <c r="N96" s="2">
        <v>3</v>
      </c>
      <c r="O96" s="85"/>
      <c r="P96" s="28"/>
      <c r="Q96" s="28"/>
      <c r="R96" s="28"/>
      <c r="S96" s="28"/>
      <c r="T96" s="28"/>
      <c r="U96" s="28"/>
      <c r="V96" s="28"/>
      <c r="W96" s="29"/>
      <c r="X96" s="29"/>
      <c r="Y96" s="29"/>
      <c r="Z96" s="29"/>
      <c r="AA96" s="29"/>
    </row>
    <row r="97" spans="1:27" s="30" customFormat="1" ht="130.5" customHeight="1" x14ac:dyDescent="0.25">
      <c r="A97" s="64" t="s">
        <v>46</v>
      </c>
      <c r="B97" s="61" t="s">
        <v>66</v>
      </c>
      <c r="C97" s="62" t="s">
        <v>73</v>
      </c>
      <c r="D97" s="3" t="s">
        <v>3</v>
      </c>
      <c r="E97" s="112" t="s">
        <v>33</v>
      </c>
      <c r="F97" s="112"/>
      <c r="G97" s="112"/>
      <c r="H97" s="112"/>
      <c r="I97" s="112"/>
      <c r="J97" s="112"/>
      <c r="K97" s="112"/>
      <c r="L97" s="112"/>
      <c r="M97" s="112"/>
      <c r="N97" s="112"/>
      <c r="O97" s="61" t="s">
        <v>32</v>
      </c>
      <c r="P97" s="28"/>
      <c r="Q97" s="28"/>
      <c r="R97" s="28"/>
      <c r="S97" s="28"/>
      <c r="T97" s="28"/>
      <c r="U97" s="28"/>
      <c r="V97" s="28"/>
      <c r="W97" s="29"/>
      <c r="X97" s="29"/>
      <c r="Y97" s="29"/>
      <c r="Z97" s="29"/>
      <c r="AA97" s="29"/>
    </row>
    <row r="98" spans="1:27" s="30" customFormat="1" ht="21" customHeight="1" x14ac:dyDescent="0.25">
      <c r="A98" s="86"/>
      <c r="B98" s="93" t="s">
        <v>167</v>
      </c>
      <c r="C98" s="96" t="s">
        <v>211</v>
      </c>
      <c r="D98" s="83" t="s">
        <v>211</v>
      </c>
      <c r="E98" s="99" t="s">
        <v>148</v>
      </c>
      <c r="F98" s="103">
        <v>2023</v>
      </c>
      <c r="G98" s="101" t="s">
        <v>7</v>
      </c>
      <c r="H98" s="75" t="s">
        <v>153</v>
      </c>
      <c r="I98" s="76"/>
      <c r="J98" s="76"/>
      <c r="K98" s="77"/>
      <c r="L98" s="101" t="s">
        <v>69</v>
      </c>
      <c r="M98" s="101" t="s">
        <v>70</v>
      </c>
      <c r="N98" s="101" t="s">
        <v>71</v>
      </c>
      <c r="O98" s="83" t="s">
        <v>211</v>
      </c>
      <c r="P98" s="28"/>
      <c r="Q98" s="28"/>
      <c r="R98" s="28"/>
      <c r="S98" s="28"/>
      <c r="T98" s="28"/>
      <c r="U98" s="28"/>
      <c r="V98" s="28"/>
      <c r="W98" s="29"/>
      <c r="X98" s="29"/>
      <c r="Y98" s="29"/>
      <c r="Z98" s="29"/>
      <c r="AA98" s="29"/>
    </row>
    <row r="99" spans="1:27" s="30" customFormat="1" ht="25.5" customHeight="1" x14ac:dyDescent="0.25">
      <c r="A99" s="87"/>
      <c r="B99" s="94"/>
      <c r="C99" s="97"/>
      <c r="D99" s="84"/>
      <c r="E99" s="100"/>
      <c r="F99" s="104"/>
      <c r="G99" s="102"/>
      <c r="H99" s="60" t="s">
        <v>149</v>
      </c>
      <c r="I99" s="60" t="s">
        <v>150</v>
      </c>
      <c r="J99" s="60" t="s">
        <v>151</v>
      </c>
      <c r="K99" s="60" t="s">
        <v>152</v>
      </c>
      <c r="L99" s="102"/>
      <c r="M99" s="102"/>
      <c r="N99" s="102"/>
      <c r="O99" s="84"/>
      <c r="P99" s="28"/>
      <c r="Q99" s="28"/>
      <c r="R99" s="28"/>
      <c r="S99" s="28"/>
      <c r="T99" s="28"/>
      <c r="U99" s="28"/>
      <c r="V99" s="28"/>
      <c r="W99" s="29"/>
      <c r="X99" s="29"/>
      <c r="Y99" s="29"/>
      <c r="Z99" s="29"/>
      <c r="AA99" s="29"/>
    </row>
    <row r="100" spans="1:27" s="30" customFormat="1" ht="33.75" customHeight="1" x14ac:dyDescent="0.25">
      <c r="A100" s="88"/>
      <c r="B100" s="95"/>
      <c r="C100" s="98"/>
      <c r="D100" s="85"/>
      <c r="E100" s="2">
        <f>F100+G100+L100+M100+N100</f>
        <v>268</v>
      </c>
      <c r="F100" s="2">
        <v>53</v>
      </c>
      <c r="G100" s="2">
        <f>K100</f>
        <v>53</v>
      </c>
      <c r="H100" s="2" t="s">
        <v>22</v>
      </c>
      <c r="I100" s="2">
        <v>20</v>
      </c>
      <c r="J100" s="2">
        <v>20</v>
      </c>
      <c r="K100" s="2">
        <v>53</v>
      </c>
      <c r="L100" s="2">
        <v>54</v>
      </c>
      <c r="M100" s="2">
        <v>54</v>
      </c>
      <c r="N100" s="2">
        <v>54</v>
      </c>
      <c r="O100" s="85"/>
      <c r="P100" s="28"/>
      <c r="Q100" s="28"/>
      <c r="R100" s="28"/>
      <c r="S100" s="28"/>
      <c r="T100" s="28"/>
      <c r="U100" s="28"/>
      <c r="V100" s="28"/>
      <c r="W100" s="29"/>
      <c r="X100" s="29"/>
      <c r="Y100" s="29"/>
      <c r="Z100" s="29"/>
      <c r="AA100" s="29"/>
    </row>
    <row r="101" spans="1:27" s="30" customFormat="1" ht="318" customHeight="1" x14ac:dyDescent="0.25">
      <c r="A101" s="64" t="s">
        <v>47</v>
      </c>
      <c r="B101" s="32" t="s">
        <v>79</v>
      </c>
      <c r="C101" s="62" t="s">
        <v>73</v>
      </c>
      <c r="D101" s="3" t="s">
        <v>3</v>
      </c>
      <c r="E101" s="60">
        <f>SUM(F101:N101)</f>
        <v>0</v>
      </c>
      <c r="F101" s="66">
        <v>0</v>
      </c>
      <c r="G101" s="75">
        <v>0</v>
      </c>
      <c r="H101" s="76"/>
      <c r="I101" s="76"/>
      <c r="J101" s="76"/>
      <c r="K101" s="77"/>
      <c r="L101" s="60">
        <v>0</v>
      </c>
      <c r="M101" s="60">
        <v>0</v>
      </c>
      <c r="N101" s="60">
        <v>0</v>
      </c>
      <c r="O101" s="61" t="s">
        <v>34</v>
      </c>
      <c r="P101" s="28"/>
      <c r="Q101" s="28"/>
      <c r="R101" s="28"/>
      <c r="S101" s="28"/>
      <c r="T101" s="28"/>
      <c r="U101" s="28"/>
      <c r="V101" s="28"/>
      <c r="W101" s="29"/>
      <c r="X101" s="29"/>
      <c r="Y101" s="29"/>
      <c r="Z101" s="29"/>
      <c r="AA101" s="29"/>
    </row>
    <row r="102" spans="1:27" s="30" customFormat="1" ht="22.5" customHeight="1" x14ac:dyDescent="0.25">
      <c r="A102" s="86"/>
      <c r="B102" s="93" t="s">
        <v>168</v>
      </c>
      <c r="C102" s="96" t="s">
        <v>211</v>
      </c>
      <c r="D102" s="83" t="s">
        <v>211</v>
      </c>
      <c r="E102" s="99" t="s">
        <v>148</v>
      </c>
      <c r="F102" s="103">
        <v>2023</v>
      </c>
      <c r="G102" s="101" t="s">
        <v>7</v>
      </c>
      <c r="H102" s="75" t="s">
        <v>153</v>
      </c>
      <c r="I102" s="76"/>
      <c r="J102" s="76"/>
      <c r="K102" s="77"/>
      <c r="L102" s="101" t="s">
        <v>69</v>
      </c>
      <c r="M102" s="101" t="s">
        <v>70</v>
      </c>
      <c r="N102" s="101" t="s">
        <v>71</v>
      </c>
      <c r="O102" s="83" t="s">
        <v>211</v>
      </c>
      <c r="P102" s="28"/>
      <c r="Q102" s="28"/>
      <c r="R102" s="28"/>
      <c r="S102" s="28"/>
      <c r="T102" s="28"/>
      <c r="U102" s="28"/>
      <c r="V102" s="28"/>
      <c r="W102" s="29"/>
      <c r="X102" s="29"/>
      <c r="Y102" s="29"/>
      <c r="Z102" s="29"/>
      <c r="AA102" s="29"/>
    </row>
    <row r="103" spans="1:27" s="30" customFormat="1" ht="18.75" customHeight="1" x14ac:dyDescent="0.25">
      <c r="A103" s="87"/>
      <c r="B103" s="94"/>
      <c r="C103" s="97"/>
      <c r="D103" s="84"/>
      <c r="E103" s="100"/>
      <c r="F103" s="104"/>
      <c r="G103" s="102"/>
      <c r="H103" s="60" t="s">
        <v>149</v>
      </c>
      <c r="I103" s="60" t="s">
        <v>150</v>
      </c>
      <c r="J103" s="60" t="s">
        <v>151</v>
      </c>
      <c r="K103" s="60" t="s">
        <v>152</v>
      </c>
      <c r="L103" s="102"/>
      <c r="M103" s="102"/>
      <c r="N103" s="102"/>
      <c r="O103" s="84"/>
      <c r="P103" s="28"/>
      <c r="Q103" s="28"/>
      <c r="R103" s="28"/>
      <c r="S103" s="28"/>
      <c r="T103" s="28"/>
      <c r="U103" s="28"/>
      <c r="V103" s="28"/>
      <c r="W103" s="29"/>
      <c r="X103" s="29"/>
      <c r="Y103" s="29"/>
      <c r="Z103" s="29"/>
      <c r="AA103" s="29"/>
    </row>
    <row r="104" spans="1:27" s="30" customFormat="1" ht="36" customHeight="1" x14ac:dyDescent="0.25">
      <c r="A104" s="88"/>
      <c r="B104" s="95"/>
      <c r="C104" s="98"/>
      <c r="D104" s="85"/>
      <c r="E104" s="2" t="s">
        <v>22</v>
      </c>
      <c r="F104" s="2" t="s">
        <v>22</v>
      </c>
      <c r="G104" s="2" t="s">
        <v>22</v>
      </c>
      <c r="H104" s="2" t="s">
        <v>22</v>
      </c>
      <c r="I104" s="2" t="s">
        <v>22</v>
      </c>
      <c r="J104" s="2" t="s">
        <v>22</v>
      </c>
      <c r="K104" s="2" t="s">
        <v>22</v>
      </c>
      <c r="L104" s="2" t="s">
        <v>22</v>
      </c>
      <c r="M104" s="2" t="s">
        <v>22</v>
      </c>
      <c r="N104" s="2" t="s">
        <v>22</v>
      </c>
      <c r="O104" s="85"/>
      <c r="P104" s="28"/>
      <c r="Q104" s="28"/>
      <c r="R104" s="28"/>
      <c r="S104" s="28"/>
      <c r="T104" s="28"/>
      <c r="U104" s="28"/>
      <c r="V104" s="28"/>
      <c r="W104" s="29"/>
      <c r="X104" s="29"/>
      <c r="Y104" s="29"/>
      <c r="Z104" s="29"/>
      <c r="AA104" s="29"/>
    </row>
    <row r="105" spans="1:27" s="30" customFormat="1" ht="195.75" customHeight="1" x14ac:dyDescent="0.25">
      <c r="A105" s="64" t="s">
        <v>48</v>
      </c>
      <c r="B105" s="61" t="s">
        <v>67</v>
      </c>
      <c r="C105" s="62" t="s">
        <v>73</v>
      </c>
      <c r="D105" s="3" t="s">
        <v>3</v>
      </c>
      <c r="E105" s="144" t="s">
        <v>49</v>
      </c>
      <c r="F105" s="144"/>
      <c r="G105" s="144"/>
      <c r="H105" s="144"/>
      <c r="I105" s="144"/>
      <c r="J105" s="144"/>
      <c r="K105" s="144"/>
      <c r="L105" s="144"/>
      <c r="M105" s="144"/>
      <c r="N105" s="144"/>
      <c r="O105" s="61" t="s">
        <v>54</v>
      </c>
      <c r="P105" s="28"/>
      <c r="Q105" s="28"/>
      <c r="R105" s="28"/>
      <c r="S105" s="28"/>
      <c r="T105" s="28"/>
      <c r="U105" s="28"/>
      <c r="V105" s="28"/>
      <c r="W105" s="29"/>
      <c r="X105" s="29"/>
      <c r="Y105" s="29"/>
      <c r="Z105" s="29"/>
      <c r="AA105" s="29"/>
    </row>
    <row r="106" spans="1:27" s="30" customFormat="1" ht="23.25" customHeight="1" x14ac:dyDescent="0.25">
      <c r="A106" s="86"/>
      <c r="B106" s="93" t="s">
        <v>169</v>
      </c>
      <c r="C106" s="96" t="s">
        <v>211</v>
      </c>
      <c r="D106" s="83" t="s">
        <v>211</v>
      </c>
      <c r="E106" s="99" t="s">
        <v>148</v>
      </c>
      <c r="F106" s="103">
        <v>2023</v>
      </c>
      <c r="G106" s="101" t="s">
        <v>7</v>
      </c>
      <c r="H106" s="75" t="s">
        <v>153</v>
      </c>
      <c r="I106" s="76"/>
      <c r="J106" s="76"/>
      <c r="K106" s="77"/>
      <c r="L106" s="101" t="s">
        <v>69</v>
      </c>
      <c r="M106" s="101" t="s">
        <v>70</v>
      </c>
      <c r="N106" s="101" t="s">
        <v>71</v>
      </c>
      <c r="O106" s="83" t="s">
        <v>211</v>
      </c>
      <c r="P106" s="28"/>
      <c r="Q106" s="28"/>
      <c r="R106" s="28"/>
      <c r="S106" s="28"/>
      <c r="T106" s="28"/>
      <c r="U106" s="28"/>
      <c r="V106" s="28"/>
      <c r="W106" s="29"/>
      <c r="X106" s="29"/>
      <c r="Y106" s="29"/>
      <c r="Z106" s="29"/>
      <c r="AA106" s="29"/>
    </row>
    <row r="107" spans="1:27" s="30" customFormat="1" ht="23.25" customHeight="1" x14ac:dyDescent="0.25">
      <c r="A107" s="87"/>
      <c r="B107" s="94"/>
      <c r="C107" s="97"/>
      <c r="D107" s="84"/>
      <c r="E107" s="100"/>
      <c r="F107" s="104"/>
      <c r="G107" s="102"/>
      <c r="H107" s="60" t="s">
        <v>149</v>
      </c>
      <c r="I107" s="60" t="s">
        <v>150</v>
      </c>
      <c r="J107" s="60" t="s">
        <v>151</v>
      </c>
      <c r="K107" s="60" t="s">
        <v>152</v>
      </c>
      <c r="L107" s="102"/>
      <c r="M107" s="102"/>
      <c r="N107" s="102"/>
      <c r="O107" s="84"/>
      <c r="P107" s="28"/>
      <c r="Q107" s="28"/>
      <c r="R107" s="28"/>
      <c r="S107" s="28"/>
      <c r="T107" s="28"/>
      <c r="U107" s="28"/>
      <c r="V107" s="28"/>
      <c r="W107" s="29"/>
      <c r="X107" s="29"/>
      <c r="Y107" s="29"/>
      <c r="Z107" s="29"/>
      <c r="AA107" s="29"/>
    </row>
    <row r="108" spans="1:27" s="30" customFormat="1" ht="33" customHeight="1" x14ac:dyDescent="0.25">
      <c r="A108" s="88"/>
      <c r="B108" s="95"/>
      <c r="C108" s="98"/>
      <c r="D108" s="85"/>
      <c r="E108" s="2">
        <f>F108+G108+L108+M108+N108</f>
        <v>870</v>
      </c>
      <c r="F108" s="2">
        <v>150</v>
      </c>
      <c r="G108" s="2">
        <f>K108</f>
        <v>180</v>
      </c>
      <c r="H108" s="2" t="s">
        <v>22</v>
      </c>
      <c r="I108" s="2">
        <v>97</v>
      </c>
      <c r="J108" s="2">
        <v>97</v>
      </c>
      <c r="K108" s="2">
        <v>180</v>
      </c>
      <c r="L108" s="2">
        <v>180</v>
      </c>
      <c r="M108" s="2">
        <v>180</v>
      </c>
      <c r="N108" s="2">
        <v>180</v>
      </c>
      <c r="O108" s="85"/>
      <c r="P108" s="28"/>
      <c r="Q108" s="28"/>
      <c r="R108" s="28"/>
      <c r="S108" s="28"/>
      <c r="T108" s="28"/>
      <c r="U108" s="28"/>
      <c r="V108" s="28"/>
      <c r="W108" s="29"/>
      <c r="X108" s="29"/>
      <c r="Y108" s="29"/>
      <c r="Z108" s="29"/>
      <c r="AA108" s="29"/>
    </row>
    <row r="109" spans="1:27" s="30" customFormat="1" ht="39.75" customHeight="1" x14ac:dyDescent="0.25">
      <c r="A109" s="78" t="s">
        <v>147</v>
      </c>
      <c r="B109" s="106" t="s">
        <v>80</v>
      </c>
      <c r="C109" s="96" t="s">
        <v>73</v>
      </c>
      <c r="D109" s="3" t="s">
        <v>35</v>
      </c>
      <c r="E109" s="60">
        <f t="shared" ref="E109:E116" si="7">SUM(F109:N109)</f>
        <v>629324.32877999998</v>
      </c>
      <c r="F109" s="66">
        <f>SUM(F110:F112)</f>
        <v>112403.86176</v>
      </c>
      <c r="G109" s="75">
        <f>SUM(G110:G112)</f>
        <v>183983.96702000001</v>
      </c>
      <c r="H109" s="76"/>
      <c r="I109" s="76"/>
      <c r="J109" s="76"/>
      <c r="K109" s="77"/>
      <c r="L109" s="60">
        <f t="shared" ref="L109:N109" si="8">SUM(L110:L112)</f>
        <v>113134.5</v>
      </c>
      <c r="M109" s="60">
        <f t="shared" si="8"/>
        <v>113134.5</v>
      </c>
      <c r="N109" s="60">
        <f t="shared" si="8"/>
        <v>106667.5</v>
      </c>
      <c r="O109" s="78" t="s">
        <v>211</v>
      </c>
      <c r="Q109" s="28"/>
      <c r="R109" s="28"/>
      <c r="S109" s="28"/>
      <c r="T109" s="28"/>
      <c r="U109" s="28"/>
      <c r="V109" s="28"/>
      <c r="W109" s="29"/>
      <c r="X109" s="29"/>
      <c r="Y109" s="29"/>
      <c r="Z109" s="29"/>
      <c r="AA109" s="29"/>
    </row>
    <row r="110" spans="1:27" s="30" customFormat="1" ht="49.5" customHeight="1" x14ac:dyDescent="0.25">
      <c r="A110" s="78"/>
      <c r="B110" s="106"/>
      <c r="C110" s="97"/>
      <c r="D110" s="3" t="s">
        <v>23</v>
      </c>
      <c r="E110" s="60">
        <f t="shared" si="7"/>
        <v>2486.4068700000003</v>
      </c>
      <c r="F110" s="66">
        <f>F114</f>
        <v>2486.4068700000003</v>
      </c>
      <c r="G110" s="75">
        <f>G114</f>
        <v>0</v>
      </c>
      <c r="H110" s="76"/>
      <c r="I110" s="76"/>
      <c r="J110" s="76"/>
      <c r="K110" s="77"/>
      <c r="L110" s="60">
        <f t="shared" ref="L110:N110" si="9">L114</f>
        <v>0</v>
      </c>
      <c r="M110" s="60">
        <f t="shared" si="9"/>
        <v>0</v>
      </c>
      <c r="N110" s="60">
        <f t="shared" si="9"/>
        <v>0</v>
      </c>
      <c r="O110" s="78"/>
      <c r="Q110" s="28"/>
      <c r="R110" s="28"/>
      <c r="S110" s="28"/>
      <c r="T110" s="28"/>
      <c r="U110" s="28"/>
      <c r="V110" s="28"/>
      <c r="W110" s="29"/>
      <c r="X110" s="29"/>
      <c r="Y110" s="29"/>
      <c r="Z110" s="29"/>
      <c r="AA110" s="29"/>
    </row>
    <row r="111" spans="1:27" s="30" customFormat="1" ht="50.25" customHeight="1" x14ac:dyDescent="0.25">
      <c r="A111" s="78"/>
      <c r="B111" s="106"/>
      <c r="C111" s="97"/>
      <c r="D111" s="3" t="s">
        <v>21</v>
      </c>
      <c r="E111" s="60">
        <f t="shared" si="7"/>
        <v>39801.054579999996</v>
      </c>
      <c r="F111" s="66">
        <f>SUM(F115,F120)</f>
        <v>1953.8393699999999</v>
      </c>
      <c r="G111" s="75">
        <f>SUM(G115,G120,G137)</f>
        <v>24913.215209999998</v>
      </c>
      <c r="H111" s="76"/>
      <c r="I111" s="76"/>
      <c r="J111" s="76"/>
      <c r="K111" s="77"/>
      <c r="L111" s="60">
        <f>SUM(L115,L120,L137)</f>
        <v>6467</v>
      </c>
      <c r="M111" s="60">
        <f t="shared" ref="M111:N111" si="10">SUM(M115,M120,M137)</f>
        <v>6467</v>
      </c>
      <c r="N111" s="60">
        <f t="shared" si="10"/>
        <v>0</v>
      </c>
      <c r="O111" s="78"/>
      <c r="Q111" s="28"/>
      <c r="R111" s="28"/>
      <c r="S111" s="28"/>
      <c r="T111" s="28"/>
      <c r="U111" s="28"/>
      <c r="V111" s="28"/>
      <c r="W111" s="29"/>
      <c r="X111" s="29"/>
      <c r="Y111" s="29"/>
      <c r="Z111" s="29"/>
      <c r="AA111" s="29"/>
    </row>
    <row r="112" spans="1:27" s="30" customFormat="1" ht="62.25" customHeight="1" x14ac:dyDescent="0.25">
      <c r="A112" s="78"/>
      <c r="B112" s="106"/>
      <c r="C112" s="98"/>
      <c r="D112" s="3" t="s">
        <v>3</v>
      </c>
      <c r="E112" s="60">
        <f t="shared" si="7"/>
        <v>587036.86733000004</v>
      </c>
      <c r="F112" s="66">
        <f>SUM(F116,F124,F128,F132,F138,F142,F146,F150)</f>
        <v>107963.61552000001</v>
      </c>
      <c r="G112" s="75">
        <f>SUM(G116,G124,G128,G132,G138,G142,G146,G150)</f>
        <v>159070.75181000002</v>
      </c>
      <c r="H112" s="76"/>
      <c r="I112" s="76"/>
      <c r="J112" s="76"/>
      <c r="K112" s="77"/>
      <c r="L112" s="60">
        <f>SUM(L116,L124,L128,L132,L138,L142,L146,L150)</f>
        <v>106667.5</v>
      </c>
      <c r="M112" s="60">
        <f>SUM(M116,M124,M128,M132,M138,M142,M146,M150)</f>
        <v>106667.5</v>
      </c>
      <c r="N112" s="60">
        <f>SUM(N116,N124,N128,N132,N138,N142,N146,N150)</f>
        <v>106667.5</v>
      </c>
      <c r="O112" s="78"/>
      <c r="Q112" s="28"/>
      <c r="R112" s="28"/>
      <c r="S112" s="28"/>
      <c r="T112" s="28"/>
      <c r="U112" s="28"/>
      <c r="V112" s="28"/>
      <c r="W112" s="29"/>
      <c r="X112" s="29"/>
      <c r="Y112" s="29"/>
      <c r="Z112" s="29"/>
      <c r="AA112" s="29"/>
    </row>
    <row r="113" spans="1:27" s="30" customFormat="1" ht="22.5" customHeight="1" x14ac:dyDescent="0.25">
      <c r="A113" s="78" t="s">
        <v>137</v>
      </c>
      <c r="B113" s="106" t="s">
        <v>107</v>
      </c>
      <c r="C113" s="109" t="s">
        <v>73</v>
      </c>
      <c r="D113" s="3" t="s">
        <v>108</v>
      </c>
      <c r="E113" s="60">
        <f t="shared" si="7"/>
        <v>7410.56783</v>
      </c>
      <c r="F113" s="66">
        <f>SUM(F114:F116)</f>
        <v>7410.56783</v>
      </c>
      <c r="G113" s="75">
        <f>SUM(G114:G116)</f>
        <v>0</v>
      </c>
      <c r="H113" s="76"/>
      <c r="I113" s="76"/>
      <c r="J113" s="76"/>
      <c r="K113" s="77"/>
      <c r="L113" s="60">
        <f t="shared" ref="L113:N113" si="11">SUM(L114:L116)</f>
        <v>0</v>
      </c>
      <c r="M113" s="60">
        <f t="shared" si="11"/>
        <v>0</v>
      </c>
      <c r="N113" s="60">
        <f t="shared" si="11"/>
        <v>0</v>
      </c>
      <c r="O113" s="106" t="s">
        <v>277</v>
      </c>
      <c r="Q113" s="28"/>
      <c r="R113" s="28"/>
      <c r="S113" s="28"/>
      <c r="T113" s="28"/>
      <c r="U113" s="28"/>
      <c r="V113" s="28"/>
      <c r="W113" s="29"/>
      <c r="X113" s="29"/>
      <c r="Y113" s="29"/>
      <c r="Z113" s="29"/>
      <c r="AA113" s="29"/>
    </row>
    <row r="114" spans="1:27" s="30" customFormat="1" ht="45" customHeight="1" x14ac:dyDescent="0.25">
      <c r="A114" s="114"/>
      <c r="B114" s="106"/>
      <c r="C114" s="109"/>
      <c r="D114" s="3" t="s">
        <v>23</v>
      </c>
      <c r="E114" s="60">
        <f t="shared" si="7"/>
        <v>2486.4068700000003</v>
      </c>
      <c r="F114" s="66">
        <f>2512.36949-25.96262</f>
        <v>2486.4068700000003</v>
      </c>
      <c r="G114" s="75">
        <v>0</v>
      </c>
      <c r="H114" s="76"/>
      <c r="I114" s="76"/>
      <c r="J114" s="76"/>
      <c r="K114" s="77"/>
      <c r="L114" s="60">
        <v>0</v>
      </c>
      <c r="M114" s="60">
        <v>0</v>
      </c>
      <c r="N114" s="60">
        <v>0</v>
      </c>
      <c r="O114" s="106"/>
      <c r="Q114" s="12"/>
      <c r="R114" s="28"/>
      <c r="S114" s="28"/>
      <c r="T114" s="28"/>
      <c r="U114" s="28"/>
      <c r="V114" s="28"/>
      <c r="W114" s="29"/>
      <c r="X114" s="29"/>
      <c r="Y114" s="29"/>
      <c r="Z114" s="29"/>
      <c r="AA114" s="29"/>
    </row>
    <row r="115" spans="1:27" s="30" customFormat="1" ht="45.75" customHeight="1" x14ac:dyDescent="0.25">
      <c r="A115" s="114"/>
      <c r="B115" s="106"/>
      <c r="C115" s="109"/>
      <c r="D115" s="3" t="s">
        <v>21</v>
      </c>
      <c r="E115" s="60">
        <f t="shared" si="7"/>
        <v>1953.8393699999999</v>
      </c>
      <c r="F115" s="66">
        <f>1974.24094-20.40157</f>
        <v>1953.8393699999999</v>
      </c>
      <c r="G115" s="75">
        <v>0</v>
      </c>
      <c r="H115" s="76"/>
      <c r="I115" s="76"/>
      <c r="J115" s="76"/>
      <c r="K115" s="77"/>
      <c r="L115" s="60">
        <v>0</v>
      </c>
      <c r="M115" s="60">
        <v>0</v>
      </c>
      <c r="N115" s="60">
        <v>0</v>
      </c>
      <c r="O115" s="106"/>
      <c r="Q115" s="12"/>
      <c r="R115" s="28"/>
      <c r="S115" s="28"/>
      <c r="T115" s="28"/>
      <c r="U115" s="28"/>
      <c r="V115" s="28"/>
      <c r="W115" s="29"/>
      <c r="X115" s="29"/>
      <c r="Y115" s="29"/>
      <c r="Z115" s="29"/>
      <c r="AA115" s="29"/>
    </row>
    <row r="116" spans="1:27" s="30" customFormat="1" ht="46.5" customHeight="1" x14ac:dyDescent="0.25">
      <c r="A116" s="114"/>
      <c r="B116" s="106"/>
      <c r="C116" s="109"/>
      <c r="D116" s="3" t="s">
        <v>3</v>
      </c>
      <c r="E116" s="60">
        <f t="shared" si="7"/>
        <v>2970.3215899999996</v>
      </c>
      <c r="F116" s="66">
        <f>2844.45237+155.26351-29.39429</f>
        <v>2970.3215899999996</v>
      </c>
      <c r="G116" s="75">
        <v>0</v>
      </c>
      <c r="H116" s="76"/>
      <c r="I116" s="76"/>
      <c r="J116" s="76"/>
      <c r="K116" s="77"/>
      <c r="L116" s="60">
        <v>0</v>
      </c>
      <c r="M116" s="60">
        <v>0</v>
      </c>
      <c r="N116" s="60">
        <v>0</v>
      </c>
      <c r="O116" s="106"/>
      <c r="Q116" s="28"/>
      <c r="R116" s="28"/>
      <c r="S116" s="28"/>
      <c r="T116" s="28"/>
      <c r="U116" s="28"/>
      <c r="V116" s="28"/>
      <c r="W116" s="29"/>
      <c r="X116" s="29"/>
      <c r="Y116" s="29"/>
      <c r="Z116" s="29"/>
      <c r="AA116" s="29"/>
    </row>
    <row r="117" spans="1:27" s="30" customFormat="1" ht="24.75" customHeight="1" x14ac:dyDescent="0.25">
      <c r="A117" s="86"/>
      <c r="B117" s="93" t="s">
        <v>170</v>
      </c>
      <c r="C117" s="96" t="s">
        <v>211</v>
      </c>
      <c r="D117" s="83" t="s">
        <v>211</v>
      </c>
      <c r="E117" s="99" t="s">
        <v>148</v>
      </c>
      <c r="F117" s="103">
        <v>2023</v>
      </c>
      <c r="G117" s="101" t="s">
        <v>7</v>
      </c>
      <c r="H117" s="75" t="s">
        <v>153</v>
      </c>
      <c r="I117" s="76"/>
      <c r="J117" s="76"/>
      <c r="K117" s="77"/>
      <c r="L117" s="101" t="s">
        <v>69</v>
      </c>
      <c r="M117" s="101" t="s">
        <v>70</v>
      </c>
      <c r="N117" s="101" t="s">
        <v>71</v>
      </c>
      <c r="O117" s="83" t="s">
        <v>211</v>
      </c>
      <c r="Q117" s="28"/>
      <c r="R117" s="28"/>
      <c r="S117" s="28"/>
      <c r="T117" s="28"/>
      <c r="U117" s="28"/>
      <c r="V117" s="28"/>
      <c r="W117" s="29"/>
      <c r="X117" s="29"/>
      <c r="Y117" s="29"/>
      <c r="Z117" s="29"/>
      <c r="AA117" s="29"/>
    </row>
    <row r="118" spans="1:27" s="30" customFormat="1" ht="21.75" customHeight="1" x14ac:dyDescent="0.25">
      <c r="A118" s="87"/>
      <c r="B118" s="94"/>
      <c r="C118" s="97"/>
      <c r="D118" s="84"/>
      <c r="E118" s="100"/>
      <c r="F118" s="104"/>
      <c r="G118" s="102"/>
      <c r="H118" s="60" t="s">
        <v>149</v>
      </c>
      <c r="I118" s="60" t="s">
        <v>150</v>
      </c>
      <c r="J118" s="60" t="s">
        <v>151</v>
      </c>
      <c r="K118" s="60" t="s">
        <v>152</v>
      </c>
      <c r="L118" s="102"/>
      <c r="M118" s="102"/>
      <c r="N118" s="102"/>
      <c r="O118" s="84"/>
      <c r="Q118" s="28"/>
      <c r="R118" s="28"/>
      <c r="S118" s="28"/>
      <c r="T118" s="28"/>
      <c r="U118" s="28"/>
      <c r="V118" s="28"/>
      <c r="W118" s="29"/>
      <c r="X118" s="29"/>
      <c r="Y118" s="29"/>
      <c r="Z118" s="29"/>
      <c r="AA118" s="29"/>
    </row>
    <row r="119" spans="1:27" s="30" customFormat="1" ht="24.75" customHeight="1" x14ac:dyDescent="0.25">
      <c r="A119" s="88"/>
      <c r="B119" s="95"/>
      <c r="C119" s="98"/>
      <c r="D119" s="85"/>
      <c r="E119" s="2">
        <f>F119</f>
        <v>1</v>
      </c>
      <c r="F119" s="2">
        <v>1</v>
      </c>
      <c r="G119" s="2" t="s">
        <v>243</v>
      </c>
      <c r="H119" s="2" t="s">
        <v>22</v>
      </c>
      <c r="I119" s="2" t="s">
        <v>22</v>
      </c>
      <c r="J119" s="2" t="s">
        <v>22</v>
      </c>
      <c r="K119" s="2" t="s">
        <v>243</v>
      </c>
      <c r="L119" s="2" t="s">
        <v>22</v>
      </c>
      <c r="M119" s="2" t="s">
        <v>22</v>
      </c>
      <c r="N119" s="2" t="s">
        <v>22</v>
      </c>
      <c r="O119" s="85"/>
      <c r="Q119" s="28"/>
      <c r="R119" s="28"/>
      <c r="S119" s="28"/>
      <c r="T119" s="28"/>
      <c r="U119" s="28"/>
      <c r="V119" s="28"/>
      <c r="W119" s="29"/>
      <c r="X119" s="29"/>
      <c r="Y119" s="29"/>
      <c r="Z119" s="29"/>
      <c r="AA119" s="29"/>
    </row>
    <row r="120" spans="1:27" s="30" customFormat="1" ht="141" customHeight="1" x14ac:dyDescent="0.25">
      <c r="A120" s="55" t="s">
        <v>138</v>
      </c>
      <c r="B120" s="61" t="s">
        <v>109</v>
      </c>
      <c r="C120" s="62" t="s">
        <v>73</v>
      </c>
      <c r="D120" s="3" t="s">
        <v>21</v>
      </c>
      <c r="E120" s="60">
        <f>SUM(F120:N120)</f>
        <v>19401</v>
      </c>
      <c r="F120" s="66">
        <f>3312-3312</f>
        <v>0</v>
      </c>
      <c r="G120" s="75">
        <v>6467</v>
      </c>
      <c r="H120" s="76"/>
      <c r="I120" s="76"/>
      <c r="J120" s="76"/>
      <c r="K120" s="77"/>
      <c r="L120" s="60">
        <v>6467</v>
      </c>
      <c r="M120" s="60">
        <v>6467</v>
      </c>
      <c r="N120" s="60">
        <v>0</v>
      </c>
      <c r="O120" s="61" t="s">
        <v>50</v>
      </c>
      <c r="Q120" s="28"/>
      <c r="R120" s="28"/>
      <c r="S120" s="28"/>
      <c r="T120" s="28"/>
      <c r="U120" s="28"/>
      <c r="V120" s="28"/>
      <c r="W120" s="29"/>
      <c r="X120" s="29"/>
      <c r="Y120" s="29"/>
      <c r="Z120" s="29"/>
      <c r="AA120" s="29"/>
    </row>
    <row r="121" spans="1:27" s="30" customFormat="1" ht="22.5" customHeight="1" x14ac:dyDescent="0.25">
      <c r="A121" s="86"/>
      <c r="B121" s="93" t="s">
        <v>171</v>
      </c>
      <c r="C121" s="96" t="s">
        <v>211</v>
      </c>
      <c r="D121" s="83" t="s">
        <v>211</v>
      </c>
      <c r="E121" s="99" t="s">
        <v>148</v>
      </c>
      <c r="F121" s="103">
        <v>2023</v>
      </c>
      <c r="G121" s="101" t="s">
        <v>7</v>
      </c>
      <c r="H121" s="75" t="s">
        <v>153</v>
      </c>
      <c r="I121" s="76"/>
      <c r="J121" s="76"/>
      <c r="K121" s="77"/>
      <c r="L121" s="101" t="s">
        <v>69</v>
      </c>
      <c r="M121" s="101" t="s">
        <v>70</v>
      </c>
      <c r="N121" s="101" t="s">
        <v>71</v>
      </c>
      <c r="O121" s="83" t="s">
        <v>211</v>
      </c>
      <c r="Q121" s="28"/>
      <c r="R121" s="28"/>
      <c r="S121" s="28"/>
      <c r="T121" s="28"/>
      <c r="U121" s="28"/>
      <c r="V121" s="28"/>
      <c r="W121" s="29"/>
      <c r="X121" s="29"/>
      <c r="Y121" s="29"/>
      <c r="Z121" s="29"/>
      <c r="AA121" s="29"/>
    </row>
    <row r="122" spans="1:27" s="30" customFormat="1" ht="24" customHeight="1" x14ac:dyDescent="0.25">
      <c r="A122" s="87"/>
      <c r="B122" s="94"/>
      <c r="C122" s="97"/>
      <c r="D122" s="84"/>
      <c r="E122" s="100"/>
      <c r="F122" s="104"/>
      <c r="G122" s="102"/>
      <c r="H122" s="60" t="s">
        <v>149</v>
      </c>
      <c r="I122" s="60" t="s">
        <v>150</v>
      </c>
      <c r="J122" s="60" t="s">
        <v>151</v>
      </c>
      <c r="K122" s="60" t="s">
        <v>152</v>
      </c>
      <c r="L122" s="102"/>
      <c r="M122" s="102"/>
      <c r="N122" s="102"/>
      <c r="O122" s="84"/>
      <c r="Q122" s="28"/>
      <c r="R122" s="28"/>
      <c r="S122" s="28"/>
      <c r="T122" s="28"/>
      <c r="U122" s="28"/>
      <c r="V122" s="28"/>
      <c r="W122" s="29"/>
      <c r="X122" s="29"/>
      <c r="Y122" s="29"/>
      <c r="Z122" s="29"/>
      <c r="AA122" s="29"/>
    </row>
    <row r="123" spans="1:27" s="30" customFormat="1" ht="90" customHeight="1" x14ac:dyDescent="0.25">
      <c r="A123" s="88"/>
      <c r="B123" s="95"/>
      <c r="C123" s="98"/>
      <c r="D123" s="85"/>
      <c r="E123" s="2">
        <v>100</v>
      </c>
      <c r="F123" s="2">
        <v>100</v>
      </c>
      <c r="G123" s="2">
        <v>100</v>
      </c>
      <c r="H123" s="2">
        <v>100</v>
      </c>
      <c r="I123" s="2">
        <v>100</v>
      </c>
      <c r="J123" s="2">
        <v>100</v>
      </c>
      <c r="K123" s="2">
        <v>100</v>
      </c>
      <c r="L123" s="2">
        <v>100</v>
      </c>
      <c r="M123" s="2">
        <v>100</v>
      </c>
      <c r="N123" s="2">
        <v>100</v>
      </c>
      <c r="O123" s="85"/>
      <c r="Q123" s="28"/>
      <c r="R123" s="28"/>
      <c r="S123" s="28"/>
      <c r="T123" s="28"/>
      <c r="U123" s="28"/>
      <c r="V123" s="28"/>
      <c r="W123" s="29"/>
      <c r="X123" s="29"/>
      <c r="Y123" s="29"/>
      <c r="Z123" s="29"/>
      <c r="AA123" s="29"/>
    </row>
    <row r="124" spans="1:27" s="30" customFormat="1" ht="143.25" customHeight="1" x14ac:dyDescent="0.25">
      <c r="A124" s="55" t="s">
        <v>139</v>
      </c>
      <c r="B124" s="61" t="s">
        <v>110</v>
      </c>
      <c r="C124" s="62" t="s">
        <v>73</v>
      </c>
      <c r="D124" s="3" t="s">
        <v>3</v>
      </c>
      <c r="E124" s="60">
        <f>SUM(F124:N124)</f>
        <v>0</v>
      </c>
      <c r="F124" s="66">
        <f>SUM(G124:O124)</f>
        <v>0</v>
      </c>
      <c r="G124" s="75">
        <f>SUM(L124:O124)</f>
        <v>0</v>
      </c>
      <c r="H124" s="76"/>
      <c r="I124" s="76"/>
      <c r="J124" s="76"/>
      <c r="K124" s="77"/>
      <c r="L124" s="60">
        <f>SUM(M124:Q124)</f>
        <v>0</v>
      </c>
      <c r="M124" s="60">
        <f>SUM(N124:R124)</f>
        <v>0</v>
      </c>
      <c r="N124" s="60">
        <f>SUM(O124:S124)</f>
        <v>0</v>
      </c>
      <c r="O124" s="61" t="s">
        <v>50</v>
      </c>
      <c r="Q124" s="28"/>
      <c r="R124" s="28"/>
      <c r="S124" s="28"/>
      <c r="T124" s="28"/>
      <c r="U124" s="28"/>
      <c r="V124" s="28"/>
      <c r="W124" s="29"/>
      <c r="X124" s="29"/>
      <c r="Y124" s="29"/>
      <c r="Z124" s="29"/>
      <c r="AA124" s="29"/>
    </row>
    <row r="125" spans="1:27" s="30" customFormat="1" ht="22.5" customHeight="1" x14ac:dyDescent="0.25">
      <c r="A125" s="86"/>
      <c r="B125" s="93" t="s">
        <v>203</v>
      </c>
      <c r="C125" s="96" t="s">
        <v>211</v>
      </c>
      <c r="D125" s="83" t="s">
        <v>211</v>
      </c>
      <c r="E125" s="99" t="s">
        <v>148</v>
      </c>
      <c r="F125" s="103">
        <v>2023</v>
      </c>
      <c r="G125" s="101" t="s">
        <v>7</v>
      </c>
      <c r="H125" s="75" t="s">
        <v>153</v>
      </c>
      <c r="I125" s="76"/>
      <c r="J125" s="76"/>
      <c r="K125" s="77"/>
      <c r="L125" s="101" t="s">
        <v>69</v>
      </c>
      <c r="M125" s="101" t="s">
        <v>70</v>
      </c>
      <c r="N125" s="101" t="s">
        <v>71</v>
      </c>
      <c r="O125" s="83" t="s">
        <v>211</v>
      </c>
      <c r="Q125" s="28"/>
      <c r="R125" s="28"/>
      <c r="S125" s="28"/>
      <c r="T125" s="28"/>
      <c r="U125" s="28"/>
      <c r="V125" s="28"/>
      <c r="W125" s="29"/>
      <c r="X125" s="29"/>
      <c r="Y125" s="29"/>
      <c r="Z125" s="29"/>
      <c r="AA125" s="29"/>
    </row>
    <row r="126" spans="1:27" s="30" customFormat="1" ht="23.25" customHeight="1" x14ac:dyDescent="0.25">
      <c r="A126" s="87"/>
      <c r="B126" s="94"/>
      <c r="C126" s="97"/>
      <c r="D126" s="84"/>
      <c r="E126" s="100"/>
      <c r="F126" s="104"/>
      <c r="G126" s="102"/>
      <c r="H126" s="60" t="s">
        <v>149</v>
      </c>
      <c r="I126" s="60" t="s">
        <v>150</v>
      </c>
      <c r="J126" s="60" t="s">
        <v>151</v>
      </c>
      <c r="K126" s="60" t="s">
        <v>152</v>
      </c>
      <c r="L126" s="102"/>
      <c r="M126" s="102"/>
      <c r="N126" s="102"/>
      <c r="O126" s="84"/>
      <c r="Q126" s="28"/>
      <c r="R126" s="28"/>
      <c r="S126" s="28"/>
      <c r="T126" s="28"/>
      <c r="U126" s="28"/>
      <c r="V126" s="28"/>
      <c r="W126" s="29"/>
      <c r="X126" s="29"/>
      <c r="Y126" s="29"/>
      <c r="Z126" s="29"/>
      <c r="AA126" s="29"/>
    </row>
    <row r="127" spans="1:27" s="30" customFormat="1" ht="136.5" customHeight="1" x14ac:dyDescent="0.25">
      <c r="A127" s="88"/>
      <c r="B127" s="95"/>
      <c r="C127" s="98"/>
      <c r="D127" s="85"/>
      <c r="E127" s="60" t="s">
        <v>22</v>
      </c>
      <c r="F127" s="60" t="s">
        <v>22</v>
      </c>
      <c r="G127" s="60" t="s">
        <v>22</v>
      </c>
      <c r="H127" s="60" t="s">
        <v>22</v>
      </c>
      <c r="I127" s="60" t="s">
        <v>22</v>
      </c>
      <c r="J127" s="60" t="s">
        <v>22</v>
      </c>
      <c r="K127" s="60" t="s">
        <v>22</v>
      </c>
      <c r="L127" s="60" t="s">
        <v>22</v>
      </c>
      <c r="M127" s="60" t="s">
        <v>22</v>
      </c>
      <c r="N127" s="60" t="s">
        <v>22</v>
      </c>
      <c r="O127" s="85"/>
      <c r="Q127" s="28"/>
      <c r="R127" s="28"/>
      <c r="S127" s="28"/>
      <c r="T127" s="28"/>
      <c r="U127" s="28"/>
      <c r="V127" s="28"/>
      <c r="W127" s="29"/>
      <c r="X127" s="29"/>
      <c r="Y127" s="29"/>
      <c r="Z127" s="29"/>
      <c r="AA127" s="29"/>
    </row>
    <row r="128" spans="1:27" s="30" customFormat="1" ht="63" customHeight="1" x14ac:dyDescent="0.25">
      <c r="A128" s="55" t="s">
        <v>140</v>
      </c>
      <c r="B128" s="61" t="s">
        <v>111</v>
      </c>
      <c r="C128" s="62" t="s">
        <v>73</v>
      </c>
      <c r="D128" s="3" t="s">
        <v>3</v>
      </c>
      <c r="E128" s="60">
        <f>SUM(F128:N128)</f>
        <v>218365.97831999999</v>
      </c>
      <c r="F128" s="66">
        <v>41951.978320000002</v>
      </c>
      <c r="G128" s="75">
        <v>44103.5</v>
      </c>
      <c r="H128" s="76"/>
      <c r="I128" s="76"/>
      <c r="J128" s="76"/>
      <c r="K128" s="77"/>
      <c r="L128" s="60">
        <v>44103.5</v>
      </c>
      <c r="M128" s="60">
        <v>44103.5</v>
      </c>
      <c r="N128" s="60">
        <v>44103.5</v>
      </c>
      <c r="O128" s="61" t="s">
        <v>50</v>
      </c>
      <c r="Q128" s="28"/>
      <c r="R128" s="28"/>
      <c r="S128" s="28"/>
      <c r="T128" s="28"/>
      <c r="U128" s="28"/>
      <c r="V128" s="28"/>
      <c r="W128" s="29"/>
      <c r="X128" s="29"/>
      <c r="Y128" s="29"/>
      <c r="Z128" s="29"/>
      <c r="AA128" s="29"/>
    </row>
    <row r="129" spans="1:27" s="30" customFormat="1" ht="22.5" customHeight="1" x14ac:dyDescent="0.25">
      <c r="A129" s="86"/>
      <c r="B129" s="93" t="s">
        <v>204</v>
      </c>
      <c r="C129" s="96" t="s">
        <v>211</v>
      </c>
      <c r="D129" s="83" t="s">
        <v>211</v>
      </c>
      <c r="E129" s="99" t="s">
        <v>148</v>
      </c>
      <c r="F129" s="103">
        <v>2023</v>
      </c>
      <c r="G129" s="101" t="s">
        <v>7</v>
      </c>
      <c r="H129" s="75" t="s">
        <v>153</v>
      </c>
      <c r="I129" s="76"/>
      <c r="J129" s="76"/>
      <c r="K129" s="77"/>
      <c r="L129" s="101" t="s">
        <v>69</v>
      </c>
      <c r="M129" s="101" t="s">
        <v>70</v>
      </c>
      <c r="N129" s="101" t="s">
        <v>71</v>
      </c>
      <c r="O129" s="83" t="s">
        <v>211</v>
      </c>
      <c r="Q129" s="28"/>
      <c r="R129" s="28"/>
      <c r="S129" s="28"/>
      <c r="T129" s="28"/>
      <c r="U129" s="28"/>
      <c r="V129" s="28"/>
      <c r="W129" s="29"/>
      <c r="X129" s="29"/>
      <c r="Y129" s="29"/>
      <c r="Z129" s="29"/>
      <c r="AA129" s="29"/>
    </row>
    <row r="130" spans="1:27" s="30" customFormat="1" ht="15" customHeight="1" x14ac:dyDescent="0.25">
      <c r="A130" s="87"/>
      <c r="B130" s="94"/>
      <c r="C130" s="97"/>
      <c r="D130" s="84"/>
      <c r="E130" s="100"/>
      <c r="F130" s="104"/>
      <c r="G130" s="102"/>
      <c r="H130" s="60" t="s">
        <v>149</v>
      </c>
      <c r="I130" s="60" t="s">
        <v>150</v>
      </c>
      <c r="J130" s="60" t="s">
        <v>151</v>
      </c>
      <c r="K130" s="60" t="s">
        <v>152</v>
      </c>
      <c r="L130" s="102"/>
      <c r="M130" s="102"/>
      <c r="N130" s="102"/>
      <c r="O130" s="84"/>
      <c r="Q130" s="28"/>
      <c r="R130" s="28"/>
      <c r="S130" s="28"/>
      <c r="T130" s="28"/>
      <c r="U130" s="28"/>
      <c r="V130" s="28"/>
      <c r="W130" s="29"/>
      <c r="X130" s="29"/>
      <c r="Y130" s="29"/>
      <c r="Z130" s="29"/>
      <c r="AA130" s="29"/>
    </row>
    <row r="131" spans="1:27" s="30" customFormat="1" ht="18.75" customHeight="1" x14ac:dyDescent="0.25">
      <c r="A131" s="88"/>
      <c r="B131" s="95"/>
      <c r="C131" s="98"/>
      <c r="D131" s="85"/>
      <c r="E131" s="2">
        <v>100</v>
      </c>
      <c r="F131" s="2">
        <v>100</v>
      </c>
      <c r="G131" s="2">
        <f>K131</f>
        <v>100</v>
      </c>
      <c r="H131" s="2">
        <v>28</v>
      </c>
      <c r="I131" s="2">
        <v>56</v>
      </c>
      <c r="J131" s="2">
        <v>81</v>
      </c>
      <c r="K131" s="2">
        <v>100</v>
      </c>
      <c r="L131" s="2">
        <v>100</v>
      </c>
      <c r="M131" s="2">
        <v>100</v>
      </c>
      <c r="N131" s="2">
        <v>100</v>
      </c>
      <c r="O131" s="85"/>
      <c r="Q131" s="28"/>
      <c r="R131" s="28"/>
      <c r="S131" s="28"/>
      <c r="T131" s="28"/>
      <c r="U131" s="28"/>
      <c r="V131" s="28"/>
      <c r="W131" s="29"/>
      <c r="X131" s="29"/>
      <c r="Y131" s="29"/>
      <c r="Z131" s="29"/>
      <c r="AA131" s="29"/>
    </row>
    <row r="132" spans="1:27" s="30" customFormat="1" ht="91.5" customHeight="1" x14ac:dyDescent="0.25">
      <c r="A132" s="55" t="s">
        <v>141</v>
      </c>
      <c r="B132" s="61" t="s">
        <v>146</v>
      </c>
      <c r="C132" s="62" t="s">
        <v>73</v>
      </c>
      <c r="D132" s="3" t="s">
        <v>3</v>
      </c>
      <c r="E132" s="60">
        <f>SUM(F132:N132)</f>
        <v>1000.001</v>
      </c>
      <c r="F132" s="66">
        <f>0.001+1000</f>
        <v>1000.001</v>
      </c>
      <c r="G132" s="75">
        <v>0</v>
      </c>
      <c r="H132" s="76"/>
      <c r="I132" s="76"/>
      <c r="J132" s="76"/>
      <c r="K132" s="77"/>
      <c r="L132" s="60">
        <v>0</v>
      </c>
      <c r="M132" s="60">
        <v>0</v>
      </c>
      <c r="N132" s="60">
        <v>0</v>
      </c>
      <c r="O132" s="61" t="s">
        <v>50</v>
      </c>
      <c r="Q132" s="28"/>
      <c r="R132" s="28"/>
      <c r="S132" s="28"/>
      <c r="T132" s="28"/>
      <c r="U132" s="28"/>
      <c r="V132" s="28"/>
      <c r="W132" s="29"/>
      <c r="X132" s="29"/>
      <c r="Y132" s="29"/>
      <c r="Z132" s="29"/>
      <c r="AA132" s="29"/>
    </row>
    <row r="133" spans="1:27" s="30" customFormat="1" ht="19.5" customHeight="1" x14ac:dyDescent="0.25">
      <c r="A133" s="86"/>
      <c r="B133" s="93" t="s">
        <v>225</v>
      </c>
      <c r="C133" s="96" t="s">
        <v>211</v>
      </c>
      <c r="D133" s="83" t="s">
        <v>211</v>
      </c>
      <c r="E133" s="99" t="s">
        <v>148</v>
      </c>
      <c r="F133" s="103">
        <v>2023</v>
      </c>
      <c r="G133" s="101" t="s">
        <v>7</v>
      </c>
      <c r="H133" s="75" t="s">
        <v>153</v>
      </c>
      <c r="I133" s="76"/>
      <c r="J133" s="76"/>
      <c r="K133" s="77"/>
      <c r="L133" s="101" t="s">
        <v>69</v>
      </c>
      <c r="M133" s="101" t="s">
        <v>70</v>
      </c>
      <c r="N133" s="101" t="s">
        <v>71</v>
      </c>
      <c r="O133" s="83" t="s">
        <v>211</v>
      </c>
      <c r="Q133" s="28"/>
      <c r="R133" s="28"/>
      <c r="S133" s="28"/>
      <c r="T133" s="28"/>
      <c r="U133" s="28"/>
      <c r="V133" s="28"/>
      <c r="W133" s="29"/>
      <c r="X133" s="29"/>
      <c r="Y133" s="29"/>
      <c r="Z133" s="29"/>
      <c r="AA133" s="29"/>
    </row>
    <row r="134" spans="1:27" s="30" customFormat="1" ht="20.25" customHeight="1" x14ac:dyDescent="0.25">
      <c r="A134" s="87"/>
      <c r="B134" s="94"/>
      <c r="C134" s="97"/>
      <c r="D134" s="84"/>
      <c r="E134" s="100"/>
      <c r="F134" s="104"/>
      <c r="G134" s="102"/>
      <c r="H134" s="60" t="s">
        <v>149</v>
      </c>
      <c r="I134" s="60" t="s">
        <v>150</v>
      </c>
      <c r="J134" s="60" t="s">
        <v>151</v>
      </c>
      <c r="K134" s="60" t="s">
        <v>152</v>
      </c>
      <c r="L134" s="102"/>
      <c r="M134" s="102"/>
      <c r="N134" s="102"/>
      <c r="O134" s="84"/>
      <c r="Q134" s="28"/>
      <c r="R134" s="28"/>
      <c r="S134" s="28"/>
      <c r="T134" s="28"/>
      <c r="U134" s="28"/>
      <c r="V134" s="28"/>
      <c r="W134" s="29"/>
      <c r="X134" s="29"/>
      <c r="Y134" s="29"/>
      <c r="Z134" s="29"/>
      <c r="AA134" s="29"/>
    </row>
    <row r="135" spans="1:27" s="30" customFormat="1" ht="39" customHeight="1" x14ac:dyDescent="0.25">
      <c r="A135" s="88"/>
      <c r="B135" s="95"/>
      <c r="C135" s="98"/>
      <c r="D135" s="85"/>
      <c r="E135" s="2">
        <f>F135</f>
        <v>1</v>
      </c>
      <c r="F135" s="7">
        <v>1</v>
      </c>
      <c r="G135" s="60" t="s">
        <v>22</v>
      </c>
      <c r="H135" s="60" t="s">
        <v>22</v>
      </c>
      <c r="I135" s="60" t="s">
        <v>22</v>
      </c>
      <c r="J135" s="60" t="s">
        <v>22</v>
      </c>
      <c r="K135" s="60" t="s">
        <v>22</v>
      </c>
      <c r="L135" s="60" t="s">
        <v>22</v>
      </c>
      <c r="M135" s="60" t="s">
        <v>22</v>
      </c>
      <c r="N135" s="60" t="s">
        <v>22</v>
      </c>
      <c r="O135" s="85"/>
      <c r="Q135" s="28"/>
      <c r="R135" s="28"/>
      <c r="S135" s="28"/>
      <c r="T135" s="28"/>
      <c r="U135" s="28"/>
      <c r="V135" s="28"/>
      <c r="W135" s="29"/>
      <c r="X135" s="29"/>
      <c r="Y135" s="29"/>
      <c r="Z135" s="29"/>
      <c r="AA135" s="29"/>
    </row>
    <row r="136" spans="1:27" s="30" customFormat="1" ht="24" customHeight="1" x14ac:dyDescent="0.25">
      <c r="A136" s="83" t="s">
        <v>142</v>
      </c>
      <c r="B136" s="93" t="s">
        <v>112</v>
      </c>
      <c r="C136" s="96" t="s">
        <v>73</v>
      </c>
      <c r="D136" s="3" t="s">
        <v>35</v>
      </c>
      <c r="E136" s="60">
        <f>SUM(F136:N136)</f>
        <v>369863.42163</v>
      </c>
      <c r="F136" s="66">
        <f>SUM(F137:F138)</f>
        <v>60464.614610000004</v>
      </c>
      <c r="G136" s="75">
        <f>SUM(G137:K138)</f>
        <v>128696.80701999999</v>
      </c>
      <c r="H136" s="76"/>
      <c r="I136" s="76"/>
      <c r="J136" s="76"/>
      <c r="K136" s="77"/>
      <c r="L136" s="60">
        <f>SUM(L137:L138)</f>
        <v>60234</v>
      </c>
      <c r="M136" s="60">
        <f t="shared" ref="M136:N136" si="12">SUM(M137:M138)</f>
        <v>60234</v>
      </c>
      <c r="N136" s="60">
        <f t="shared" si="12"/>
        <v>60234</v>
      </c>
      <c r="O136" s="93" t="s">
        <v>50</v>
      </c>
      <c r="Q136" s="28"/>
      <c r="R136" s="28"/>
      <c r="S136" s="28"/>
      <c r="T136" s="28"/>
      <c r="U136" s="28"/>
      <c r="V136" s="28"/>
      <c r="W136" s="29"/>
      <c r="X136" s="29"/>
      <c r="Y136" s="29"/>
      <c r="Z136" s="29"/>
      <c r="AA136" s="29"/>
    </row>
    <row r="137" spans="1:27" s="30" customFormat="1" ht="54.75" customHeight="1" x14ac:dyDescent="0.25">
      <c r="A137" s="84"/>
      <c r="B137" s="94"/>
      <c r="C137" s="97"/>
      <c r="D137" s="3" t="s">
        <v>21</v>
      </c>
      <c r="E137" s="65">
        <f>SUM(F137:N137)</f>
        <v>18446.215209999998</v>
      </c>
      <c r="F137" s="66">
        <v>0</v>
      </c>
      <c r="G137" s="75">
        <v>18446.215209999998</v>
      </c>
      <c r="H137" s="76"/>
      <c r="I137" s="76"/>
      <c r="J137" s="76"/>
      <c r="K137" s="77"/>
      <c r="L137" s="65">
        <v>0</v>
      </c>
      <c r="M137" s="65">
        <v>0</v>
      </c>
      <c r="N137" s="65">
        <v>0</v>
      </c>
      <c r="O137" s="94"/>
      <c r="Q137" s="28"/>
      <c r="R137" s="28"/>
      <c r="S137" s="28"/>
      <c r="T137" s="28"/>
      <c r="U137" s="28"/>
      <c r="V137" s="28"/>
      <c r="W137" s="29"/>
      <c r="X137" s="29"/>
      <c r="Y137" s="29"/>
      <c r="Z137" s="29"/>
      <c r="AA137" s="29"/>
    </row>
    <row r="138" spans="1:27" s="30" customFormat="1" ht="54.75" customHeight="1" x14ac:dyDescent="0.25">
      <c r="A138" s="85"/>
      <c r="B138" s="95"/>
      <c r="C138" s="98"/>
      <c r="D138" s="3" t="s">
        <v>3</v>
      </c>
      <c r="E138" s="65">
        <f>SUM(F138:N138)</f>
        <v>351417.20642</v>
      </c>
      <c r="F138" s="66">
        <f>60158.6392-246.7+325.38635+227.28906</f>
        <v>60464.614610000004</v>
      </c>
      <c r="G138" s="75">
        <v>110250.59181</v>
      </c>
      <c r="H138" s="76"/>
      <c r="I138" s="76"/>
      <c r="J138" s="76"/>
      <c r="K138" s="77"/>
      <c r="L138" s="65">
        <v>60234</v>
      </c>
      <c r="M138" s="65">
        <v>60234</v>
      </c>
      <c r="N138" s="65">
        <v>60234</v>
      </c>
      <c r="O138" s="95"/>
      <c r="Q138" s="28"/>
      <c r="R138" s="28"/>
      <c r="S138" s="28"/>
      <c r="T138" s="28"/>
      <c r="U138" s="28"/>
      <c r="V138" s="28"/>
      <c r="W138" s="29"/>
      <c r="X138" s="29"/>
      <c r="Y138" s="29"/>
      <c r="Z138" s="29"/>
      <c r="AA138" s="29"/>
    </row>
    <row r="139" spans="1:27" s="30" customFormat="1" ht="21.75" customHeight="1" x14ac:dyDescent="0.25">
      <c r="A139" s="86"/>
      <c r="B139" s="93" t="s">
        <v>205</v>
      </c>
      <c r="C139" s="96" t="s">
        <v>211</v>
      </c>
      <c r="D139" s="83" t="s">
        <v>211</v>
      </c>
      <c r="E139" s="99" t="s">
        <v>148</v>
      </c>
      <c r="F139" s="103">
        <v>2023</v>
      </c>
      <c r="G139" s="101" t="s">
        <v>7</v>
      </c>
      <c r="H139" s="75" t="s">
        <v>153</v>
      </c>
      <c r="I139" s="76"/>
      <c r="J139" s="76"/>
      <c r="K139" s="77"/>
      <c r="L139" s="101" t="s">
        <v>69</v>
      </c>
      <c r="M139" s="101" t="s">
        <v>70</v>
      </c>
      <c r="N139" s="101" t="s">
        <v>71</v>
      </c>
      <c r="O139" s="83" t="s">
        <v>211</v>
      </c>
      <c r="Q139" s="28"/>
      <c r="R139" s="28"/>
      <c r="S139" s="28"/>
      <c r="T139" s="28"/>
      <c r="U139" s="28"/>
      <c r="V139" s="28"/>
      <c r="W139" s="29"/>
      <c r="X139" s="29"/>
      <c r="Y139" s="29"/>
      <c r="Z139" s="29"/>
      <c r="AA139" s="29"/>
    </row>
    <row r="140" spans="1:27" s="30" customFormat="1" ht="21" customHeight="1" x14ac:dyDescent="0.25">
      <c r="A140" s="87"/>
      <c r="B140" s="94"/>
      <c r="C140" s="97"/>
      <c r="D140" s="84"/>
      <c r="E140" s="100"/>
      <c r="F140" s="104"/>
      <c r="G140" s="102"/>
      <c r="H140" s="60" t="s">
        <v>149</v>
      </c>
      <c r="I140" s="60" t="s">
        <v>150</v>
      </c>
      <c r="J140" s="60" t="s">
        <v>151</v>
      </c>
      <c r="K140" s="60" t="s">
        <v>152</v>
      </c>
      <c r="L140" s="102"/>
      <c r="M140" s="102"/>
      <c r="N140" s="102"/>
      <c r="O140" s="84"/>
      <c r="Q140" s="28"/>
      <c r="R140" s="28"/>
      <c r="S140" s="28"/>
      <c r="T140" s="28"/>
      <c r="U140" s="28"/>
      <c r="V140" s="28"/>
      <c r="W140" s="29"/>
      <c r="X140" s="29"/>
      <c r="Y140" s="29"/>
      <c r="Z140" s="29"/>
      <c r="AA140" s="29"/>
    </row>
    <row r="141" spans="1:27" s="30" customFormat="1" ht="43.5" customHeight="1" x14ac:dyDescent="0.25">
      <c r="A141" s="88"/>
      <c r="B141" s="95"/>
      <c r="C141" s="98"/>
      <c r="D141" s="85"/>
      <c r="E141" s="2">
        <v>48</v>
      </c>
      <c r="F141" s="2">
        <v>48</v>
      </c>
      <c r="G141" s="2">
        <v>48</v>
      </c>
      <c r="H141" s="2">
        <v>48</v>
      </c>
      <c r="I141" s="2">
        <v>48</v>
      </c>
      <c r="J141" s="2">
        <v>48</v>
      </c>
      <c r="K141" s="2">
        <v>48</v>
      </c>
      <c r="L141" s="2">
        <v>48</v>
      </c>
      <c r="M141" s="2">
        <v>48</v>
      </c>
      <c r="N141" s="2">
        <v>48</v>
      </c>
      <c r="O141" s="85"/>
      <c r="Q141" s="28"/>
      <c r="R141" s="28"/>
      <c r="S141" s="28"/>
      <c r="T141" s="28"/>
      <c r="U141" s="28"/>
      <c r="V141" s="28"/>
      <c r="W141" s="29"/>
      <c r="X141" s="29"/>
      <c r="Y141" s="29"/>
      <c r="Z141" s="29"/>
      <c r="AA141" s="29"/>
    </row>
    <row r="142" spans="1:27" s="30" customFormat="1" ht="219" customHeight="1" x14ac:dyDescent="0.25">
      <c r="A142" s="55" t="s">
        <v>143</v>
      </c>
      <c r="B142" s="61" t="s">
        <v>206</v>
      </c>
      <c r="C142" s="62" t="s">
        <v>73</v>
      </c>
      <c r="D142" s="3" t="s">
        <v>3</v>
      </c>
      <c r="E142" s="60">
        <f>SUM(F142:N142)</f>
        <v>0</v>
      </c>
      <c r="F142" s="66">
        <v>0</v>
      </c>
      <c r="G142" s="75">
        <v>0</v>
      </c>
      <c r="H142" s="76"/>
      <c r="I142" s="76"/>
      <c r="J142" s="76"/>
      <c r="K142" s="77"/>
      <c r="L142" s="60">
        <v>0</v>
      </c>
      <c r="M142" s="60">
        <v>0</v>
      </c>
      <c r="N142" s="60">
        <v>0</v>
      </c>
      <c r="O142" s="61" t="s">
        <v>50</v>
      </c>
      <c r="Q142" s="28"/>
      <c r="R142" s="28"/>
      <c r="S142" s="28"/>
      <c r="T142" s="28"/>
      <c r="U142" s="28"/>
      <c r="V142" s="28"/>
      <c r="W142" s="29"/>
      <c r="X142" s="29"/>
      <c r="Y142" s="29"/>
      <c r="Z142" s="29"/>
      <c r="AA142" s="29"/>
    </row>
    <row r="143" spans="1:27" s="30" customFormat="1" ht="22.5" customHeight="1" x14ac:dyDescent="0.25">
      <c r="A143" s="86"/>
      <c r="B143" s="93" t="s">
        <v>207</v>
      </c>
      <c r="C143" s="96" t="s">
        <v>211</v>
      </c>
      <c r="D143" s="83" t="s">
        <v>211</v>
      </c>
      <c r="E143" s="99" t="s">
        <v>148</v>
      </c>
      <c r="F143" s="103">
        <v>2023</v>
      </c>
      <c r="G143" s="101" t="s">
        <v>7</v>
      </c>
      <c r="H143" s="75" t="s">
        <v>153</v>
      </c>
      <c r="I143" s="76"/>
      <c r="J143" s="76"/>
      <c r="K143" s="77"/>
      <c r="L143" s="101" t="s">
        <v>69</v>
      </c>
      <c r="M143" s="101" t="s">
        <v>70</v>
      </c>
      <c r="N143" s="101" t="s">
        <v>71</v>
      </c>
      <c r="O143" s="83" t="s">
        <v>211</v>
      </c>
      <c r="Q143" s="28"/>
      <c r="R143" s="28"/>
      <c r="S143" s="28"/>
      <c r="T143" s="28"/>
      <c r="U143" s="28"/>
      <c r="V143" s="28"/>
      <c r="W143" s="29"/>
      <c r="X143" s="29"/>
      <c r="Y143" s="29"/>
      <c r="Z143" s="29"/>
      <c r="AA143" s="29"/>
    </row>
    <row r="144" spans="1:27" s="30" customFormat="1" ht="23.25" customHeight="1" x14ac:dyDescent="0.25">
      <c r="A144" s="87"/>
      <c r="B144" s="94"/>
      <c r="C144" s="97"/>
      <c r="D144" s="84"/>
      <c r="E144" s="100"/>
      <c r="F144" s="104"/>
      <c r="G144" s="102"/>
      <c r="H144" s="60" t="s">
        <v>149</v>
      </c>
      <c r="I144" s="60" t="s">
        <v>150</v>
      </c>
      <c r="J144" s="60" t="s">
        <v>151</v>
      </c>
      <c r="K144" s="60" t="s">
        <v>152</v>
      </c>
      <c r="L144" s="102"/>
      <c r="M144" s="102"/>
      <c r="N144" s="102"/>
      <c r="O144" s="84"/>
      <c r="Q144" s="28"/>
      <c r="R144" s="28"/>
      <c r="S144" s="28"/>
      <c r="T144" s="28"/>
      <c r="U144" s="28"/>
      <c r="V144" s="28"/>
      <c r="W144" s="29"/>
      <c r="X144" s="29"/>
      <c r="Y144" s="29"/>
      <c r="Z144" s="29"/>
      <c r="AA144" s="29"/>
    </row>
    <row r="145" spans="1:27" s="30" customFormat="1" ht="29.25" customHeight="1" x14ac:dyDescent="0.25">
      <c r="A145" s="88"/>
      <c r="B145" s="95"/>
      <c r="C145" s="98"/>
      <c r="D145" s="85"/>
      <c r="E145" s="60" t="s">
        <v>22</v>
      </c>
      <c r="F145" s="60" t="s">
        <v>22</v>
      </c>
      <c r="G145" s="60" t="s">
        <v>22</v>
      </c>
      <c r="H145" s="60" t="s">
        <v>22</v>
      </c>
      <c r="I145" s="60" t="s">
        <v>22</v>
      </c>
      <c r="J145" s="60" t="s">
        <v>22</v>
      </c>
      <c r="K145" s="60" t="s">
        <v>22</v>
      </c>
      <c r="L145" s="60" t="s">
        <v>22</v>
      </c>
      <c r="M145" s="60" t="s">
        <v>22</v>
      </c>
      <c r="N145" s="60" t="s">
        <v>22</v>
      </c>
      <c r="O145" s="85"/>
      <c r="Q145" s="28"/>
      <c r="R145" s="28"/>
      <c r="S145" s="28"/>
      <c r="T145" s="28"/>
      <c r="U145" s="28"/>
      <c r="V145" s="28"/>
      <c r="W145" s="29"/>
      <c r="X145" s="29"/>
      <c r="Y145" s="29"/>
      <c r="Z145" s="29"/>
      <c r="AA145" s="29"/>
    </row>
    <row r="146" spans="1:27" s="30" customFormat="1" ht="180" customHeight="1" x14ac:dyDescent="0.25">
      <c r="A146" s="55" t="s">
        <v>144</v>
      </c>
      <c r="B146" s="61" t="s">
        <v>113</v>
      </c>
      <c r="C146" s="62" t="s">
        <v>73</v>
      </c>
      <c r="D146" s="3" t="s">
        <v>3</v>
      </c>
      <c r="E146" s="60">
        <f>SUM(F146:N146)</f>
        <v>0</v>
      </c>
      <c r="F146" s="66">
        <v>0</v>
      </c>
      <c r="G146" s="75">
        <v>0</v>
      </c>
      <c r="H146" s="76"/>
      <c r="I146" s="76"/>
      <c r="J146" s="76"/>
      <c r="K146" s="77"/>
      <c r="L146" s="60">
        <v>0</v>
      </c>
      <c r="M146" s="60">
        <v>0</v>
      </c>
      <c r="N146" s="60">
        <v>0</v>
      </c>
      <c r="O146" s="61" t="s">
        <v>50</v>
      </c>
      <c r="Q146" s="28"/>
      <c r="R146" s="28"/>
      <c r="S146" s="28"/>
      <c r="T146" s="28"/>
      <c r="U146" s="28"/>
      <c r="V146" s="28"/>
      <c r="W146" s="29"/>
      <c r="X146" s="29"/>
      <c r="Y146" s="29"/>
      <c r="Z146" s="29"/>
      <c r="AA146" s="29"/>
    </row>
    <row r="147" spans="1:27" s="30" customFormat="1" ht="20.25" customHeight="1" x14ac:dyDescent="0.25">
      <c r="A147" s="86"/>
      <c r="B147" s="93" t="s">
        <v>208</v>
      </c>
      <c r="C147" s="96" t="s">
        <v>211</v>
      </c>
      <c r="D147" s="83" t="s">
        <v>211</v>
      </c>
      <c r="E147" s="99" t="s">
        <v>148</v>
      </c>
      <c r="F147" s="103">
        <v>2023</v>
      </c>
      <c r="G147" s="101" t="s">
        <v>7</v>
      </c>
      <c r="H147" s="75" t="s">
        <v>153</v>
      </c>
      <c r="I147" s="76"/>
      <c r="J147" s="76"/>
      <c r="K147" s="77"/>
      <c r="L147" s="101" t="s">
        <v>69</v>
      </c>
      <c r="M147" s="101" t="s">
        <v>70</v>
      </c>
      <c r="N147" s="101" t="s">
        <v>71</v>
      </c>
      <c r="O147" s="83" t="s">
        <v>211</v>
      </c>
      <c r="Q147" s="28"/>
      <c r="R147" s="28"/>
      <c r="S147" s="28"/>
      <c r="T147" s="28"/>
      <c r="U147" s="28"/>
      <c r="V147" s="28"/>
      <c r="W147" s="29"/>
      <c r="X147" s="29"/>
      <c r="Y147" s="29"/>
      <c r="Z147" s="29"/>
      <c r="AA147" s="29"/>
    </row>
    <row r="148" spans="1:27" s="30" customFormat="1" ht="24.75" customHeight="1" x14ac:dyDescent="0.25">
      <c r="A148" s="87"/>
      <c r="B148" s="94"/>
      <c r="C148" s="97"/>
      <c r="D148" s="84"/>
      <c r="E148" s="100"/>
      <c r="F148" s="104"/>
      <c r="G148" s="102"/>
      <c r="H148" s="60" t="s">
        <v>149</v>
      </c>
      <c r="I148" s="60" t="s">
        <v>150</v>
      </c>
      <c r="J148" s="60" t="s">
        <v>151</v>
      </c>
      <c r="K148" s="60" t="s">
        <v>152</v>
      </c>
      <c r="L148" s="102"/>
      <c r="M148" s="102"/>
      <c r="N148" s="102"/>
      <c r="O148" s="84"/>
      <c r="Q148" s="28"/>
      <c r="R148" s="28"/>
      <c r="S148" s="28"/>
      <c r="T148" s="28"/>
      <c r="U148" s="28"/>
      <c r="V148" s="28"/>
      <c r="W148" s="29"/>
      <c r="X148" s="29"/>
      <c r="Y148" s="29"/>
      <c r="Z148" s="29"/>
      <c r="AA148" s="29"/>
    </row>
    <row r="149" spans="1:27" s="30" customFormat="1" ht="59.25" customHeight="1" x14ac:dyDescent="0.25">
      <c r="A149" s="88"/>
      <c r="B149" s="95"/>
      <c r="C149" s="98"/>
      <c r="D149" s="85"/>
      <c r="E149" s="2">
        <f>F149</f>
        <v>1</v>
      </c>
      <c r="F149" s="2">
        <v>1</v>
      </c>
      <c r="G149" s="2" t="s">
        <v>243</v>
      </c>
      <c r="H149" s="60" t="s">
        <v>22</v>
      </c>
      <c r="I149" s="60" t="s">
        <v>22</v>
      </c>
      <c r="J149" s="60" t="s">
        <v>22</v>
      </c>
      <c r="K149" s="2" t="s">
        <v>243</v>
      </c>
      <c r="L149" s="60" t="s">
        <v>22</v>
      </c>
      <c r="M149" s="60" t="s">
        <v>22</v>
      </c>
      <c r="N149" s="60" t="s">
        <v>22</v>
      </c>
      <c r="O149" s="85"/>
      <c r="Q149" s="28"/>
      <c r="R149" s="28"/>
      <c r="S149" s="28"/>
      <c r="T149" s="28"/>
      <c r="U149" s="28"/>
      <c r="V149" s="28"/>
      <c r="W149" s="29"/>
      <c r="X149" s="29"/>
      <c r="Y149" s="29"/>
      <c r="Z149" s="29"/>
      <c r="AA149" s="29"/>
    </row>
    <row r="150" spans="1:27" s="30" customFormat="1" ht="62.25" customHeight="1" x14ac:dyDescent="0.25">
      <c r="A150" s="55" t="s">
        <v>145</v>
      </c>
      <c r="B150" s="61" t="s">
        <v>114</v>
      </c>
      <c r="C150" s="62" t="s">
        <v>73</v>
      </c>
      <c r="D150" s="3" t="s">
        <v>3</v>
      </c>
      <c r="E150" s="60">
        <f>SUM(F150:N150)</f>
        <v>13283.36</v>
      </c>
      <c r="F150" s="66">
        <f>2330-753.3</f>
        <v>1576.7</v>
      </c>
      <c r="G150" s="75">
        <f>2330+2386.66</f>
        <v>4716.66</v>
      </c>
      <c r="H150" s="76"/>
      <c r="I150" s="76"/>
      <c r="J150" s="76"/>
      <c r="K150" s="77"/>
      <c r="L150" s="60">
        <v>2330</v>
      </c>
      <c r="M150" s="60">
        <v>2330</v>
      </c>
      <c r="N150" s="60">
        <v>2330</v>
      </c>
      <c r="O150" s="61" t="s">
        <v>50</v>
      </c>
      <c r="Q150" s="28"/>
      <c r="R150" s="28"/>
      <c r="S150" s="28"/>
      <c r="T150" s="28"/>
      <c r="U150" s="28"/>
      <c r="V150" s="28"/>
      <c r="W150" s="29"/>
      <c r="X150" s="29"/>
      <c r="Y150" s="29"/>
      <c r="Z150" s="29"/>
      <c r="AA150" s="29"/>
    </row>
    <row r="151" spans="1:27" s="30" customFormat="1" ht="18" customHeight="1" x14ac:dyDescent="0.25">
      <c r="A151" s="86"/>
      <c r="B151" s="93" t="s">
        <v>209</v>
      </c>
      <c r="C151" s="96" t="s">
        <v>211</v>
      </c>
      <c r="D151" s="83" t="s">
        <v>211</v>
      </c>
      <c r="E151" s="99" t="s">
        <v>148</v>
      </c>
      <c r="F151" s="103">
        <v>2023</v>
      </c>
      <c r="G151" s="101" t="s">
        <v>7</v>
      </c>
      <c r="H151" s="75" t="s">
        <v>153</v>
      </c>
      <c r="I151" s="76"/>
      <c r="J151" s="76"/>
      <c r="K151" s="77"/>
      <c r="L151" s="101" t="s">
        <v>69</v>
      </c>
      <c r="M151" s="101" t="s">
        <v>70</v>
      </c>
      <c r="N151" s="101" t="s">
        <v>71</v>
      </c>
      <c r="O151" s="83" t="s">
        <v>211</v>
      </c>
      <c r="Q151" s="28"/>
      <c r="R151" s="28"/>
      <c r="S151" s="28"/>
      <c r="T151" s="28"/>
      <c r="U151" s="28"/>
      <c r="V151" s="28"/>
      <c r="W151" s="29"/>
      <c r="X151" s="29"/>
      <c r="Y151" s="29"/>
      <c r="Z151" s="29"/>
      <c r="AA151" s="29"/>
    </row>
    <row r="152" spans="1:27" s="30" customFormat="1" ht="21" customHeight="1" x14ac:dyDescent="0.25">
      <c r="A152" s="87"/>
      <c r="B152" s="94"/>
      <c r="C152" s="97"/>
      <c r="D152" s="84"/>
      <c r="E152" s="100"/>
      <c r="F152" s="104"/>
      <c r="G152" s="102"/>
      <c r="H152" s="60" t="s">
        <v>149</v>
      </c>
      <c r="I152" s="60" t="s">
        <v>150</v>
      </c>
      <c r="J152" s="60" t="s">
        <v>151</v>
      </c>
      <c r="K152" s="60" t="s">
        <v>152</v>
      </c>
      <c r="L152" s="102"/>
      <c r="M152" s="102"/>
      <c r="N152" s="102"/>
      <c r="O152" s="84"/>
      <c r="Q152" s="28"/>
      <c r="R152" s="28"/>
      <c r="S152" s="28"/>
      <c r="T152" s="28"/>
      <c r="U152" s="28"/>
      <c r="V152" s="28"/>
      <c r="W152" s="29"/>
      <c r="X152" s="29"/>
      <c r="Y152" s="29"/>
      <c r="Z152" s="29"/>
      <c r="AA152" s="29"/>
    </row>
    <row r="153" spans="1:27" s="30" customFormat="1" ht="40.5" customHeight="1" x14ac:dyDescent="0.25">
      <c r="A153" s="88"/>
      <c r="B153" s="95"/>
      <c r="C153" s="98"/>
      <c r="D153" s="85"/>
      <c r="E153" s="2">
        <v>100</v>
      </c>
      <c r="F153" s="2">
        <v>100</v>
      </c>
      <c r="G153" s="2">
        <v>100</v>
      </c>
      <c r="H153" s="2">
        <v>100</v>
      </c>
      <c r="I153" s="2">
        <v>100</v>
      </c>
      <c r="J153" s="2">
        <v>100</v>
      </c>
      <c r="K153" s="2">
        <v>100</v>
      </c>
      <c r="L153" s="2">
        <v>100</v>
      </c>
      <c r="M153" s="2">
        <v>100</v>
      </c>
      <c r="N153" s="2">
        <v>100</v>
      </c>
      <c r="O153" s="85"/>
      <c r="Q153" s="28"/>
      <c r="R153" s="28"/>
      <c r="S153" s="28"/>
      <c r="T153" s="28"/>
      <c r="U153" s="28"/>
      <c r="V153" s="28"/>
      <c r="W153" s="29"/>
      <c r="X153" s="29"/>
      <c r="Y153" s="29"/>
      <c r="Z153" s="29"/>
      <c r="AA153" s="29"/>
    </row>
    <row r="154" spans="1:27" s="30" customFormat="1" ht="26.25" customHeight="1" x14ac:dyDescent="0.25">
      <c r="A154" s="113" t="s">
        <v>213</v>
      </c>
      <c r="B154" s="113"/>
      <c r="C154" s="113"/>
      <c r="D154" s="33" t="s">
        <v>35</v>
      </c>
      <c r="E154" s="63">
        <f>SUM(F154:N154)</f>
        <v>1680008.7936</v>
      </c>
      <c r="F154" s="67">
        <f>SUM(F155:F157)</f>
        <v>309237.79331000004</v>
      </c>
      <c r="G154" s="90">
        <f>SUM(G155:G157)</f>
        <v>438235.74328999995</v>
      </c>
      <c r="H154" s="91"/>
      <c r="I154" s="91"/>
      <c r="J154" s="91"/>
      <c r="K154" s="92"/>
      <c r="L154" s="63">
        <f t="shared" ref="L154:N154" si="13">SUM(L155:L157)</f>
        <v>333944.25699999998</v>
      </c>
      <c r="M154" s="63">
        <f t="shared" si="13"/>
        <v>328230.5</v>
      </c>
      <c r="N154" s="63">
        <f t="shared" si="13"/>
        <v>270360.5</v>
      </c>
      <c r="O154" s="83" t="s">
        <v>211</v>
      </c>
      <c r="P154" s="28"/>
      <c r="Q154" s="34"/>
      <c r="R154" s="34"/>
      <c r="S154" s="34"/>
      <c r="T154" s="34"/>
      <c r="U154" s="34"/>
      <c r="V154" s="34"/>
      <c r="W154" s="29"/>
      <c r="X154" s="29"/>
      <c r="Y154" s="29"/>
      <c r="Z154" s="29"/>
      <c r="AA154" s="29"/>
    </row>
    <row r="155" spans="1:27" s="30" customFormat="1" ht="48" customHeight="1" x14ac:dyDescent="0.25">
      <c r="A155" s="113"/>
      <c r="B155" s="113"/>
      <c r="C155" s="113"/>
      <c r="D155" s="33" t="s">
        <v>23</v>
      </c>
      <c r="E155" s="63">
        <f>SUM(F155:N155)</f>
        <v>2486.4068700000003</v>
      </c>
      <c r="F155" s="67">
        <f>F110</f>
        <v>2486.4068700000003</v>
      </c>
      <c r="G155" s="90">
        <f>G110</f>
        <v>0</v>
      </c>
      <c r="H155" s="91"/>
      <c r="I155" s="91"/>
      <c r="J155" s="91"/>
      <c r="K155" s="92"/>
      <c r="L155" s="63">
        <f t="shared" ref="L155:N155" si="14">L110</f>
        <v>0</v>
      </c>
      <c r="M155" s="63">
        <f t="shared" si="14"/>
        <v>0</v>
      </c>
      <c r="N155" s="63">
        <f t="shared" si="14"/>
        <v>0</v>
      </c>
      <c r="O155" s="84"/>
      <c r="P155" s="28"/>
      <c r="Q155" s="34"/>
      <c r="R155" s="34"/>
      <c r="S155" s="34"/>
      <c r="T155" s="34"/>
      <c r="U155" s="34"/>
      <c r="V155" s="34"/>
      <c r="W155" s="29"/>
      <c r="X155" s="29"/>
      <c r="Y155" s="29"/>
      <c r="Z155" s="29"/>
      <c r="AA155" s="29"/>
    </row>
    <row r="156" spans="1:27" s="30" customFormat="1" ht="56.25" customHeight="1" x14ac:dyDescent="0.25">
      <c r="A156" s="113"/>
      <c r="B156" s="113"/>
      <c r="C156" s="113"/>
      <c r="D156" s="33" t="s">
        <v>21</v>
      </c>
      <c r="E156" s="63">
        <f>SUM(F156:N156)</f>
        <v>166954.05458</v>
      </c>
      <c r="F156" s="67">
        <f>SUM(F63,F111)</f>
        <v>33411.839370000002</v>
      </c>
      <c r="G156" s="90">
        <f>SUM(G63,G111)</f>
        <v>56458.215209999995</v>
      </c>
      <c r="H156" s="91"/>
      <c r="I156" s="91"/>
      <c r="J156" s="91"/>
      <c r="K156" s="92"/>
      <c r="L156" s="63">
        <f t="shared" ref="L156:N156" si="15">SUM(L63,L111)</f>
        <v>38542</v>
      </c>
      <c r="M156" s="63">
        <f t="shared" si="15"/>
        <v>38542</v>
      </c>
      <c r="N156" s="63">
        <f t="shared" si="15"/>
        <v>0</v>
      </c>
      <c r="O156" s="84"/>
      <c r="P156" s="28"/>
      <c r="Q156" s="34"/>
      <c r="R156" s="34"/>
      <c r="S156" s="34"/>
      <c r="T156" s="34"/>
      <c r="U156" s="34"/>
      <c r="V156" s="34"/>
      <c r="W156" s="29"/>
      <c r="X156" s="29"/>
      <c r="Y156" s="29"/>
      <c r="Z156" s="29"/>
      <c r="AA156" s="29"/>
    </row>
    <row r="157" spans="1:27" s="30" customFormat="1" ht="63.75" customHeight="1" x14ac:dyDescent="0.25">
      <c r="A157" s="113"/>
      <c r="B157" s="113"/>
      <c r="C157" s="113"/>
      <c r="D157" s="33" t="s">
        <v>3</v>
      </c>
      <c r="E157" s="63">
        <f>SUM(F157:N157)</f>
        <v>1510568.3321499999</v>
      </c>
      <c r="F157" s="67">
        <f>SUM(F11,F24,F45,F64,F88,F112)</f>
        <v>273339.54707000003</v>
      </c>
      <c r="G157" s="90">
        <f>SUM(G11,G24,G45,G64,G88,G112)</f>
        <v>381777.52807999996</v>
      </c>
      <c r="H157" s="91"/>
      <c r="I157" s="91"/>
      <c r="J157" s="91"/>
      <c r="K157" s="92"/>
      <c r="L157" s="63">
        <f>SUM(L11,L24,L45,L64,L88,L112)</f>
        <v>295402.25699999998</v>
      </c>
      <c r="M157" s="63">
        <f>SUM(M11,M24,M45,M64,M88,M112)</f>
        <v>289688.5</v>
      </c>
      <c r="N157" s="63">
        <f>SUM(N11,N24,N45,N64,N88,N112)</f>
        <v>270360.5</v>
      </c>
      <c r="O157" s="84"/>
      <c r="P157" s="28"/>
      <c r="Q157" s="34"/>
      <c r="R157" s="34"/>
      <c r="S157" s="34"/>
      <c r="T157" s="34"/>
      <c r="U157" s="34"/>
      <c r="V157" s="34"/>
      <c r="W157" s="29"/>
      <c r="X157" s="29"/>
      <c r="Y157" s="29"/>
      <c r="Z157" s="29"/>
      <c r="AA157" s="29"/>
    </row>
    <row r="158" spans="1:27" s="30" customFormat="1" ht="32.25" customHeight="1" x14ac:dyDescent="0.25">
      <c r="A158" s="113"/>
      <c r="B158" s="113"/>
      <c r="C158" s="113"/>
      <c r="D158" s="33" t="s">
        <v>24</v>
      </c>
      <c r="E158" s="80" t="s">
        <v>136</v>
      </c>
      <c r="F158" s="80"/>
      <c r="G158" s="80"/>
      <c r="H158" s="80"/>
      <c r="I158" s="80"/>
      <c r="J158" s="80"/>
      <c r="K158" s="80"/>
      <c r="L158" s="80"/>
      <c r="M158" s="80"/>
      <c r="N158" s="80"/>
      <c r="O158" s="85"/>
      <c r="P158" s="28"/>
      <c r="Q158" s="34"/>
      <c r="R158" s="34"/>
      <c r="S158" s="34"/>
      <c r="T158" s="34"/>
      <c r="U158" s="34"/>
      <c r="V158" s="34"/>
      <c r="W158" s="29"/>
      <c r="X158" s="29"/>
      <c r="Y158" s="29"/>
      <c r="Z158" s="29"/>
      <c r="AA158" s="29"/>
    </row>
    <row r="159" spans="1:27" ht="33" customHeight="1" x14ac:dyDescent="0.25">
      <c r="A159" s="82" t="s">
        <v>278</v>
      </c>
      <c r="B159" s="82"/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</row>
    <row r="160" spans="1:27" ht="60.75" customHeight="1" x14ac:dyDescent="0.25">
      <c r="A160" s="58" t="s">
        <v>93</v>
      </c>
      <c r="B160" s="61" t="s">
        <v>256</v>
      </c>
      <c r="C160" s="62" t="s">
        <v>73</v>
      </c>
      <c r="D160" s="3" t="s">
        <v>3</v>
      </c>
      <c r="E160" s="60">
        <f>SUM(F160:N160)</f>
        <v>0</v>
      </c>
      <c r="F160" s="66">
        <f>SUM(F161,F165)</f>
        <v>0</v>
      </c>
      <c r="G160" s="75">
        <f>SUM(G161,G165)</f>
        <v>0</v>
      </c>
      <c r="H160" s="76"/>
      <c r="I160" s="76"/>
      <c r="J160" s="76"/>
      <c r="K160" s="77"/>
      <c r="L160" s="60">
        <f>SUM(L161,L165)</f>
        <v>0</v>
      </c>
      <c r="M160" s="60">
        <f t="shared" ref="M160:N160" si="16">SUM(M161,M165)</f>
        <v>0</v>
      </c>
      <c r="N160" s="60">
        <f t="shared" si="16"/>
        <v>0</v>
      </c>
      <c r="O160" s="55" t="s">
        <v>211</v>
      </c>
    </row>
    <row r="161" spans="1:15" ht="72.75" customHeight="1" x14ac:dyDescent="0.25">
      <c r="A161" s="58" t="s">
        <v>8</v>
      </c>
      <c r="B161" s="3" t="s">
        <v>257</v>
      </c>
      <c r="C161" s="62" t="s">
        <v>73</v>
      </c>
      <c r="D161" s="3" t="s">
        <v>3</v>
      </c>
      <c r="E161" s="60">
        <f>SUM(F161:N161)</f>
        <v>0</v>
      </c>
      <c r="F161" s="66">
        <v>0</v>
      </c>
      <c r="G161" s="75">
        <v>0</v>
      </c>
      <c r="H161" s="76"/>
      <c r="I161" s="76"/>
      <c r="J161" s="76"/>
      <c r="K161" s="77"/>
      <c r="L161" s="60">
        <v>0</v>
      </c>
      <c r="M161" s="60">
        <v>0</v>
      </c>
      <c r="N161" s="60">
        <v>0</v>
      </c>
      <c r="O161" s="61" t="s">
        <v>104</v>
      </c>
    </row>
    <row r="162" spans="1:15" ht="19.5" customHeight="1" x14ac:dyDescent="0.25">
      <c r="A162" s="86"/>
      <c r="B162" s="93" t="s">
        <v>258</v>
      </c>
      <c r="C162" s="96" t="s">
        <v>211</v>
      </c>
      <c r="D162" s="83" t="s">
        <v>211</v>
      </c>
      <c r="E162" s="99" t="s">
        <v>148</v>
      </c>
      <c r="F162" s="103">
        <v>2023</v>
      </c>
      <c r="G162" s="101" t="s">
        <v>7</v>
      </c>
      <c r="H162" s="75" t="s">
        <v>153</v>
      </c>
      <c r="I162" s="76"/>
      <c r="J162" s="76"/>
      <c r="K162" s="77"/>
      <c r="L162" s="101" t="s">
        <v>69</v>
      </c>
      <c r="M162" s="101" t="s">
        <v>70</v>
      </c>
      <c r="N162" s="101" t="s">
        <v>71</v>
      </c>
      <c r="O162" s="83" t="s">
        <v>211</v>
      </c>
    </row>
    <row r="163" spans="1:15" ht="21" customHeight="1" x14ac:dyDescent="0.25">
      <c r="A163" s="87"/>
      <c r="B163" s="94"/>
      <c r="C163" s="97"/>
      <c r="D163" s="84"/>
      <c r="E163" s="100"/>
      <c r="F163" s="104"/>
      <c r="G163" s="102"/>
      <c r="H163" s="60" t="s">
        <v>149</v>
      </c>
      <c r="I163" s="60" t="s">
        <v>150</v>
      </c>
      <c r="J163" s="60" t="s">
        <v>151</v>
      </c>
      <c r="K163" s="60" t="s">
        <v>152</v>
      </c>
      <c r="L163" s="102"/>
      <c r="M163" s="102"/>
      <c r="N163" s="102"/>
      <c r="O163" s="84"/>
    </row>
    <row r="164" spans="1:15" ht="17.25" customHeight="1" x14ac:dyDescent="0.25">
      <c r="A164" s="88"/>
      <c r="B164" s="95"/>
      <c r="C164" s="98"/>
      <c r="D164" s="85"/>
      <c r="E164" s="6" t="s">
        <v>243</v>
      </c>
      <c r="F164" s="6" t="s">
        <v>243</v>
      </c>
      <c r="G164" s="6" t="s">
        <v>243</v>
      </c>
      <c r="H164" s="6" t="s">
        <v>243</v>
      </c>
      <c r="I164" s="6" t="s">
        <v>243</v>
      </c>
      <c r="J164" s="6" t="s">
        <v>243</v>
      </c>
      <c r="K164" s="6" t="s">
        <v>243</v>
      </c>
      <c r="L164" s="6" t="s">
        <v>243</v>
      </c>
      <c r="M164" s="6" t="s">
        <v>243</v>
      </c>
      <c r="N164" s="6" t="s">
        <v>243</v>
      </c>
      <c r="O164" s="85"/>
    </row>
    <row r="165" spans="1:15" ht="71.25" customHeight="1" x14ac:dyDescent="0.25">
      <c r="A165" s="57" t="s">
        <v>9</v>
      </c>
      <c r="B165" s="3" t="s">
        <v>259</v>
      </c>
      <c r="C165" s="62" t="s">
        <v>73</v>
      </c>
      <c r="D165" s="3" t="s">
        <v>3</v>
      </c>
      <c r="E165" s="60">
        <f>SUM(F165:N165)</f>
        <v>0</v>
      </c>
      <c r="F165" s="66">
        <v>0</v>
      </c>
      <c r="G165" s="75">
        <v>0</v>
      </c>
      <c r="H165" s="76"/>
      <c r="I165" s="76"/>
      <c r="J165" s="76"/>
      <c r="K165" s="77"/>
      <c r="L165" s="60">
        <v>0</v>
      </c>
      <c r="M165" s="60">
        <v>0</v>
      </c>
      <c r="N165" s="60">
        <v>0</v>
      </c>
      <c r="O165" s="61" t="s">
        <v>104</v>
      </c>
    </row>
    <row r="166" spans="1:15" ht="20.25" customHeight="1" x14ac:dyDescent="0.25">
      <c r="A166" s="86"/>
      <c r="B166" s="145" t="s">
        <v>260</v>
      </c>
      <c r="C166" s="96" t="s">
        <v>211</v>
      </c>
      <c r="D166" s="83" t="s">
        <v>211</v>
      </c>
      <c r="E166" s="99" t="s">
        <v>148</v>
      </c>
      <c r="F166" s="103">
        <v>2023</v>
      </c>
      <c r="G166" s="101" t="s">
        <v>7</v>
      </c>
      <c r="H166" s="75" t="s">
        <v>153</v>
      </c>
      <c r="I166" s="76"/>
      <c r="J166" s="76"/>
      <c r="K166" s="77"/>
      <c r="L166" s="101" t="s">
        <v>69</v>
      </c>
      <c r="M166" s="101" t="s">
        <v>70</v>
      </c>
      <c r="N166" s="101" t="s">
        <v>71</v>
      </c>
      <c r="O166" s="83" t="s">
        <v>211</v>
      </c>
    </row>
    <row r="167" spans="1:15" ht="19.5" customHeight="1" x14ac:dyDescent="0.25">
      <c r="A167" s="87"/>
      <c r="B167" s="146"/>
      <c r="C167" s="97"/>
      <c r="D167" s="84"/>
      <c r="E167" s="100"/>
      <c r="F167" s="104"/>
      <c r="G167" s="102"/>
      <c r="H167" s="60" t="s">
        <v>149</v>
      </c>
      <c r="I167" s="60" t="s">
        <v>150</v>
      </c>
      <c r="J167" s="60" t="s">
        <v>151</v>
      </c>
      <c r="K167" s="60" t="s">
        <v>152</v>
      </c>
      <c r="L167" s="102"/>
      <c r="M167" s="102"/>
      <c r="N167" s="102"/>
      <c r="O167" s="85"/>
    </row>
    <row r="168" spans="1:15" ht="19.5" customHeight="1" x14ac:dyDescent="0.25">
      <c r="A168" s="88"/>
      <c r="B168" s="147"/>
      <c r="C168" s="98"/>
      <c r="D168" s="85"/>
      <c r="E168" s="6">
        <f>(F168+G168+L168+M168+N168)/5</f>
        <v>98.77000000000001</v>
      </c>
      <c r="F168" s="14">
        <v>99.85</v>
      </c>
      <c r="G168" s="6">
        <v>98.5</v>
      </c>
      <c r="H168" s="6">
        <v>98.5</v>
      </c>
      <c r="I168" s="6">
        <v>98.5</v>
      </c>
      <c r="J168" s="6">
        <v>98.5</v>
      </c>
      <c r="K168" s="6">
        <v>98.5</v>
      </c>
      <c r="L168" s="6">
        <v>98.5</v>
      </c>
      <c r="M168" s="6">
        <v>98.5</v>
      </c>
      <c r="N168" s="6">
        <v>98.5</v>
      </c>
      <c r="O168" s="56"/>
    </row>
    <row r="169" spans="1:15" ht="64.5" customHeight="1" x14ac:dyDescent="0.25">
      <c r="A169" s="123" t="s">
        <v>20</v>
      </c>
      <c r="B169" s="106" t="s">
        <v>172</v>
      </c>
      <c r="C169" s="106" t="s">
        <v>73</v>
      </c>
      <c r="D169" s="3" t="s">
        <v>3</v>
      </c>
      <c r="E169" s="60">
        <f>SUM(F169:N169)</f>
        <v>2633.5958099999998</v>
      </c>
      <c r="F169" s="66">
        <f>F171</f>
        <v>469.53080999999997</v>
      </c>
      <c r="G169" s="75">
        <f>G171</f>
        <v>667.06500000000005</v>
      </c>
      <c r="H169" s="76"/>
      <c r="I169" s="76"/>
      <c r="J169" s="76"/>
      <c r="K169" s="77"/>
      <c r="L169" s="60">
        <f t="shared" ref="L169:N169" si="17">L171</f>
        <v>499</v>
      </c>
      <c r="M169" s="60">
        <f t="shared" si="17"/>
        <v>499</v>
      </c>
      <c r="N169" s="60">
        <f t="shared" si="17"/>
        <v>499</v>
      </c>
      <c r="O169" s="83" t="s">
        <v>211</v>
      </c>
    </row>
    <row r="170" spans="1:15" ht="71.25" customHeight="1" x14ac:dyDescent="0.25">
      <c r="A170" s="149"/>
      <c r="B170" s="106"/>
      <c r="C170" s="148"/>
      <c r="D170" s="3" t="s">
        <v>24</v>
      </c>
      <c r="E170" s="78" t="s">
        <v>122</v>
      </c>
      <c r="F170" s="78"/>
      <c r="G170" s="78"/>
      <c r="H170" s="78"/>
      <c r="I170" s="78"/>
      <c r="J170" s="78"/>
      <c r="K170" s="78"/>
      <c r="L170" s="78"/>
      <c r="M170" s="78"/>
      <c r="N170" s="78"/>
      <c r="O170" s="85"/>
    </row>
    <row r="171" spans="1:15" ht="102.75" customHeight="1" x14ac:dyDescent="0.25">
      <c r="A171" s="89" t="s">
        <v>12</v>
      </c>
      <c r="B171" s="106" t="s">
        <v>173</v>
      </c>
      <c r="C171" s="109" t="s">
        <v>73</v>
      </c>
      <c r="D171" s="3" t="s">
        <v>3</v>
      </c>
      <c r="E171" s="60">
        <f>SUM(F171:N171)</f>
        <v>2633.5958099999998</v>
      </c>
      <c r="F171" s="66">
        <v>469.53080999999997</v>
      </c>
      <c r="G171" s="75">
        <f>499+168.065</f>
        <v>667.06500000000005</v>
      </c>
      <c r="H171" s="76"/>
      <c r="I171" s="76"/>
      <c r="J171" s="76"/>
      <c r="K171" s="77"/>
      <c r="L171" s="60">
        <v>499</v>
      </c>
      <c r="M171" s="60">
        <v>499</v>
      </c>
      <c r="N171" s="60">
        <v>499</v>
      </c>
      <c r="O171" s="61" t="s">
        <v>134</v>
      </c>
    </row>
    <row r="172" spans="1:15" ht="72" customHeight="1" x14ac:dyDescent="0.25">
      <c r="A172" s="89"/>
      <c r="B172" s="106"/>
      <c r="C172" s="109"/>
      <c r="D172" s="3" t="s">
        <v>24</v>
      </c>
      <c r="E172" s="78" t="s">
        <v>122</v>
      </c>
      <c r="F172" s="78"/>
      <c r="G172" s="78"/>
      <c r="H172" s="78"/>
      <c r="I172" s="78"/>
      <c r="J172" s="78"/>
      <c r="K172" s="78"/>
      <c r="L172" s="78"/>
      <c r="M172" s="78"/>
      <c r="N172" s="78"/>
      <c r="O172" s="61" t="s">
        <v>121</v>
      </c>
    </row>
    <row r="173" spans="1:15" ht="21.75" customHeight="1" x14ac:dyDescent="0.25">
      <c r="A173" s="86"/>
      <c r="B173" s="93" t="s">
        <v>174</v>
      </c>
      <c r="C173" s="96" t="s">
        <v>211</v>
      </c>
      <c r="D173" s="83" t="s">
        <v>211</v>
      </c>
      <c r="E173" s="99" t="s">
        <v>148</v>
      </c>
      <c r="F173" s="103">
        <v>2023</v>
      </c>
      <c r="G173" s="101" t="s">
        <v>7</v>
      </c>
      <c r="H173" s="75" t="s">
        <v>153</v>
      </c>
      <c r="I173" s="76"/>
      <c r="J173" s="76"/>
      <c r="K173" s="77"/>
      <c r="L173" s="101" t="s">
        <v>69</v>
      </c>
      <c r="M173" s="101" t="s">
        <v>70</v>
      </c>
      <c r="N173" s="101" t="s">
        <v>71</v>
      </c>
      <c r="O173" s="83" t="s">
        <v>211</v>
      </c>
    </row>
    <row r="174" spans="1:15" ht="18.75" customHeight="1" x14ac:dyDescent="0.25">
      <c r="A174" s="87"/>
      <c r="B174" s="94"/>
      <c r="C174" s="97"/>
      <c r="D174" s="84"/>
      <c r="E174" s="100"/>
      <c r="F174" s="104"/>
      <c r="G174" s="102"/>
      <c r="H174" s="60" t="s">
        <v>149</v>
      </c>
      <c r="I174" s="60" t="s">
        <v>150</v>
      </c>
      <c r="J174" s="60" t="s">
        <v>151</v>
      </c>
      <c r="K174" s="60" t="s">
        <v>152</v>
      </c>
      <c r="L174" s="102"/>
      <c r="M174" s="102"/>
      <c r="N174" s="102"/>
      <c r="O174" s="84"/>
    </row>
    <row r="175" spans="1:15" ht="59.25" customHeight="1" x14ac:dyDescent="0.25">
      <c r="A175" s="88"/>
      <c r="B175" s="95"/>
      <c r="C175" s="98"/>
      <c r="D175" s="85"/>
      <c r="E175" s="2">
        <f>F175+N175+M175+L175+G175</f>
        <v>22665</v>
      </c>
      <c r="F175" s="2">
        <v>17945</v>
      </c>
      <c r="G175" s="2">
        <f>K175</f>
        <v>1180</v>
      </c>
      <c r="H175" s="2">
        <v>1180</v>
      </c>
      <c r="I175" s="2">
        <v>1180</v>
      </c>
      <c r="J175" s="2">
        <v>1180</v>
      </c>
      <c r="K175" s="2">
        <v>1180</v>
      </c>
      <c r="L175" s="2">
        <v>1180</v>
      </c>
      <c r="M175" s="2">
        <v>1180</v>
      </c>
      <c r="N175" s="2">
        <v>1180</v>
      </c>
      <c r="O175" s="85"/>
    </row>
    <row r="176" spans="1:15" ht="21.75" customHeight="1" x14ac:dyDescent="0.25">
      <c r="A176" s="89" t="s">
        <v>13</v>
      </c>
      <c r="B176" s="106" t="s">
        <v>261</v>
      </c>
      <c r="C176" s="109" t="s">
        <v>73</v>
      </c>
      <c r="D176" s="35" t="s">
        <v>105</v>
      </c>
      <c r="E176" s="60">
        <f>SUM(F176:N176)</f>
        <v>3169.6927999999998</v>
      </c>
      <c r="F176" s="66">
        <f>F178</f>
        <v>633.69280000000003</v>
      </c>
      <c r="G176" s="75">
        <f>G178</f>
        <v>634</v>
      </c>
      <c r="H176" s="76"/>
      <c r="I176" s="76"/>
      <c r="J176" s="76"/>
      <c r="K176" s="77"/>
      <c r="L176" s="60">
        <f t="shared" ref="L176:N176" si="18">L178</f>
        <v>634</v>
      </c>
      <c r="M176" s="60">
        <f t="shared" si="18"/>
        <v>634</v>
      </c>
      <c r="N176" s="60">
        <f t="shared" si="18"/>
        <v>634</v>
      </c>
      <c r="O176" s="83" t="s">
        <v>211</v>
      </c>
    </row>
    <row r="177" spans="1:15" ht="50.25" customHeight="1" x14ac:dyDescent="0.25">
      <c r="A177" s="89"/>
      <c r="B177" s="106"/>
      <c r="C177" s="109"/>
      <c r="D177" s="3" t="s">
        <v>21</v>
      </c>
      <c r="E177" s="112" t="s">
        <v>106</v>
      </c>
      <c r="F177" s="112"/>
      <c r="G177" s="112"/>
      <c r="H177" s="112"/>
      <c r="I177" s="112"/>
      <c r="J177" s="112"/>
      <c r="K177" s="112"/>
      <c r="L177" s="112"/>
      <c r="M177" s="112"/>
      <c r="N177" s="112"/>
      <c r="O177" s="84"/>
    </row>
    <row r="178" spans="1:15" ht="67.5" customHeight="1" x14ac:dyDescent="0.25">
      <c r="A178" s="89"/>
      <c r="B178" s="106"/>
      <c r="C178" s="109"/>
      <c r="D178" s="3" t="s">
        <v>3</v>
      </c>
      <c r="E178" s="60">
        <f>SUM(F178:N178)</f>
        <v>3169.6927999999998</v>
      </c>
      <c r="F178" s="66">
        <f>SUM(F181,F185,F189,F193)</f>
        <v>633.69280000000003</v>
      </c>
      <c r="G178" s="75">
        <f>SUM(G181,G185,G189,G193)</f>
        <v>634</v>
      </c>
      <c r="H178" s="76"/>
      <c r="I178" s="76"/>
      <c r="J178" s="76"/>
      <c r="K178" s="77"/>
      <c r="L178" s="60">
        <f>SUM(L181,L185,L189,L193)</f>
        <v>634</v>
      </c>
      <c r="M178" s="60">
        <f>SUM(M181,M185,M189,M193)</f>
        <v>634</v>
      </c>
      <c r="N178" s="60">
        <f>SUM(N181,N185,N189,N193)</f>
        <v>634</v>
      </c>
      <c r="O178" s="85"/>
    </row>
    <row r="179" spans="1:15" ht="17.25" customHeight="1" x14ac:dyDescent="0.25">
      <c r="A179" s="89" t="s">
        <v>14</v>
      </c>
      <c r="B179" s="106" t="s">
        <v>175</v>
      </c>
      <c r="C179" s="109" t="s">
        <v>73</v>
      </c>
      <c r="D179" s="35" t="s">
        <v>105</v>
      </c>
      <c r="E179" s="60">
        <f>SUM(F179:N179)</f>
        <v>2995.1927999999998</v>
      </c>
      <c r="F179" s="66">
        <f>SUM(F181)</f>
        <v>599.19280000000003</v>
      </c>
      <c r="G179" s="75">
        <f>SUM(G181)</f>
        <v>599</v>
      </c>
      <c r="H179" s="76"/>
      <c r="I179" s="76"/>
      <c r="J179" s="76"/>
      <c r="K179" s="77"/>
      <c r="L179" s="60">
        <f t="shared" ref="L179:N179" si="19">SUM(L181)</f>
        <v>599</v>
      </c>
      <c r="M179" s="60">
        <f t="shared" si="19"/>
        <v>599</v>
      </c>
      <c r="N179" s="60">
        <f t="shared" si="19"/>
        <v>599</v>
      </c>
      <c r="O179" s="61"/>
    </row>
    <row r="180" spans="1:15" ht="48" customHeight="1" x14ac:dyDescent="0.25">
      <c r="A180" s="89"/>
      <c r="B180" s="106"/>
      <c r="C180" s="109"/>
      <c r="D180" s="3" t="s">
        <v>21</v>
      </c>
      <c r="E180" s="112" t="s">
        <v>106</v>
      </c>
      <c r="F180" s="112"/>
      <c r="G180" s="112"/>
      <c r="H180" s="112"/>
      <c r="I180" s="112"/>
      <c r="J180" s="112"/>
      <c r="K180" s="112"/>
      <c r="L180" s="112"/>
      <c r="M180" s="112"/>
      <c r="N180" s="112"/>
      <c r="O180" s="61" t="s">
        <v>133</v>
      </c>
    </row>
    <row r="181" spans="1:15" ht="48.75" customHeight="1" x14ac:dyDescent="0.25">
      <c r="A181" s="89"/>
      <c r="B181" s="106"/>
      <c r="C181" s="109"/>
      <c r="D181" s="3" t="s">
        <v>3</v>
      </c>
      <c r="E181" s="60">
        <f>SUM(F181:N181)</f>
        <v>2995.1927999999998</v>
      </c>
      <c r="F181" s="66">
        <v>599.19280000000003</v>
      </c>
      <c r="G181" s="75">
        <v>599</v>
      </c>
      <c r="H181" s="76"/>
      <c r="I181" s="76"/>
      <c r="J181" s="76"/>
      <c r="K181" s="77"/>
      <c r="L181" s="60">
        <v>599</v>
      </c>
      <c r="M181" s="60">
        <v>599</v>
      </c>
      <c r="N181" s="60">
        <v>599</v>
      </c>
      <c r="O181" s="61" t="s">
        <v>54</v>
      </c>
    </row>
    <row r="182" spans="1:15" ht="20.25" customHeight="1" x14ac:dyDescent="0.25">
      <c r="A182" s="86"/>
      <c r="B182" s="93" t="s">
        <v>286</v>
      </c>
      <c r="C182" s="96" t="s">
        <v>211</v>
      </c>
      <c r="D182" s="83" t="s">
        <v>211</v>
      </c>
      <c r="E182" s="99" t="s">
        <v>148</v>
      </c>
      <c r="F182" s="103">
        <v>2023</v>
      </c>
      <c r="G182" s="101" t="s">
        <v>7</v>
      </c>
      <c r="H182" s="75" t="s">
        <v>153</v>
      </c>
      <c r="I182" s="76"/>
      <c r="J182" s="76"/>
      <c r="K182" s="77"/>
      <c r="L182" s="101" t="s">
        <v>69</v>
      </c>
      <c r="M182" s="101" t="s">
        <v>70</v>
      </c>
      <c r="N182" s="101" t="s">
        <v>71</v>
      </c>
      <c r="O182" s="83" t="s">
        <v>211</v>
      </c>
    </row>
    <row r="183" spans="1:15" ht="24" customHeight="1" x14ac:dyDescent="0.25">
      <c r="A183" s="87"/>
      <c r="B183" s="94"/>
      <c r="C183" s="97"/>
      <c r="D183" s="84"/>
      <c r="E183" s="100"/>
      <c r="F183" s="104"/>
      <c r="G183" s="102"/>
      <c r="H183" s="60" t="s">
        <v>149</v>
      </c>
      <c r="I183" s="60" t="s">
        <v>150</v>
      </c>
      <c r="J183" s="60" t="s">
        <v>151</v>
      </c>
      <c r="K183" s="60" t="s">
        <v>152</v>
      </c>
      <c r="L183" s="102"/>
      <c r="M183" s="102"/>
      <c r="N183" s="102"/>
      <c r="O183" s="84"/>
    </row>
    <row r="184" spans="1:15" ht="37.5" customHeight="1" x14ac:dyDescent="0.25">
      <c r="A184" s="88"/>
      <c r="B184" s="95"/>
      <c r="C184" s="98"/>
      <c r="D184" s="85"/>
      <c r="E184" s="2">
        <f>F184+N184+M184+L184+G184</f>
        <v>696</v>
      </c>
      <c r="F184" s="2">
        <v>224</v>
      </c>
      <c r="G184" s="2">
        <f>K184</f>
        <v>118</v>
      </c>
      <c r="H184" s="2">
        <v>118</v>
      </c>
      <c r="I184" s="2">
        <v>118</v>
      </c>
      <c r="J184" s="2">
        <v>118</v>
      </c>
      <c r="K184" s="2">
        <v>118</v>
      </c>
      <c r="L184" s="2">
        <v>118</v>
      </c>
      <c r="M184" s="2">
        <v>118</v>
      </c>
      <c r="N184" s="2">
        <v>118</v>
      </c>
      <c r="O184" s="85"/>
    </row>
    <row r="185" spans="1:15" ht="121.5" customHeight="1" x14ac:dyDescent="0.25">
      <c r="A185" s="58" t="s">
        <v>15</v>
      </c>
      <c r="B185" s="3" t="s">
        <v>176</v>
      </c>
      <c r="C185" s="62" t="s">
        <v>73</v>
      </c>
      <c r="D185" s="3" t="s">
        <v>3</v>
      </c>
      <c r="E185" s="60">
        <f>SUM(F185:N185)</f>
        <v>0</v>
      </c>
      <c r="F185" s="66">
        <v>0</v>
      </c>
      <c r="G185" s="75">
        <v>0</v>
      </c>
      <c r="H185" s="76"/>
      <c r="I185" s="76"/>
      <c r="J185" s="76"/>
      <c r="K185" s="77"/>
      <c r="L185" s="60">
        <v>0</v>
      </c>
      <c r="M185" s="60">
        <v>0</v>
      </c>
      <c r="N185" s="60">
        <v>0</v>
      </c>
      <c r="O185" s="61" t="s">
        <v>115</v>
      </c>
    </row>
    <row r="186" spans="1:15" ht="18.75" customHeight="1" x14ac:dyDescent="0.25">
      <c r="A186" s="86"/>
      <c r="B186" s="93" t="s">
        <v>177</v>
      </c>
      <c r="C186" s="96" t="s">
        <v>211</v>
      </c>
      <c r="D186" s="83" t="s">
        <v>211</v>
      </c>
      <c r="E186" s="99" t="s">
        <v>148</v>
      </c>
      <c r="F186" s="103">
        <v>2023</v>
      </c>
      <c r="G186" s="101" t="s">
        <v>7</v>
      </c>
      <c r="H186" s="75" t="s">
        <v>153</v>
      </c>
      <c r="I186" s="76"/>
      <c r="J186" s="76"/>
      <c r="K186" s="77"/>
      <c r="L186" s="101" t="s">
        <v>69</v>
      </c>
      <c r="M186" s="101" t="s">
        <v>70</v>
      </c>
      <c r="N186" s="101" t="s">
        <v>71</v>
      </c>
      <c r="O186" s="83" t="s">
        <v>211</v>
      </c>
    </row>
    <row r="187" spans="1:15" ht="16.5" customHeight="1" x14ac:dyDescent="0.25">
      <c r="A187" s="87"/>
      <c r="B187" s="94"/>
      <c r="C187" s="97"/>
      <c r="D187" s="84"/>
      <c r="E187" s="100"/>
      <c r="F187" s="104"/>
      <c r="G187" s="102"/>
      <c r="H187" s="60" t="s">
        <v>149</v>
      </c>
      <c r="I187" s="60" t="s">
        <v>150</v>
      </c>
      <c r="J187" s="60" t="s">
        <v>151</v>
      </c>
      <c r="K187" s="60" t="s">
        <v>152</v>
      </c>
      <c r="L187" s="102"/>
      <c r="M187" s="102"/>
      <c r="N187" s="102"/>
      <c r="O187" s="84"/>
    </row>
    <row r="188" spans="1:15" ht="15.75" customHeight="1" x14ac:dyDescent="0.25">
      <c r="A188" s="88"/>
      <c r="B188" s="95"/>
      <c r="C188" s="98"/>
      <c r="D188" s="85"/>
      <c r="E188" s="60" t="s">
        <v>22</v>
      </c>
      <c r="F188" s="60" t="s">
        <v>22</v>
      </c>
      <c r="G188" s="60" t="s">
        <v>22</v>
      </c>
      <c r="H188" s="60" t="s">
        <v>22</v>
      </c>
      <c r="I188" s="60" t="s">
        <v>22</v>
      </c>
      <c r="J188" s="60" t="s">
        <v>22</v>
      </c>
      <c r="K188" s="60" t="s">
        <v>22</v>
      </c>
      <c r="L188" s="60" t="s">
        <v>22</v>
      </c>
      <c r="M188" s="60" t="s">
        <v>22</v>
      </c>
      <c r="N188" s="60" t="s">
        <v>22</v>
      </c>
      <c r="O188" s="85"/>
    </row>
    <row r="189" spans="1:15" ht="96.75" customHeight="1" x14ac:dyDescent="0.25">
      <c r="A189" s="58" t="s">
        <v>39</v>
      </c>
      <c r="B189" s="3" t="s">
        <v>262</v>
      </c>
      <c r="C189" s="62" t="s">
        <v>73</v>
      </c>
      <c r="D189" s="3" t="s">
        <v>3</v>
      </c>
      <c r="E189" s="60">
        <f>SUM(F189:N189)</f>
        <v>174.5</v>
      </c>
      <c r="F189" s="66">
        <v>34.5</v>
      </c>
      <c r="G189" s="75">
        <v>35</v>
      </c>
      <c r="H189" s="76"/>
      <c r="I189" s="76"/>
      <c r="J189" s="76"/>
      <c r="K189" s="77"/>
      <c r="L189" s="60">
        <v>35</v>
      </c>
      <c r="M189" s="60">
        <v>35</v>
      </c>
      <c r="N189" s="60">
        <v>35</v>
      </c>
      <c r="O189" s="61" t="s">
        <v>54</v>
      </c>
    </row>
    <row r="190" spans="1:15" ht="15.75" customHeight="1" x14ac:dyDescent="0.25">
      <c r="A190" s="86"/>
      <c r="B190" s="93" t="s">
        <v>263</v>
      </c>
      <c r="C190" s="96" t="s">
        <v>211</v>
      </c>
      <c r="D190" s="83" t="s">
        <v>211</v>
      </c>
      <c r="E190" s="99" t="s">
        <v>148</v>
      </c>
      <c r="F190" s="103">
        <v>2023</v>
      </c>
      <c r="G190" s="101" t="s">
        <v>7</v>
      </c>
      <c r="H190" s="75" t="s">
        <v>153</v>
      </c>
      <c r="I190" s="76"/>
      <c r="J190" s="76"/>
      <c r="K190" s="77"/>
      <c r="L190" s="101" t="s">
        <v>69</v>
      </c>
      <c r="M190" s="101" t="s">
        <v>70</v>
      </c>
      <c r="N190" s="101" t="s">
        <v>71</v>
      </c>
      <c r="O190" s="83" t="s">
        <v>211</v>
      </c>
    </row>
    <row r="191" spans="1:15" ht="15.75" customHeight="1" x14ac:dyDescent="0.25">
      <c r="A191" s="87"/>
      <c r="B191" s="94"/>
      <c r="C191" s="97"/>
      <c r="D191" s="84"/>
      <c r="E191" s="100"/>
      <c r="F191" s="104"/>
      <c r="G191" s="102"/>
      <c r="H191" s="60" t="s">
        <v>149</v>
      </c>
      <c r="I191" s="60" t="s">
        <v>150</v>
      </c>
      <c r="J191" s="60" t="s">
        <v>151</v>
      </c>
      <c r="K191" s="60" t="s">
        <v>152</v>
      </c>
      <c r="L191" s="102"/>
      <c r="M191" s="102"/>
      <c r="N191" s="102"/>
      <c r="O191" s="84"/>
    </row>
    <row r="192" spans="1:15" ht="18.75" customHeight="1" x14ac:dyDescent="0.25">
      <c r="A192" s="88"/>
      <c r="B192" s="95"/>
      <c r="C192" s="98"/>
      <c r="D192" s="85"/>
      <c r="E192" s="2">
        <f>N192+M192+L192+G192+F192</f>
        <v>192500</v>
      </c>
      <c r="F192" s="2">
        <v>52500</v>
      </c>
      <c r="G192" s="2">
        <f>K192</f>
        <v>35000</v>
      </c>
      <c r="H192" s="2">
        <v>0</v>
      </c>
      <c r="I192" s="2">
        <v>35000</v>
      </c>
      <c r="J192" s="2">
        <v>35000</v>
      </c>
      <c r="K192" s="2">
        <v>35000</v>
      </c>
      <c r="L192" s="2">
        <v>35000</v>
      </c>
      <c r="M192" s="2">
        <v>35000</v>
      </c>
      <c r="N192" s="2">
        <v>35000</v>
      </c>
      <c r="O192" s="85"/>
    </row>
    <row r="193" spans="1:15" ht="141.75" customHeight="1" x14ac:dyDescent="0.25">
      <c r="A193" s="58" t="s">
        <v>43</v>
      </c>
      <c r="B193" s="3" t="s">
        <v>231</v>
      </c>
      <c r="C193" s="62" t="s">
        <v>73</v>
      </c>
      <c r="D193" s="3" t="s">
        <v>3</v>
      </c>
      <c r="E193" s="60">
        <f>SUM(F193:N193)</f>
        <v>0</v>
      </c>
      <c r="F193" s="66">
        <v>0</v>
      </c>
      <c r="G193" s="75">
        <v>0</v>
      </c>
      <c r="H193" s="76"/>
      <c r="I193" s="76"/>
      <c r="J193" s="76"/>
      <c r="K193" s="77"/>
      <c r="L193" s="60">
        <v>0</v>
      </c>
      <c r="M193" s="60">
        <v>0</v>
      </c>
      <c r="N193" s="60">
        <v>0</v>
      </c>
      <c r="O193" s="61" t="s">
        <v>116</v>
      </c>
    </row>
    <row r="194" spans="1:15" ht="17.25" customHeight="1" x14ac:dyDescent="0.25">
      <c r="A194" s="86"/>
      <c r="B194" s="93" t="s">
        <v>178</v>
      </c>
      <c r="C194" s="96" t="s">
        <v>211</v>
      </c>
      <c r="D194" s="83" t="s">
        <v>211</v>
      </c>
      <c r="E194" s="99" t="s">
        <v>148</v>
      </c>
      <c r="F194" s="103">
        <v>2023</v>
      </c>
      <c r="G194" s="101" t="s">
        <v>7</v>
      </c>
      <c r="H194" s="75" t="s">
        <v>153</v>
      </c>
      <c r="I194" s="76"/>
      <c r="J194" s="76"/>
      <c r="K194" s="77"/>
      <c r="L194" s="101" t="s">
        <v>69</v>
      </c>
      <c r="M194" s="101" t="s">
        <v>70</v>
      </c>
      <c r="N194" s="101" t="s">
        <v>71</v>
      </c>
      <c r="O194" s="83" t="s">
        <v>211</v>
      </c>
    </row>
    <row r="195" spans="1:15" ht="16.5" customHeight="1" x14ac:dyDescent="0.25">
      <c r="A195" s="87"/>
      <c r="B195" s="94"/>
      <c r="C195" s="97"/>
      <c r="D195" s="84"/>
      <c r="E195" s="100"/>
      <c r="F195" s="104"/>
      <c r="G195" s="102"/>
      <c r="H195" s="60" t="s">
        <v>149</v>
      </c>
      <c r="I195" s="60" t="s">
        <v>150</v>
      </c>
      <c r="J195" s="60" t="s">
        <v>151</v>
      </c>
      <c r="K195" s="60" t="s">
        <v>152</v>
      </c>
      <c r="L195" s="102"/>
      <c r="M195" s="102"/>
      <c r="N195" s="102"/>
      <c r="O195" s="84"/>
    </row>
    <row r="196" spans="1:15" ht="24" customHeight="1" x14ac:dyDescent="0.25">
      <c r="A196" s="88"/>
      <c r="B196" s="95"/>
      <c r="C196" s="98"/>
      <c r="D196" s="85"/>
      <c r="E196" s="2">
        <f>N196+M196+L196+G196+F196</f>
        <v>94</v>
      </c>
      <c r="F196" s="2">
        <v>18</v>
      </c>
      <c r="G196" s="2">
        <f>K196</f>
        <v>19</v>
      </c>
      <c r="H196" s="2">
        <v>4</v>
      </c>
      <c r="I196" s="2">
        <v>7</v>
      </c>
      <c r="J196" s="2">
        <v>17</v>
      </c>
      <c r="K196" s="2">
        <v>19</v>
      </c>
      <c r="L196" s="2">
        <v>19</v>
      </c>
      <c r="M196" s="2">
        <v>19</v>
      </c>
      <c r="N196" s="2">
        <v>19</v>
      </c>
      <c r="O196" s="85"/>
    </row>
    <row r="197" spans="1:15" ht="105.75" customHeight="1" x14ac:dyDescent="0.25">
      <c r="A197" s="58" t="s">
        <v>16</v>
      </c>
      <c r="B197" s="3" t="s">
        <v>81</v>
      </c>
      <c r="C197" s="62" t="s">
        <v>73</v>
      </c>
      <c r="D197" s="3" t="s">
        <v>3</v>
      </c>
      <c r="E197" s="60">
        <f>SUM(F197:N197)</f>
        <v>0</v>
      </c>
      <c r="F197" s="66">
        <v>0</v>
      </c>
      <c r="G197" s="75">
        <v>0</v>
      </c>
      <c r="H197" s="76"/>
      <c r="I197" s="76"/>
      <c r="J197" s="76"/>
      <c r="K197" s="77"/>
      <c r="L197" s="60">
        <v>0</v>
      </c>
      <c r="M197" s="60">
        <v>0</v>
      </c>
      <c r="N197" s="60">
        <v>0</v>
      </c>
      <c r="O197" s="55" t="s">
        <v>211</v>
      </c>
    </row>
    <row r="198" spans="1:15" ht="91.5" customHeight="1" x14ac:dyDescent="0.25">
      <c r="A198" s="58" t="s">
        <v>17</v>
      </c>
      <c r="B198" s="3" t="s">
        <v>82</v>
      </c>
      <c r="C198" s="62" t="s">
        <v>73</v>
      </c>
      <c r="D198" s="3" t="s">
        <v>3</v>
      </c>
      <c r="E198" s="60">
        <f>SUM(F198:N198)</f>
        <v>0</v>
      </c>
      <c r="F198" s="66">
        <v>0</v>
      </c>
      <c r="G198" s="75">
        <v>0</v>
      </c>
      <c r="H198" s="76"/>
      <c r="I198" s="76"/>
      <c r="J198" s="76"/>
      <c r="K198" s="77"/>
      <c r="L198" s="60">
        <v>0</v>
      </c>
      <c r="M198" s="60">
        <v>0</v>
      </c>
      <c r="N198" s="60">
        <v>0</v>
      </c>
      <c r="O198" s="61" t="s">
        <v>104</v>
      </c>
    </row>
    <row r="199" spans="1:15" ht="21.75" customHeight="1" x14ac:dyDescent="0.25">
      <c r="A199" s="86"/>
      <c r="B199" s="93" t="s">
        <v>179</v>
      </c>
      <c r="C199" s="96" t="s">
        <v>211</v>
      </c>
      <c r="D199" s="83" t="s">
        <v>211</v>
      </c>
      <c r="E199" s="99" t="s">
        <v>148</v>
      </c>
      <c r="F199" s="103">
        <v>2023</v>
      </c>
      <c r="G199" s="101" t="s">
        <v>7</v>
      </c>
      <c r="H199" s="75" t="s">
        <v>153</v>
      </c>
      <c r="I199" s="76"/>
      <c r="J199" s="76"/>
      <c r="K199" s="77"/>
      <c r="L199" s="101" t="s">
        <v>69</v>
      </c>
      <c r="M199" s="101" t="s">
        <v>70</v>
      </c>
      <c r="N199" s="101" t="s">
        <v>71</v>
      </c>
      <c r="O199" s="83" t="s">
        <v>211</v>
      </c>
    </row>
    <row r="200" spans="1:15" ht="27.75" customHeight="1" x14ac:dyDescent="0.25">
      <c r="A200" s="87"/>
      <c r="B200" s="94"/>
      <c r="C200" s="97"/>
      <c r="D200" s="84"/>
      <c r="E200" s="100"/>
      <c r="F200" s="104"/>
      <c r="G200" s="102"/>
      <c r="H200" s="60" t="s">
        <v>149</v>
      </c>
      <c r="I200" s="60" t="s">
        <v>150</v>
      </c>
      <c r="J200" s="60" t="s">
        <v>151</v>
      </c>
      <c r="K200" s="60" t="s">
        <v>152</v>
      </c>
      <c r="L200" s="102"/>
      <c r="M200" s="102"/>
      <c r="N200" s="102"/>
      <c r="O200" s="84"/>
    </row>
    <row r="201" spans="1:15" ht="74.25" customHeight="1" x14ac:dyDescent="0.25">
      <c r="A201" s="88"/>
      <c r="B201" s="95"/>
      <c r="C201" s="98"/>
      <c r="D201" s="85"/>
      <c r="E201" s="60" t="s">
        <v>22</v>
      </c>
      <c r="F201" s="60" t="s">
        <v>22</v>
      </c>
      <c r="G201" s="60" t="s">
        <v>22</v>
      </c>
      <c r="H201" s="60" t="s">
        <v>22</v>
      </c>
      <c r="I201" s="60" t="s">
        <v>22</v>
      </c>
      <c r="J201" s="60" t="s">
        <v>22</v>
      </c>
      <c r="K201" s="60" t="s">
        <v>22</v>
      </c>
      <c r="L201" s="60" t="s">
        <v>22</v>
      </c>
      <c r="M201" s="60" t="s">
        <v>22</v>
      </c>
      <c r="N201" s="60" t="s">
        <v>22</v>
      </c>
      <c r="O201" s="85"/>
    </row>
    <row r="202" spans="1:15" ht="57.75" customHeight="1" x14ac:dyDescent="0.25">
      <c r="A202" s="110" t="s">
        <v>18</v>
      </c>
      <c r="B202" s="93" t="s">
        <v>264</v>
      </c>
      <c r="C202" s="96" t="s">
        <v>73</v>
      </c>
      <c r="D202" s="3" t="s">
        <v>21</v>
      </c>
      <c r="E202" s="108" t="s">
        <v>117</v>
      </c>
      <c r="F202" s="108"/>
      <c r="G202" s="108"/>
      <c r="H202" s="108"/>
      <c r="I202" s="108"/>
      <c r="J202" s="108"/>
      <c r="K202" s="108"/>
      <c r="L202" s="108"/>
      <c r="M202" s="108"/>
      <c r="N202" s="108"/>
      <c r="O202" s="83" t="s">
        <v>211</v>
      </c>
    </row>
    <row r="203" spans="1:15" ht="68.25" customHeight="1" x14ac:dyDescent="0.25">
      <c r="A203" s="111"/>
      <c r="B203" s="95"/>
      <c r="C203" s="98"/>
      <c r="D203" s="3" t="s">
        <v>3</v>
      </c>
      <c r="E203" s="144" t="s">
        <v>273</v>
      </c>
      <c r="F203" s="144"/>
      <c r="G203" s="144"/>
      <c r="H203" s="144"/>
      <c r="I203" s="144"/>
      <c r="J203" s="144"/>
      <c r="K203" s="144"/>
      <c r="L203" s="144"/>
      <c r="M203" s="144"/>
      <c r="N203" s="144"/>
      <c r="O203" s="85"/>
    </row>
    <row r="204" spans="1:15" ht="45" customHeight="1" x14ac:dyDescent="0.25">
      <c r="A204" s="110" t="s">
        <v>19</v>
      </c>
      <c r="B204" s="93" t="s">
        <v>265</v>
      </c>
      <c r="C204" s="96" t="s">
        <v>73</v>
      </c>
      <c r="D204" s="3" t="s">
        <v>21</v>
      </c>
      <c r="E204" s="108" t="s">
        <v>117</v>
      </c>
      <c r="F204" s="108"/>
      <c r="G204" s="108"/>
      <c r="H204" s="108"/>
      <c r="I204" s="108"/>
      <c r="J204" s="108"/>
      <c r="K204" s="108"/>
      <c r="L204" s="108"/>
      <c r="M204" s="108"/>
      <c r="N204" s="108"/>
      <c r="O204" s="61" t="s">
        <v>118</v>
      </c>
    </row>
    <row r="205" spans="1:15" ht="48" customHeight="1" x14ac:dyDescent="0.25">
      <c r="A205" s="111"/>
      <c r="B205" s="95"/>
      <c r="C205" s="98"/>
      <c r="D205" s="3" t="s">
        <v>3</v>
      </c>
      <c r="E205" s="144" t="s">
        <v>273</v>
      </c>
      <c r="F205" s="144"/>
      <c r="G205" s="144"/>
      <c r="H205" s="144"/>
      <c r="I205" s="144"/>
      <c r="J205" s="144"/>
      <c r="K205" s="144"/>
      <c r="L205" s="144"/>
      <c r="M205" s="144"/>
      <c r="N205" s="144"/>
      <c r="O205" s="61" t="s">
        <v>54</v>
      </c>
    </row>
    <row r="206" spans="1:15" ht="19.5" customHeight="1" x14ac:dyDescent="0.25">
      <c r="A206" s="86"/>
      <c r="B206" s="93" t="s">
        <v>224</v>
      </c>
      <c r="C206" s="96" t="s">
        <v>211</v>
      </c>
      <c r="D206" s="83" t="s">
        <v>211</v>
      </c>
      <c r="E206" s="99" t="s">
        <v>148</v>
      </c>
      <c r="F206" s="103">
        <v>2023</v>
      </c>
      <c r="G206" s="101" t="s">
        <v>7</v>
      </c>
      <c r="H206" s="75" t="s">
        <v>153</v>
      </c>
      <c r="I206" s="76"/>
      <c r="J206" s="76"/>
      <c r="K206" s="77"/>
      <c r="L206" s="101" t="s">
        <v>69</v>
      </c>
      <c r="M206" s="101" t="s">
        <v>70</v>
      </c>
      <c r="N206" s="101" t="s">
        <v>71</v>
      </c>
      <c r="O206" s="83" t="s">
        <v>211</v>
      </c>
    </row>
    <row r="207" spans="1:15" ht="21" customHeight="1" x14ac:dyDescent="0.25">
      <c r="A207" s="87"/>
      <c r="B207" s="94"/>
      <c r="C207" s="97"/>
      <c r="D207" s="84"/>
      <c r="E207" s="100"/>
      <c r="F207" s="104"/>
      <c r="G207" s="102"/>
      <c r="H207" s="60" t="s">
        <v>149</v>
      </c>
      <c r="I207" s="60" t="s">
        <v>150</v>
      </c>
      <c r="J207" s="60" t="s">
        <v>151</v>
      </c>
      <c r="K207" s="60" t="s">
        <v>152</v>
      </c>
      <c r="L207" s="102"/>
      <c r="M207" s="102"/>
      <c r="N207" s="102"/>
      <c r="O207" s="84"/>
    </row>
    <row r="208" spans="1:15" ht="60" customHeight="1" x14ac:dyDescent="0.25">
      <c r="A208" s="88"/>
      <c r="B208" s="95"/>
      <c r="C208" s="98"/>
      <c r="D208" s="85"/>
      <c r="E208" s="2">
        <f>N208+M208+L208+G208+F208</f>
        <v>5</v>
      </c>
      <c r="F208" s="2">
        <v>1</v>
      </c>
      <c r="G208" s="2">
        <f>K208</f>
        <v>1</v>
      </c>
      <c r="H208" s="2">
        <v>1</v>
      </c>
      <c r="I208" s="2">
        <v>1</v>
      </c>
      <c r="J208" s="2">
        <v>1</v>
      </c>
      <c r="K208" s="2">
        <v>1</v>
      </c>
      <c r="L208" s="2">
        <v>1</v>
      </c>
      <c r="M208" s="2">
        <v>1</v>
      </c>
      <c r="N208" s="2">
        <v>1</v>
      </c>
      <c r="O208" s="85"/>
    </row>
    <row r="209" spans="1:15" ht="24" customHeight="1" x14ac:dyDescent="0.25">
      <c r="A209" s="113" t="s">
        <v>285</v>
      </c>
      <c r="B209" s="113"/>
      <c r="C209" s="113"/>
      <c r="D209" s="33" t="s">
        <v>35</v>
      </c>
      <c r="E209" s="63">
        <f>SUM(F209:N209)</f>
        <v>5803.2886099999996</v>
      </c>
      <c r="F209" s="67">
        <f>F211</f>
        <v>1103.22361</v>
      </c>
      <c r="G209" s="90">
        <f>G211</f>
        <v>1301.0650000000001</v>
      </c>
      <c r="H209" s="91"/>
      <c r="I209" s="91"/>
      <c r="J209" s="91"/>
      <c r="K209" s="92"/>
      <c r="L209" s="63">
        <f t="shared" ref="L209:N209" si="20">L211</f>
        <v>1133</v>
      </c>
      <c r="M209" s="63">
        <f t="shared" si="20"/>
        <v>1133</v>
      </c>
      <c r="N209" s="63">
        <f t="shared" si="20"/>
        <v>1133</v>
      </c>
      <c r="O209" s="83" t="s">
        <v>211</v>
      </c>
    </row>
    <row r="210" spans="1:15" ht="60" customHeight="1" x14ac:dyDescent="0.25">
      <c r="A210" s="113"/>
      <c r="B210" s="113"/>
      <c r="C210" s="113"/>
      <c r="D210" s="33" t="s">
        <v>21</v>
      </c>
      <c r="E210" s="80" t="s">
        <v>119</v>
      </c>
      <c r="F210" s="80"/>
      <c r="G210" s="80"/>
      <c r="H210" s="80"/>
      <c r="I210" s="80"/>
      <c r="J210" s="80"/>
      <c r="K210" s="80"/>
      <c r="L210" s="80"/>
      <c r="M210" s="80"/>
      <c r="N210" s="80"/>
      <c r="O210" s="84"/>
    </row>
    <row r="211" spans="1:15" ht="72" customHeight="1" x14ac:dyDescent="0.25">
      <c r="A211" s="113"/>
      <c r="B211" s="113"/>
      <c r="C211" s="113"/>
      <c r="D211" s="33" t="s">
        <v>3</v>
      </c>
      <c r="E211" s="63">
        <f>SUM(F211:N211)</f>
        <v>5803.2886099999996</v>
      </c>
      <c r="F211" s="67">
        <f>SUM(F160,F169,F178,F197,)</f>
        <v>1103.22361</v>
      </c>
      <c r="G211" s="90">
        <f>SUM(G160,G169,G178,G197)</f>
        <v>1301.0650000000001</v>
      </c>
      <c r="H211" s="91"/>
      <c r="I211" s="91"/>
      <c r="J211" s="91"/>
      <c r="K211" s="92"/>
      <c r="L211" s="63">
        <f>SUM(L160,L169,L178,L197)</f>
        <v>1133</v>
      </c>
      <c r="M211" s="63">
        <f>SUM(M160,M169,M178,M197)</f>
        <v>1133</v>
      </c>
      <c r="N211" s="63">
        <f>SUM(N160,N169,N178,N197)</f>
        <v>1133</v>
      </c>
      <c r="O211" s="84"/>
    </row>
    <row r="212" spans="1:15" ht="35.25" customHeight="1" x14ac:dyDescent="0.25">
      <c r="A212" s="113"/>
      <c r="B212" s="113"/>
      <c r="C212" s="113"/>
      <c r="D212" s="33" t="s">
        <v>24</v>
      </c>
      <c r="E212" s="105" t="s">
        <v>122</v>
      </c>
      <c r="F212" s="105"/>
      <c r="G212" s="105"/>
      <c r="H212" s="105"/>
      <c r="I212" s="105"/>
      <c r="J212" s="105"/>
      <c r="K212" s="105"/>
      <c r="L212" s="105"/>
      <c r="M212" s="105"/>
      <c r="N212" s="105"/>
      <c r="O212" s="85"/>
    </row>
    <row r="213" spans="1:15" ht="24.75" customHeight="1" x14ac:dyDescent="0.25">
      <c r="A213" s="81" t="s">
        <v>214</v>
      </c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</row>
    <row r="214" spans="1:15" ht="228" customHeight="1" x14ac:dyDescent="0.25">
      <c r="A214" s="58" t="s">
        <v>93</v>
      </c>
      <c r="B214" s="3" t="s">
        <v>255</v>
      </c>
      <c r="C214" s="62" t="s">
        <v>73</v>
      </c>
      <c r="D214" s="3" t="s">
        <v>3</v>
      </c>
      <c r="E214" s="60">
        <f>SUM(F214:N214)</f>
        <v>91907.509810000003</v>
      </c>
      <c r="F214" s="66">
        <f>SUM(F215,F219)</f>
        <v>19086.983080000002</v>
      </c>
      <c r="G214" s="75">
        <f>SUM(G215,G219)</f>
        <v>18364.526730000001</v>
      </c>
      <c r="H214" s="76"/>
      <c r="I214" s="76"/>
      <c r="J214" s="76"/>
      <c r="K214" s="77"/>
      <c r="L214" s="60">
        <f>SUM(L215,L219)</f>
        <v>18152</v>
      </c>
      <c r="M214" s="60">
        <f>SUM(M215,M219)</f>
        <v>18152</v>
      </c>
      <c r="N214" s="60">
        <f>SUM(N215,N219)</f>
        <v>18152</v>
      </c>
      <c r="O214" s="55" t="s">
        <v>211</v>
      </c>
    </row>
    <row r="215" spans="1:15" ht="54" customHeight="1" x14ac:dyDescent="0.25">
      <c r="A215" s="58" t="s">
        <v>8</v>
      </c>
      <c r="B215" s="3" t="s">
        <v>266</v>
      </c>
      <c r="C215" s="62" t="s">
        <v>73</v>
      </c>
      <c r="D215" s="3" t="s">
        <v>3</v>
      </c>
      <c r="E215" s="60">
        <f>SUM(F215:N215)</f>
        <v>91907.509810000003</v>
      </c>
      <c r="F215" s="66">
        <v>19086.983080000002</v>
      </c>
      <c r="G215" s="75">
        <f>18152+212.52673</f>
        <v>18364.526730000001</v>
      </c>
      <c r="H215" s="76"/>
      <c r="I215" s="76"/>
      <c r="J215" s="76"/>
      <c r="K215" s="77"/>
      <c r="L215" s="60">
        <v>18152</v>
      </c>
      <c r="M215" s="60">
        <v>18152</v>
      </c>
      <c r="N215" s="60">
        <v>18152</v>
      </c>
      <c r="O215" s="61" t="s">
        <v>54</v>
      </c>
    </row>
    <row r="216" spans="1:15" ht="18" customHeight="1" x14ac:dyDescent="0.25">
      <c r="A216" s="86"/>
      <c r="B216" s="93" t="s">
        <v>180</v>
      </c>
      <c r="C216" s="96" t="s">
        <v>211</v>
      </c>
      <c r="D216" s="83" t="s">
        <v>211</v>
      </c>
      <c r="E216" s="99" t="s">
        <v>148</v>
      </c>
      <c r="F216" s="103">
        <v>2023</v>
      </c>
      <c r="G216" s="101" t="s">
        <v>7</v>
      </c>
      <c r="H216" s="75" t="s">
        <v>153</v>
      </c>
      <c r="I216" s="76"/>
      <c r="J216" s="76"/>
      <c r="K216" s="77"/>
      <c r="L216" s="101" t="s">
        <v>69</v>
      </c>
      <c r="M216" s="101" t="s">
        <v>70</v>
      </c>
      <c r="N216" s="101" t="s">
        <v>71</v>
      </c>
      <c r="O216" s="83" t="s">
        <v>211</v>
      </c>
    </row>
    <row r="217" spans="1:15" ht="18.75" customHeight="1" x14ac:dyDescent="0.25">
      <c r="A217" s="87"/>
      <c r="B217" s="94"/>
      <c r="C217" s="97"/>
      <c r="D217" s="84"/>
      <c r="E217" s="100"/>
      <c r="F217" s="104"/>
      <c r="G217" s="102"/>
      <c r="H217" s="60" t="s">
        <v>149</v>
      </c>
      <c r="I217" s="60" t="s">
        <v>150</v>
      </c>
      <c r="J217" s="60" t="s">
        <v>151</v>
      </c>
      <c r="K217" s="60" t="s">
        <v>152</v>
      </c>
      <c r="L217" s="102"/>
      <c r="M217" s="102"/>
      <c r="N217" s="102"/>
      <c r="O217" s="84"/>
    </row>
    <row r="218" spans="1:15" ht="21.75" customHeight="1" x14ac:dyDescent="0.25">
      <c r="A218" s="88"/>
      <c r="B218" s="95"/>
      <c r="C218" s="98"/>
      <c r="D218" s="85"/>
      <c r="E218" s="2">
        <v>100</v>
      </c>
      <c r="F218" s="2">
        <v>100</v>
      </c>
      <c r="G218" s="2">
        <v>100</v>
      </c>
      <c r="H218" s="2">
        <v>100</v>
      </c>
      <c r="I218" s="2">
        <v>100</v>
      </c>
      <c r="J218" s="2">
        <v>100</v>
      </c>
      <c r="K218" s="2">
        <v>100</v>
      </c>
      <c r="L218" s="2">
        <v>100</v>
      </c>
      <c r="M218" s="2">
        <v>100</v>
      </c>
      <c r="N218" s="2">
        <v>100</v>
      </c>
      <c r="O218" s="85"/>
    </row>
    <row r="219" spans="1:15" ht="63" customHeight="1" x14ac:dyDescent="0.25">
      <c r="A219" s="58" t="s">
        <v>9</v>
      </c>
      <c r="B219" s="3" t="s">
        <v>267</v>
      </c>
      <c r="C219" s="62" t="s">
        <v>73</v>
      </c>
      <c r="D219" s="3" t="s">
        <v>3</v>
      </c>
      <c r="E219" s="60">
        <f>SUM(F219:N219)</f>
        <v>0</v>
      </c>
      <c r="F219" s="66">
        <v>0</v>
      </c>
      <c r="G219" s="75">
        <v>0</v>
      </c>
      <c r="H219" s="76"/>
      <c r="I219" s="76"/>
      <c r="J219" s="76"/>
      <c r="K219" s="77"/>
      <c r="L219" s="60">
        <v>0</v>
      </c>
      <c r="M219" s="60">
        <v>0</v>
      </c>
      <c r="N219" s="60">
        <v>0</v>
      </c>
      <c r="O219" s="61" t="s">
        <v>54</v>
      </c>
    </row>
    <row r="220" spans="1:15" ht="18.75" customHeight="1" x14ac:dyDescent="0.25">
      <c r="A220" s="86"/>
      <c r="B220" s="93" t="s">
        <v>181</v>
      </c>
      <c r="C220" s="96" t="s">
        <v>211</v>
      </c>
      <c r="D220" s="83" t="s">
        <v>211</v>
      </c>
      <c r="E220" s="99" t="s">
        <v>148</v>
      </c>
      <c r="F220" s="103">
        <v>2023</v>
      </c>
      <c r="G220" s="101" t="s">
        <v>7</v>
      </c>
      <c r="H220" s="75" t="s">
        <v>153</v>
      </c>
      <c r="I220" s="76"/>
      <c r="J220" s="76"/>
      <c r="K220" s="77"/>
      <c r="L220" s="101" t="s">
        <v>69</v>
      </c>
      <c r="M220" s="101" t="s">
        <v>70</v>
      </c>
      <c r="N220" s="101" t="s">
        <v>71</v>
      </c>
      <c r="O220" s="83" t="s">
        <v>211</v>
      </c>
    </row>
    <row r="221" spans="1:15" ht="16.5" customHeight="1" x14ac:dyDescent="0.25">
      <c r="A221" s="87"/>
      <c r="B221" s="94"/>
      <c r="C221" s="97"/>
      <c r="D221" s="84"/>
      <c r="E221" s="100"/>
      <c r="F221" s="104"/>
      <c r="G221" s="102"/>
      <c r="H221" s="60" t="s">
        <v>149</v>
      </c>
      <c r="I221" s="60" t="s">
        <v>150</v>
      </c>
      <c r="J221" s="60" t="s">
        <v>151</v>
      </c>
      <c r="K221" s="60" t="s">
        <v>152</v>
      </c>
      <c r="L221" s="102"/>
      <c r="M221" s="102"/>
      <c r="N221" s="102"/>
      <c r="O221" s="84"/>
    </row>
    <row r="222" spans="1:15" ht="17.25" customHeight="1" x14ac:dyDescent="0.25">
      <c r="A222" s="88"/>
      <c r="B222" s="95"/>
      <c r="C222" s="98"/>
      <c r="D222" s="85"/>
      <c r="E222" s="60" t="s">
        <v>22</v>
      </c>
      <c r="F222" s="60" t="s">
        <v>22</v>
      </c>
      <c r="G222" s="60" t="s">
        <v>22</v>
      </c>
      <c r="H222" s="60" t="s">
        <v>22</v>
      </c>
      <c r="I222" s="60" t="s">
        <v>22</v>
      </c>
      <c r="J222" s="60" t="s">
        <v>22</v>
      </c>
      <c r="K222" s="60" t="s">
        <v>22</v>
      </c>
      <c r="L222" s="60" t="s">
        <v>22</v>
      </c>
      <c r="M222" s="60" t="s">
        <v>22</v>
      </c>
      <c r="N222" s="60" t="s">
        <v>22</v>
      </c>
      <c r="O222" s="85"/>
    </row>
    <row r="223" spans="1:15" ht="123.75" customHeight="1" x14ac:dyDescent="0.25">
      <c r="A223" s="58" t="s">
        <v>20</v>
      </c>
      <c r="B223" s="3" t="s">
        <v>223</v>
      </c>
      <c r="C223" s="62" t="s">
        <v>73</v>
      </c>
      <c r="D223" s="3" t="s">
        <v>3</v>
      </c>
      <c r="E223" s="60">
        <f>SUM(F223:N223)</f>
        <v>0</v>
      </c>
      <c r="F223" s="66">
        <f>SUM(F224)</f>
        <v>0</v>
      </c>
      <c r="G223" s="75">
        <f>SUM(G224)</f>
        <v>0</v>
      </c>
      <c r="H223" s="76"/>
      <c r="I223" s="76"/>
      <c r="J223" s="76"/>
      <c r="K223" s="77"/>
      <c r="L223" s="60">
        <f t="shared" ref="L223:N223" si="21">SUM(L224)</f>
        <v>0</v>
      </c>
      <c r="M223" s="60">
        <f t="shared" si="21"/>
        <v>0</v>
      </c>
      <c r="N223" s="60">
        <f t="shared" si="21"/>
        <v>0</v>
      </c>
      <c r="O223" s="55" t="s">
        <v>211</v>
      </c>
    </row>
    <row r="224" spans="1:15" ht="143.25" customHeight="1" x14ac:dyDescent="0.25">
      <c r="A224" s="58" t="s">
        <v>12</v>
      </c>
      <c r="B224" s="3" t="s">
        <v>268</v>
      </c>
      <c r="C224" s="62" t="s">
        <v>73</v>
      </c>
      <c r="D224" s="3" t="s">
        <v>3</v>
      </c>
      <c r="E224" s="60">
        <f>SUM(F224:N224)</f>
        <v>0</v>
      </c>
      <c r="F224" s="66">
        <v>0</v>
      </c>
      <c r="G224" s="75">
        <v>0</v>
      </c>
      <c r="H224" s="76"/>
      <c r="I224" s="76"/>
      <c r="J224" s="76"/>
      <c r="K224" s="77"/>
      <c r="L224" s="60">
        <v>0</v>
      </c>
      <c r="M224" s="60">
        <v>0</v>
      </c>
      <c r="N224" s="60">
        <v>0</v>
      </c>
      <c r="O224" s="61" t="s">
        <v>54</v>
      </c>
    </row>
    <row r="225" spans="1:15" ht="22.5" customHeight="1" x14ac:dyDescent="0.25">
      <c r="A225" s="86"/>
      <c r="B225" s="93" t="s">
        <v>247</v>
      </c>
      <c r="C225" s="96" t="s">
        <v>211</v>
      </c>
      <c r="D225" s="83" t="s">
        <v>211</v>
      </c>
      <c r="E225" s="99" t="s">
        <v>148</v>
      </c>
      <c r="F225" s="103">
        <v>2023</v>
      </c>
      <c r="G225" s="101" t="s">
        <v>7</v>
      </c>
      <c r="H225" s="75" t="s">
        <v>153</v>
      </c>
      <c r="I225" s="76"/>
      <c r="J225" s="76"/>
      <c r="K225" s="77"/>
      <c r="L225" s="101" t="s">
        <v>69</v>
      </c>
      <c r="M225" s="101" t="s">
        <v>70</v>
      </c>
      <c r="N225" s="101" t="s">
        <v>71</v>
      </c>
      <c r="O225" s="83" t="s">
        <v>211</v>
      </c>
    </row>
    <row r="226" spans="1:15" ht="20.25" customHeight="1" x14ac:dyDescent="0.25">
      <c r="A226" s="87"/>
      <c r="B226" s="94"/>
      <c r="C226" s="97"/>
      <c r="D226" s="84"/>
      <c r="E226" s="100"/>
      <c r="F226" s="104"/>
      <c r="G226" s="102"/>
      <c r="H226" s="60" t="s">
        <v>149</v>
      </c>
      <c r="I226" s="60" t="s">
        <v>150</v>
      </c>
      <c r="J226" s="60" t="s">
        <v>151</v>
      </c>
      <c r="K226" s="60" t="s">
        <v>152</v>
      </c>
      <c r="L226" s="102"/>
      <c r="M226" s="102"/>
      <c r="N226" s="102"/>
      <c r="O226" s="84"/>
    </row>
    <row r="227" spans="1:15" ht="54.75" customHeight="1" x14ac:dyDescent="0.25">
      <c r="A227" s="88"/>
      <c r="B227" s="95"/>
      <c r="C227" s="98"/>
      <c r="D227" s="85"/>
      <c r="E227" s="60" t="s">
        <v>22</v>
      </c>
      <c r="F227" s="60" t="s">
        <v>22</v>
      </c>
      <c r="G227" s="60" t="s">
        <v>22</v>
      </c>
      <c r="H227" s="60" t="s">
        <v>22</v>
      </c>
      <c r="I227" s="60" t="s">
        <v>22</v>
      </c>
      <c r="J227" s="60" t="s">
        <v>22</v>
      </c>
      <c r="K227" s="60" t="s">
        <v>22</v>
      </c>
      <c r="L227" s="60" t="s">
        <v>22</v>
      </c>
      <c r="M227" s="60" t="s">
        <v>22</v>
      </c>
      <c r="N227" s="60" t="s">
        <v>22</v>
      </c>
      <c r="O227" s="85"/>
    </row>
    <row r="228" spans="1:15" ht="57" customHeight="1" x14ac:dyDescent="0.25">
      <c r="A228" s="89" t="s">
        <v>96</v>
      </c>
      <c r="B228" s="106" t="s">
        <v>182</v>
      </c>
      <c r="C228" s="109" t="s">
        <v>73</v>
      </c>
      <c r="D228" s="3" t="s">
        <v>3</v>
      </c>
      <c r="E228" s="60">
        <f>SUM(F228:N228)</f>
        <v>1087.99</v>
      </c>
      <c r="F228" s="66">
        <f>SUM(F230,F249,F253)</f>
        <v>287.99</v>
      </c>
      <c r="G228" s="75">
        <f>SUM(G230,G249,G253)</f>
        <v>200</v>
      </c>
      <c r="H228" s="76"/>
      <c r="I228" s="76"/>
      <c r="J228" s="76"/>
      <c r="K228" s="77"/>
      <c r="L228" s="60">
        <f>SUM(L230,L249,L253)</f>
        <v>200</v>
      </c>
      <c r="M228" s="60">
        <f>SUM(M230,M249,M253)</f>
        <v>200</v>
      </c>
      <c r="N228" s="60">
        <f>SUM(N230,N249,N253)</f>
        <v>200</v>
      </c>
      <c r="O228" s="78" t="s">
        <v>211</v>
      </c>
    </row>
    <row r="229" spans="1:15" ht="81" customHeight="1" x14ac:dyDescent="0.25">
      <c r="A229" s="89"/>
      <c r="B229" s="106"/>
      <c r="C229" s="109"/>
      <c r="D229" s="3" t="s">
        <v>24</v>
      </c>
      <c r="E229" s="108" t="s">
        <v>123</v>
      </c>
      <c r="F229" s="108"/>
      <c r="G229" s="108"/>
      <c r="H229" s="108"/>
      <c r="I229" s="108"/>
      <c r="J229" s="108"/>
      <c r="K229" s="108"/>
      <c r="L229" s="108"/>
      <c r="M229" s="108"/>
      <c r="N229" s="108"/>
      <c r="O229" s="78"/>
    </row>
    <row r="230" spans="1:15" ht="47.25" customHeight="1" x14ac:dyDescent="0.25">
      <c r="A230" s="89" t="s">
        <v>14</v>
      </c>
      <c r="B230" s="106" t="s">
        <v>183</v>
      </c>
      <c r="C230" s="109" t="s">
        <v>73</v>
      </c>
      <c r="D230" s="3" t="s">
        <v>3</v>
      </c>
      <c r="E230" s="60">
        <f>SUM(F230:N230)</f>
        <v>0</v>
      </c>
      <c r="F230" s="66">
        <f>SUM(F232,F237)</f>
        <v>0</v>
      </c>
      <c r="G230" s="75">
        <f>SUM(G232,G237)</f>
        <v>0</v>
      </c>
      <c r="H230" s="76"/>
      <c r="I230" s="76"/>
      <c r="J230" s="76"/>
      <c r="K230" s="77"/>
      <c r="L230" s="60">
        <f>SUM(L232,L237)</f>
        <v>0</v>
      </c>
      <c r="M230" s="60">
        <f>SUM(M232,M237)</f>
        <v>0</v>
      </c>
      <c r="N230" s="60">
        <f>SUM(N232,N237)</f>
        <v>0</v>
      </c>
      <c r="O230" s="106" t="s">
        <v>120</v>
      </c>
    </row>
    <row r="231" spans="1:15" ht="30.75" customHeight="1" x14ac:dyDescent="0.25">
      <c r="A231" s="89"/>
      <c r="B231" s="106"/>
      <c r="C231" s="109"/>
      <c r="D231" s="3" t="s">
        <v>24</v>
      </c>
      <c r="E231" s="108" t="s">
        <v>123</v>
      </c>
      <c r="F231" s="108"/>
      <c r="G231" s="108"/>
      <c r="H231" s="108"/>
      <c r="I231" s="108"/>
      <c r="J231" s="108"/>
      <c r="K231" s="108"/>
      <c r="L231" s="108"/>
      <c r="M231" s="108"/>
      <c r="N231" s="108"/>
      <c r="O231" s="106"/>
    </row>
    <row r="232" spans="1:15" ht="46.5" hidden="1" customHeight="1" x14ac:dyDescent="0.25">
      <c r="A232" s="110"/>
      <c r="B232" s="93"/>
      <c r="C232" s="96"/>
      <c r="D232" s="3"/>
      <c r="E232" s="60"/>
      <c r="F232" s="66"/>
      <c r="G232" s="75"/>
      <c r="H232" s="76"/>
      <c r="I232" s="76"/>
      <c r="J232" s="76"/>
      <c r="K232" s="77"/>
      <c r="L232" s="60"/>
      <c r="M232" s="60"/>
      <c r="N232" s="60"/>
      <c r="O232" s="93"/>
    </row>
    <row r="233" spans="1:15" ht="32.25" hidden="1" customHeight="1" x14ac:dyDescent="0.25">
      <c r="A233" s="111"/>
      <c r="B233" s="95"/>
      <c r="C233" s="98"/>
      <c r="D233" s="3"/>
      <c r="E233" s="75"/>
      <c r="F233" s="76"/>
      <c r="G233" s="76"/>
      <c r="H233" s="76"/>
      <c r="I233" s="76"/>
      <c r="J233" s="76"/>
      <c r="K233" s="76"/>
      <c r="L233" s="76"/>
      <c r="M233" s="76"/>
      <c r="N233" s="77"/>
      <c r="O233" s="95"/>
    </row>
    <row r="234" spans="1:15" ht="17.25" customHeight="1" x14ac:dyDescent="0.25">
      <c r="A234" s="86"/>
      <c r="B234" s="93" t="s">
        <v>184</v>
      </c>
      <c r="C234" s="96" t="s">
        <v>211</v>
      </c>
      <c r="D234" s="83" t="s">
        <v>211</v>
      </c>
      <c r="E234" s="99" t="s">
        <v>148</v>
      </c>
      <c r="F234" s="103">
        <v>2023</v>
      </c>
      <c r="G234" s="101" t="s">
        <v>7</v>
      </c>
      <c r="H234" s="75" t="s">
        <v>153</v>
      </c>
      <c r="I234" s="76"/>
      <c r="J234" s="76"/>
      <c r="K234" s="77"/>
      <c r="L234" s="101" t="s">
        <v>69</v>
      </c>
      <c r="M234" s="101" t="s">
        <v>70</v>
      </c>
      <c r="N234" s="101" t="s">
        <v>71</v>
      </c>
      <c r="O234" s="83" t="s">
        <v>211</v>
      </c>
    </row>
    <row r="235" spans="1:15" ht="15" customHeight="1" x14ac:dyDescent="0.25">
      <c r="A235" s="87"/>
      <c r="B235" s="94"/>
      <c r="C235" s="97"/>
      <c r="D235" s="84"/>
      <c r="E235" s="100"/>
      <c r="F235" s="104"/>
      <c r="G235" s="102"/>
      <c r="H235" s="60" t="s">
        <v>149</v>
      </c>
      <c r="I235" s="60" t="s">
        <v>150</v>
      </c>
      <c r="J235" s="60" t="s">
        <v>151</v>
      </c>
      <c r="K235" s="60" t="s">
        <v>152</v>
      </c>
      <c r="L235" s="102"/>
      <c r="M235" s="102"/>
      <c r="N235" s="102"/>
      <c r="O235" s="84"/>
    </row>
    <row r="236" spans="1:15" ht="16.5" customHeight="1" x14ac:dyDescent="0.25">
      <c r="A236" s="88"/>
      <c r="B236" s="95"/>
      <c r="C236" s="98"/>
      <c r="D236" s="85"/>
      <c r="E236" s="2">
        <v>12</v>
      </c>
      <c r="F236" s="2">
        <v>12</v>
      </c>
      <c r="G236" s="2">
        <v>12</v>
      </c>
      <c r="H236" s="2">
        <v>12</v>
      </c>
      <c r="I236" s="2">
        <v>12</v>
      </c>
      <c r="J236" s="2">
        <v>12</v>
      </c>
      <c r="K236" s="2">
        <v>12</v>
      </c>
      <c r="L236" s="2">
        <v>12</v>
      </c>
      <c r="M236" s="2">
        <v>12</v>
      </c>
      <c r="N236" s="2">
        <v>12</v>
      </c>
      <c r="O236" s="85"/>
    </row>
    <row r="237" spans="1:15" ht="64.5" hidden="1" customHeight="1" x14ac:dyDescent="0.25">
      <c r="A237" s="58"/>
      <c r="B237" s="61"/>
      <c r="C237" s="62"/>
      <c r="D237" s="3"/>
      <c r="E237" s="60"/>
      <c r="F237" s="66"/>
      <c r="G237" s="75"/>
      <c r="H237" s="76"/>
      <c r="I237" s="76"/>
      <c r="J237" s="76"/>
      <c r="K237" s="77"/>
      <c r="L237" s="60"/>
      <c r="M237" s="60"/>
      <c r="N237" s="60"/>
      <c r="O237" s="61"/>
    </row>
    <row r="238" spans="1:15" ht="18" hidden="1" customHeight="1" x14ac:dyDescent="0.25">
      <c r="A238" s="86"/>
      <c r="B238" s="93"/>
      <c r="C238" s="96"/>
      <c r="D238" s="83"/>
      <c r="E238" s="99"/>
      <c r="F238" s="99"/>
      <c r="G238" s="101"/>
      <c r="H238" s="75"/>
      <c r="I238" s="76"/>
      <c r="J238" s="76"/>
      <c r="K238" s="77"/>
      <c r="L238" s="101"/>
      <c r="M238" s="101"/>
      <c r="N238" s="101"/>
      <c r="O238" s="83"/>
    </row>
    <row r="239" spans="1:15" ht="18" hidden="1" customHeight="1" x14ac:dyDescent="0.25">
      <c r="A239" s="87"/>
      <c r="B239" s="94"/>
      <c r="C239" s="97"/>
      <c r="D239" s="84"/>
      <c r="E239" s="100"/>
      <c r="F239" s="100"/>
      <c r="G239" s="102"/>
      <c r="H239" s="60"/>
      <c r="I239" s="60"/>
      <c r="J239" s="60"/>
      <c r="K239" s="60"/>
      <c r="L239" s="102"/>
      <c r="M239" s="102"/>
      <c r="N239" s="102"/>
      <c r="O239" s="84"/>
    </row>
    <row r="240" spans="1:15" ht="25.5" hidden="1" customHeight="1" x14ac:dyDescent="0.25">
      <c r="A240" s="88"/>
      <c r="B240" s="95"/>
      <c r="C240" s="98"/>
      <c r="D240" s="85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85"/>
    </row>
    <row r="241" spans="1:15" ht="76.5" customHeight="1" x14ac:dyDescent="0.25">
      <c r="A241" s="58" t="s">
        <v>15</v>
      </c>
      <c r="B241" s="3" t="s">
        <v>185</v>
      </c>
      <c r="C241" s="62" t="s">
        <v>73</v>
      </c>
      <c r="D241" s="3" t="s">
        <v>24</v>
      </c>
      <c r="E241" s="75" t="s">
        <v>123</v>
      </c>
      <c r="F241" s="76"/>
      <c r="G241" s="76"/>
      <c r="H241" s="76"/>
      <c r="I241" s="76"/>
      <c r="J241" s="76"/>
      <c r="K241" s="76"/>
      <c r="L241" s="76"/>
      <c r="M241" s="76"/>
      <c r="N241" s="77"/>
      <c r="O241" s="61" t="s">
        <v>124</v>
      </c>
    </row>
    <row r="242" spans="1:15" ht="14.25" customHeight="1" x14ac:dyDescent="0.25">
      <c r="A242" s="86"/>
      <c r="B242" s="93" t="s">
        <v>186</v>
      </c>
      <c r="C242" s="96" t="s">
        <v>211</v>
      </c>
      <c r="D242" s="83" t="s">
        <v>211</v>
      </c>
      <c r="E242" s="99" t="s">
        <v>148</v>
      </c>
      <c r="F242" s="103">
        <v>2023</v>
      </c>
      <c r="G242" s="101" t="s">
        <v>7</v>
      </c>
      <c r="H242" s="75" t="s">
        <v>153</v>
      </c>
      <c r="I242" s="76"/>
      <c r="J242" s="76"/>
      <c r="K242" s="77"/>
      <c r="L242" s="101" t="s">
        <v>69</v>
      </c>
      <c r="M242" s="101" t="s">
        <v>70</v>
      </c>
      <c r="N242" s="101" t="s">
        <v>71</v>
      </c>
      <c r="O242" s="83" t="s">
        <v>211</v>
      </c>
    </row>
    <row r="243" spans="1:15" ht="15" customHeight="1" x14ac:dyDescent="0.25">
      <c r="A243" s="87"/>
      <c r="B243" s="94"/>
      <c r="C243" s="97"/>
      <c r="D243" s="84"/>
      <c r="E243" s="100"/>
      <c r="F243" s="104"/>
      <c r="G243" s="102"/>
      <c r="H243" s="60" t="s">
        <v>149</v>
      </c>
      <c r="I243" s="60" t="s">
        <v>150</v>
      </c>
      <c r="J243" s="60" t="s">
        <v>151</v>
      </c>
      <c r="K243" s="60" t="s">
        <v>152</v>
      </c>
      <c r="L243" s="102"/>
      <c r="M243" s="102"/>
      <c r="N243" s="102"/>
      <c r="O243" s="84"/>
    </row>
    <row r="244" spans="1:15" ht="17.25" customHeight="1" x14ac:dyDescent="0.25">
      <c r="A244" s="88"/>
      <c r="B244" s="95"/>
      <c r="C244" s="98"/>
      <c r="D244" s="85"/>
      <c r="E244" s="2">
        <v>20</v>
      </c>
      <c r="F244" s="2">
        <v>4</v>
      </c>
      <c r="G244" s="2">
        <f>K244</f>
        <v>4</v>
      </c>
      <c r="H244" s="2">
        <v>1</v>
      </c>
      <c r="I244" s="2">
        <v>2</v>
      </c>
      <c r="J244" s="2">
        <v>3</v>
      </c>
      <c r="K244" s="2">
        <v>4</v>
      </c>
      <c r="L244" s="2">
        <v>4</v>
      </c>
      <c r="M244" s="2">
        <v>4</v>
      </c>
      <c r="N244" s="2">
        <v>4</v>
      </c>
      <c r="O244" s="85"/>
    </row>
    <row r="245" spans="1:15" ht="78.75" customHeight="1" x14ac:dyDescent="0.25">
      <c r="A245" s="58" t="s">
        <v>39</v>
      </c>
      <c r="B245" s="3" t="s">
        <v>269</v>
      </c>
      <c r="C245" s="62" t="s">
        <v>73</v>
      </c>
      <c r="D245" s="3" t="s">
        <v>24</v>
      </c>
      <c r="E245" s="75" t="s">
        <v>123</v>
      </c>
      <c r="F245" s="76"/>
      <c r="G245" s="76"/>
      <c r="H245" s="76"/>
      <c r="I245" s="76"/>
      <c r="J245" s="76"/>
      <c r="K245" s="76"/>
      <c r="L245" s="76"/>
      <c r="M245" s="76"/>
      <c r="N245" s="77"/>
      <c r="O245" s="61" t="s">
        <v>124</v>
      </c>
    </row>
    <row r="246" spans="1:15" ht="17.25" customHeight="1" x14ac:dyDescent="0.25">
      <c r="A246" s="86"/>
      <c r="B246" s="93" t="s">
        <v>276</v>
      </c>
      <c r="C246" s="96" t="s">
        <v>211</v>
      </c>
      <c r="D246" s="83" t="s">
        <v>211</v>
      </c>
      <c r="E246" s="99" t="s">
        <v>148</v>
      </c>
      <c r="F246" s="103">
        <v>2023</v>
      </c>
      <c r="G246" s="101" t="s">
        <v>7</v>
      </c>
      <c r="H246" s="75" t="s">
        <v>153</v>
      </c>
      <c r="I246" s="76"/>
      <c r="J246" s="76"/>
      <c r="K246" s="77"/>
      <c r="L246" s="101" t="s">
        <v>69</v>
      </c>
      <c r="M246" s="101" t="s">
        <v>70</v>
      </c>
      <c r="N246" s="101" t="s">
        <v>71</v>
      </c>
      <c r="O246" s="83" t="s">
        <v>211</v>
      </c>
    </row>
    <row r="247" spans="1:15" ht="15.75" customHeight="1" x14ac:dyDescent="0.25">
      <c r="A247" s="87"/>
      <c r="B247" s="94"/>
      <c r="C247" s="97"/>
      <c r="D247" s="84"/>
      <c r="E247" s="100"/>
      <c r="F247" s="104"/>
      <c r="G247" s="102"/>
      <c r="H247" s="60" t="s">
        <v>149</v>
      </c>
      <c r="I247" s="60" t="s">
        <v>150</v>
      </c>
      <c r="J247" s="60" t="s">
        <v>151</v>
      </c>
      <c r="K247" s="60" t="s">
        <v>152</v>
      </c>
      <c r="L247" s="102"/>
      <c r="M247" s="102"/>
      <c r="N247" s="102"/>
      <c r="O247" s="84"/>
    </row>
    <row r="248" spans="1:15" ht="16.5" customHeight="1" x14ac:dyDescent="0.25">
      <c r="A248" s="88"/>
      <c r="B248" s="95"/>
      <c r="C248" s="98"/>
      <c r="D248" s="85"/>
      <c r="E248" s="60" t="s">
        <v>22</v>
      </c>
      <c r="F248" s="60" t="s">
        <v>22</v>
      </c>
      <c r="G248" s="60" t="s">
        <v>22</v>
      </c>
      <c r="H248" s="60" t="s">
        <v>22</v>
      </c>
      <c r="I248" s="60" t="s">
        <v>22</v>
      </c>
      <c r="J248" s="60" t="s">
        <v>22</v>
      </c>
      <c r="K248" s="60" t="s">
        <v>22</v>
      </c>
      <c r="L248" s="60" t="s">
        <v>22</v>
      </c>
      <c r="M248" s="60" t="s">
        <v>22</v>
      </c>
      <c r="N248" s="60" t="s">
        <v>22</v>
      </c>
      <c r="O248" s="85"/>
    </row>
    <row r="249" spans="1:15" ht="57.75" customHeight="1" x14ac:dyDescent="0.25">
      <c r="A249" s="58" t="s">
        <v>43</v>
      </c>
      <c r="B249" s="3" t="s">
        <v>232</v>
      </c>
      <c r="C249" s="62" t="s">
        <v>73</v>
      </c>
      <c r="D249" s="3" t="s">
        <v>3</v>
      </c>
      <c r="E249" s="60">
        <f>SUM(F249:N249)</f>
        <v>1087.99</v>
      </c>
      <c r="F249" s="66">
        <v>287.99</v>
      </c>
      <c r="G249" s="75">
        <v>200</v>
      </c>
      <c r="H249" s="76"/>
      <c r="I249" s="76"/>
      <c r="J249" s="76"/>
      <c r="K249" s="77"/>
      <c r="L249" s="60">
        <v>200</v>
      </c>
      <c r="M249" s="60">
        <v>200</v>
      </c>
      <c r="N249" s="60">
        <v>200</v>
      </c>
      <c r="O249" s="61" t="s">
        <v>52</v>
      </c>
    </row>
    <row r="250" spans="1:15" ht="16.5" customHeight="1" x14ac:dyDescent="0.25">
      <c r="A250" s="86"/>
      <c r="B250" s="93" t="s">
        <v>270</v>
      </c>
      <c r="C250" s="96" t="s">
        <v>211</v>
      </c>
      <c r="D250" s="83" t="s">
        <v>211</v>
      </c>
      <c r="E250" s="99" t="s">
        <v>148</v>
      </c>
      <c r="F250" s="103">
        <v>2023</v>
      </c>
      <c r="G250" s="101" t="s">
        <v>7</v>
      </c>
      <c r="H250" s="75" t="s">
        <v>153</v>
      </c>
      <c r="I250" s="76"/>
      <c r="J250" s="76"/>
      <c r="K250" s="77"/>
      <c r="L250" s="101" t="s">
        <v>69</v>
      </c>
      <c r="M250" s="101" t="s">
        <v>70</v>
      </c>
      <c r="N250" s="101" t="s">
        <v>71</v>
      </c>
      <c r="O250" s="83" t="s">
        <v>211</v>
      </c>
    </row>
    <row r="251" spans="1:15" ht="17.25" customHeight="1" x14ac:dyDescent="0.25">
      <c r="A251" s="87"/>
      <c r="B251" s="94"/>
      <c r="C251" s="97"/>
      <c r="D251" s="84"/>
      <c r="E251" s="100"/>
      <c r="F251" s="104"/>
      <c r="G251" s="102"/>
      <c r="H251" s="60" t="s">
        <v>149</v>
      </c>
      <c r="I251" s="60" t="s">
        <v>150</v>
      </c>
      <c r="J251" s="60" t="s">
        <v>151</v>
      </c>
      <c r="K251" s="60" t="s">
        <v>152</v>
      </c>
      <c r="L251" s="102"/>
      <c r="M251" s="102"/>
      <c r="N251" s="102"/>
      <c r="O251" s="84"/>
    </row>
    <row r="252" spans="1:15" ht="16.5" customHeight="1" x14ac:dyDescent="0.25">
      <c r="A252" s="88"/>
      <c r="B252" s="95"/>
      <c r="C252" s="98"/>
      <c r="D252" s="85"/>
      <c r="E252" s="2">
        <f>G252+L252+M252+N252</f>
        <v>282172</v>
      </c>
      <c r="F252" s="2" t="s">
        <v>22</v>
      </c>
      <c r="G252" s="2">
        <f>K252</f>
        <v>70543</v>
      </c>
      <c r="H252" s="2" t="s">
        <v>243</v>
      </c>
      <c r="I252" s="2">
        <v>70543</v>
      </c>
      <c r="J252" s="2">
        <v>70543</v>
      </c>
      <c r="K252" s="2">
        <v>70543</v>
      </c>
      <c r="L252" s="2">
        <v>70543</v>
      </c>
      <c r="M252" s="2">
        <v>70543</v>
      </c>
      <c r="N252" s="2">
        <v>70543</v>
      </c>
      <c r="O252" s="85"/>
    </row>
    <row r="253" spans="1:15" ht="96" customHeight="1" x14ac:dyDescent="0.25">
      <c r="A253" s="58" t="s">
        <v>94</v>
      </c>
      <c r="B253" s="3" t="s">
        <v>238</v>
      </c>
      <c r="C253" s="62" t="s">
        <v>73</v>
      </c>
      <c r="D253" s="3" t="s">
        <v>3</v>
      </c>
      <c r="E253" s="60">
        <f>SUM(F253:N253)</f>
        <v>0</v>
      </c>
      <c r="F253" s="66">
        <v>0</v>
      </c>
      <c r="G253" s="75">
        <v>0</v>
      </c>
      <c r="H253" s="76"/>
      <c r="I253" s="76"/>
      <c r="J253" s="76"/>
      <c r="K253" s="77"/>
      <c r="L253" s="60">
        <v>0</v>
      </c>
      <c r="M253" s="60">
        <v>0</v>
      </c>
      <c r="N253" s="60">
        <v>0</v>
      </c>
      <c r="O253" s="61" t="s">
        <v>52</v>
      </c>
    </row>
    <row r="254" spans="1:15" ht="21.75" customHeight="1" x14ac:dyDescent="0.25">
      <c r="A254" s="86"/>
      <c r="B254" s="93" t="s">
        <v>201</v>
      </c>
      <c r="C254" s="96" t="s">
        <v>211</v>
      </c>
      <c r="D254" s="83" t="s">
        <v>211</v>
      </c>
      <c r="E254" s="99" t="s">
        <v>148</v>
      </c>
      <c r="F254" s="103">
        <v>2023</v>
      </c>
      <c r="G254" s="101" t="s">
        <v>7</v>
      </c>
      <c r="H254" s="75" t="s">
        <v>153</v>
      </c>
      <c r="I254" s="76"/>
      <c r="J254" s="76"/>
      <c r="K254" s="77"/>
      <c r="L254" s="101" t="s">
        <v>69</v>
      </c>
      <c r="M254" s="101" t="s">
        <v>70</v>
      </c>
      <c r="N254" s="101" t="s">
        <v>71</v>
      </c>
      <c r="O254" s="83" t="s">
        <v>211</v>
      </c>
    </row>
    <row r="255" spans="1:15" ht="22.5" customHeight="1" x14ac:dyDescent="0.25">
      <c r="A255" s="87"/>
      <c r="B255" s="94"/>
      <c r="C255" s="97"/>
      <c r="D255" s="84"/>
      <c r="E255" s="100"/>
      <c r="F255" s="104"/>
      <c r="G255" s="102"/>
      <c r="H255" s="60" t="s">
        <v>149</v>
      </c>
      <c r="I255" s="60" t="s">
        <v>150</v>
      </c>
      <c r="J255" s="60" t="s">
        <v>151</v>
      </c>
      <c r="K255" s="60" t="s">
        <v>152</v>
      </c>
      <c r="L255" s="102"/>
      <c r="M255" s="102"/>
      <c r="N255" s="102"/>
      <c r="O255" s="84"/>
    </row>
    <row r="256" spans="1:15" ht="59.25" customHeight="1" x14ac:dyDescent="0.25">
      <c r="A256" s="88"/>
      <c r="B256" s="95"/>
      <c r="C256" s="98"/>
      <c r="D256" s="85"/>
      <c r="E256" s="2">
        <f>G256+L256+M256+N256</f>
        <v>4</v>
      </c>
      <c r="F256" s="60" t="s">
        <v>22</v>
      </c>
      <c r="G256" s="2">
        <v>1</v>
      </c>
      <c r="H256" s="2">
        <v>1</v>
      </c>
      <c r="I256" s="2">
        <v>1</v>
      </c>
      <c r="J256" s="2">
        <v>1</v>
      </c>
      <c r="K256" s="2">
        <v>1</v>
      </c>
      <c r="L256" s="2">
        <v>1</v>
      </c>
      <c r="M256" s="2">
        <v>1</v>
      </c>
      <c r="N256" s="2">
        <v>1</v>
      </c>
      <c r="O256" s="85"/>
    </row>
    <row r="257" spans="1:15" ht="27.75" customHeight="1" x14ac:dyDescent="0.25">
      <c r="A257" s="79" t="s">
        <v>215</v>
      </c>
      <c r="B257" s="79"/>
      <c r="C257" s="79"/>
      <c r="D257" s="36" t="s">
        <v>35</v>
      </c>
      <c r="E257" s="63">
        <f>SUM(F257:N257)</f>
        <v>92995.499810000008</v>
      </c>
      <c r="F257" s="67">
        <f>F258</f>
        <v>19374.973080000003</v>
      </c>
      <c r="G257" s="90">
        <f>G258</f>
        <v>18564.526730000001</v>
      </c>
      <c r="H257" s="91"/>
      <c r="I257" s="91"/>
      <c r="J257" s="91"/>
      <c r="K257" s="92"/>
      <c r="L257" s="63">
        <f t="shared" ref="L257:N257" si="22">L258</f>
        <v>18352</v>
      </c>
      <c r="M257" s="63">
        <f t="shared" si="22"/>
        <v>18352</v>
      </c>
      <c r="N257" s="63">
        <f t="shared" si="22"/>
        <v>18352</v>
      </c>
      <c r="O257" s="83" t="s">
        <v>211</v>
      </c>
    </row>
    <row r="258" spans="1:15" ht="76.5" customHeight="1" x14ac:dyDescent="0.25">
      <c r="A258" s="79"/>
      <c r="B258" s="79"/>
      <c r="C258" s="79"/>
      <c r="D258" s="33" t="s">
        <v>3</v>
      </c>
      <c r="E258" s="63">
        <f>SUM(F258:N258)</f>
        <v>92995.499810000008</v>
      </c>
      <c r="F258" s="67">
        <f>SUM(F214,F223,F228)</f>
        <v>19374.973080000003</v>
      </c>
      <c r="G258" s="90">
        <f>SUM(G214,G223,G228)</f>
        <v>18564.526730000001</v>
      </c>
      <c r="H258" s="91"/>
      <c r="I258" s="91"/>
      <c r="J258" s="91"/>
      <c r="K258" s="92"/>
      <c r="L258" s="63">
        <f>SUM(L214,L223,L228)</f>
        <v>18352</v>
      </c>
      <c r="M258" s="63">
        <f>SUM(M214,M223,M228)</f>
        <v>18352</v>
      </c>
      <c r="N258" s="63">
        <f>SUM(N214,N223,N228)</f>
        <v>18352</v>
      </c>
      <c r="O258" s="84"/>
    </row>
    <row r="259" spans="1:15" ht="39.75" customHeight="1" x14ac:dyDescent="0.25">
      <c r="A259" s="79"/>
      <c r="B259" s="79"/>
      <c r="C259" s="79"/>
      <c r="D259" s="33" t="s">
        <v>24</v>
      </c>
      <c r="E259" s="80" t="s">
        <v>123</v>
      </c>
      <c r="F259" s="80"/>
      <c r="G259" s="80"/>
      <c r="H259" s="80"/>
      <c r="I259" s="80"/>
      <c r="J259" s="80"/>
      <c r="K259" s="80"/>
      <c r="L259" s="80"/>
      <c r="M259" s="80"/>
      <c r="N259" s="80"/>
      <c r="O259" s="85"/>
    </row>
    <row r="260" spans="1:15" ht="27" customHeight="1" x14ac:dyDescent="0.25">
      <c r="A260" s="82" t="s">
        <v>216</v>
      </c>
      <c r="B260" s="82"/>
      <c r="C260" s="82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</row>
    <row r="261" spans="1:15" ht="54.75" customHeight="1" x14ac:dyDescent="0.25">
      <c r="A261" s="89" t="s">
        <v>93</v>
      </c>
      <c r="B261" s="106" t="s">
        <v>83</v>
      </c>
      <c r="C261" s="109" t="s">
        <v>73</v>
      </c>
      <c r="D261" s="3" t="s">
        <v>3</v>
      </c>
      <c r="E261" s="60">
        <f>F261+G261+L261+M261+N261</f>
        <v>64432.575500000006</v>
      </c>
      <c r="F261" s="66">
        <f>SUM(F263,F271,F275,F283,F287,F291,F295,F304,F308)</f>
        <v>4709.1755000000003</v>
      </c>
      <c r="G261" s="75">
        <f>G263+G271+G275+G283+G287+G291+G295+G299+G304+G308</f>
        <v>15172.2</v>
      </c>
      <c r="H261" s="76"/>
      <c r="I261" s="76"/>
      <c r="J261" s="76"/>
      <c r="K261" s="77"/>
      <c r="L261" s="60">
        <f>L263+L271+L275+L283+L287+L291+L295+L299+L304+L308</f>
        <v>14927.2</v>
      </c>
      <c r="M261" s="60">
        <f>M263+M271+M275+M283+M287+M291+M295+M299+M304+M308</f>
        <v>14812</v>
      </c>
      <c r="N261" s="60">
        <f>N263+N271+N275+N283+N287+N291+N295+N299+N304+N308</f>
        <v>14812</v>
      </c>
      <c r="O261" s="78" t="s">
        <v>211</v>
      </c>
    </row>
    <row r="262" spans="1:15" ht="38.25" customHeight="1" x14ac:dyDescent="0.25">
      <c r="A262" s="89"/>
      <c r="B262" s="106"/>
      <c r="C262" s="109"/>
      <c r="D262" s="3" t="s">
        <v>24</v>
      </c>
      <c r="E262" s="144" t="s">
        <v>246</v>
      </c>
      <c r="F262" s="144"/>
      <c r="G262" s="144"/>
      <c r="H262" s="144"/>
      <c r="I262" s="144"/>
      <c r="J262" s="144"/>
      <c r="K262" s="144"/>
      <c r="L262" s="144"/>
      <c r="M262" s="144"/>
      <c r="N262" s="144"/>
      <c r="O262" s="78"/>
    </row>
    <row r="263" spans="1:15" ht="65.25" customHeight="1" x14ac:dyDescent="0.25">
      <c r="A263" s="58" t="s">
        <v>8</v>
      </c>
      <c r="B263" s="3" t="s">
        <v>226</v>
      </c>
      <c r="C263" s="62" t="s">
        <v>73</v>
      </c>
      <c r="D263" s="3" t="s">
        <v>3</v>
      </c>
      <c r="E263" s="60">
        <f>SUM(F263:N263)</f>
        <v>3108.89968</v>
      </c>
      <c r="F263" s="66">
        <f>831.45367-242.55399</f>
        <v>588.89967999999999</v>
      </c>
      <c r="G263" s="75">
        <v>630</v>
      </c>
      <c r="H263" s="76"/>
      <c r="I263" s="76"/>
      <c r="J263" s="76"/>
      <c r="K263" s="77"/>
      <c r="L263" s="60">
        <v>630</v>
      </c>
      <c r="M263" s="60">
        <v>630</v>
      </c>
      <c r="N263" s="60">
        <v>630</v>
      </c>
      <c r="O263" s="61" t="s">
        <v>52</v>
      </c>
    </row>
    <row r="264" spans="1:15" ht="21" customHeight="1" x14ac:dyDescent="0.25">
      <c r="A264" s="86"/>
      <c r="B264" s="93" t="s">
        <v>229</v>
      </c>
      <c r="C264" s="96" t="s">
        <v>211</v>
      </c>
      <c r="D264" s="83" t="s">
        <v>211</v>
      </c>
      <c r="E264" s="99" t="s">
        <v>148</v>
      </c>
      <c r="F264" s="103">
        <v>2023</v>
      </c>
      <c r="G264" s="101" t="s">
        <v>7</v>
      </c>
      <c r="H264" s="75" t="s">
        <v>153</v>
      </c>
      <c r="I264" s="76"/>
      <c r="J264" s="76"/>
      <c r="K264" s="77"/>
      <c r="L264" s="101" t="s">
        <v>69</v>
      </c>
      <c r="M264" s="101" t="s">
        <v>70</v>
      </c>
      <c r="N264" s="101" t="s">
        <v>71</v>
      </c>
      <c r="O264" s="83" t="s">
        <v>211</v>
      </c>
    </row>
    <row r="265" spans="1:15" ht="19.5" customHeight="1" x14ac:dyDescent="0.25">
      <c r="A265" s="87"/>
      <c r="B265" s="94"/>
      <c r="C265" s="97"/>
      <c r="D265" s="84"/>
      <c r="E265" s="100"/>
      <c r="F265" s="104"/>
      <c r="G265" s="102"/>
      <c r="H265" s="60" t="s">
        <v>149</v>
      </c>
      <c r="I265" s="60" t="s">
        <v>150</v>
      </c>
      <c r="J265" s="60" t="s">
        <v>151</v>
      </c>
      <c r="K265" s="60" t="s">
        <v>152</v>
      </c>
      <c r="L265" s="102"/>
      <c r="M265" s="102"/>
      <c r="N265" s="102"/>
      <c r="O265" s="84"/>
    </row>
    <row r="266" spans="1:15" ht="29.25" customHeight="1" x14ac:dyDescent="0.25">
      <c r="A266" s="88"/>
      <c r="B266" s="95"/>
      <c r="C266" s="98"/>
      <c r="D266" s="85"/>
      <c r="E266" s="2">
        <f>N266+M266+L266+G266+F266</f>
        <v>19</v>
      </c>
      <c r="F266" s="2">
        <v>7</v>
      </c>
      <c r="G266" s="2">
        <f>K266</f>
        <v>3</v>
      </c>
      <c r="H266" s="2" t="s">
        <v>243</v>
      </c>
      <c r="I266" s="2">
        <v>3</v>
      </c>
      <c r="J266" s="2">
        <v>3</v>
      </c>
      <c r="K266" s="2">
        <v>3</v>
      </c>
      <c r="L266" s="2">
        <v>3</v>
      </c>
      <c r="M266" s="2">
        <v>3</v>
      </c>
      <c r="N266" s="2">
        <v>3</v>
      </c>
      <c r="O266" s="85"/>
    </row>
    <row r="267" spans="1:15" ht="90.75" customHeight="1" x14ac:dyDescent="0.25">
      <c r="A267" s="58" t="s">
        <v>9</v>
      </c>
      <c r="B267" s="3" t="s">
        <v>84</v>
      </c>
      <c r="C267" s="62" t="s">
        <v>73</v>
      </c>
      <c r="D267" s="3" t="s">
        <v>3</v>
      </c>
      <c r="E267" s="144" t="s">
        <v>125</v>
      </c>
      <c r="F267" s="144"/>
      <c r="G267" s="144"/>
      <c r="H267" s="144"/>
      <c r="I267" s="144"/>
      <c r="J267" s="144"/>
      <c r="K267" s="144"/>
      <c r="L267" s="144"/>
      <c r="M267" s="144"/>
      <c r="N267" s="144"/>
      <c r="O267" s="61" t="s">
        <v>126</v>
      </c>
    </row>
    <row r="268" spans="1:15" ht="23.25" customHeight="1" x14ac:dyDescent="0.25">
      <c r="A268" s="86"/>
      <c r="B268" s="93" t="s">
        <v>187</v>
      </c>
      <c r="C268" s="96" t="s">
        <v>211</v>
      </c>
      <c r="D268" s="83" t="s">
        <v>211</v>
      </c>
      <c r="E268" s="99" t="s">
        <v>148</v>
      </c>
      <c r="F268" s="103">
        <v>2023</v>
      </c>
      <c r="G268" s="101" t="s">
        <v>7</v>
      </c>
      <c r="H268" s="75" t="s">
        <v>153</v>
      </c>
      <c r="I268" s="76"/>
      <c r="J268" s="76"/>
      <c r="K268" s="77"/>
      <c r="L268" s="101" t="s">
        <v>69</v>
      </c>
      <c r="M268" s="101" t="s">
        <v>70</v>
      </c>
      <c r="N268" s="101" t="s">
        <v>71</v>
      </c>
      <c r="O268" s="83" t="s">
        <v>211</v>
      </c>
    </row>
    <row r="269" spans="1:15" ht="18.75" customHeight="1" x14ac:dyDescent="0.25">
      <c r="A269" s="87"/>
      <c r="B269" s="94"/>
      <c r="C269" s="97"/>
      <c r="D269" s="84"/>
      <c r="E269" s="100"/>
      <c r="F269" s="104"/>
      <c r="G269" s="102"/>
      <c r="H269" s="60" t="s">
        <v>149</v>
      </c>
      <c r="I269" s="60" t="s">
        <v>150</v>
      </c>
      <c r="J269" s="60" t="s">
        <v>151</v>
      </c>
      <c r="K269" s="60" t="s">
        <v>152</v>
      </c>
      <c r="L269" s="102"/>
      <c r="M269" s="102"/>
      <c r="N269" s="102"/>
      <c r="O269" s="84"/>
    </row>
    <row r="270" spans="1:15" ht="20.25" customHeight="1" x14ac:dyDescent="0.25">
      <c r="A270" s="88"/>
      <c r="B270" s="95"/>
      <c r="C270" s="98"/>
      <c r="D270" s="85"/>
      <c r="E270" s="2">
        <v>1635</v>
      </c>
      <c r="F270" s="2">
        <v>1635</v>
      </c>
      <c r="G270" s="2">
        <v>1635</v>
      </c>
      <c r="H270" s="2">
        <v>1635</v>
      </c>
      <c r="I270" s="2">
        <v>1635</v>
      </c>
      <c r="J270" s="2">
        <v>1635</v>
      </c>
      <c r="K270" s="2">
        <v>1635</v>
      </c>
      <c r="L270" s="2">
        <v>1635</v>
      </c>
      <c r="M270" s="2">
        <v>1635</v>
      </c>
      <c r="N270" s="2">
        <v>1635</v>
      </c>
      <c r="O270" s="85"/>
    </row>
    <row r="271" spans="1:15" ht="137.25" customHeight="1" x14ac:dyDescent="0.25">
      <c r="A271" s="58" t="s">
        <v>10</v>
      </c>
      <c r="B271" s="3" t="s">
        <v>188</v>
      </c>
      <c r="C271" s="62" t="s">
        <v>73</v>
      </c>
      <c r="D271" s="3" t="s">
        <v>3</v>
      </c>
      <c r="E271" s="60">
        <f>SUM(F271:N271)</f>
        <v>59080.275819999995</v>
      </c>
      <c r="F271" s="66">
        <f>3859.57382-19.298</f>
        <v>3840.2758200000003</v>
      </c>
      <c r="G271" s="75">
        <f>13860-200</f>
        <v>13660</v>
      </c>
      <c r="H271" s="76"/>
      <c r="I271" s="76"/>
      <c r="J271" s="76"/>
      <c r="K271" s="77"/>
      <c r="L271" s="60">
        <v>13860</v>
      </c>
      <c r="M271" s="60">
        <v>13860</v>
      </c>
      <c r="N271" s="60">
        <v>13860</v>
      </c>
      <c r="O271" s="61" t="s">
        <v>52</v>
      </c>
    </row>
    <row r="272" spans="1:15" ht="16.5" customHeight="1" x14ac:dyDescent="0.25">
      <c r="A272" s="86"/>
      <c r="B272" s="93" t="s">
        <v>189</v>
      </c>
      <c r="C272" s="96" t="s">
        <v>211</v>
      </c>
      <c r="D272" s="83" t="s">
        <v>211</v>
      </c>
      <c r="E272" s="99" t="s">
        <v>148</v>
      </c>
      <c r="F272" s="103">
        <v>2023</v>
      </c>
      <c r="G272" s="101" t="s">
        <v>7</v>
      </c>
      <c r="H272" s="75" t="s">
        <v>153</v>
      </c>
      <c r="I272" s="76"/>
      <c r="J272" s="76"/>
      <c r="K272" s="77"/>
      <c r="L272" s="101" t="s">
        <v>69</v>
      </c>
      <c r="M272" s="101" t="s">
        <v>70</v>
      </c>
      <c r="N272" s="101" t="s">
        <v>71</v>
      </c>
      <c r="O272" s="83" t="s">
        <v>211</v>
      </c>
    </row>
    <row r="273" spans="1:15" ht="15.75" customHeight="1" x14ac:dyDescent="0.25">
      <c r="A273" s="87"/>
      <c r="B273" s="94"/>
      <c r="C273" s="97"/>
      <c r="D273" s="84"/>
      <c r="E273" s="100"/>
      <c r="F273" s="104"/>
      <c r="G273" s="102"/>
      <c r="H273" s="60" t="s">
        <v>149</v>
      </c>
      <c r="I273" s="60" t="s">
        <v>150</v>
      </c>
      <c r="J273" s="60" t="s">
        <v>151</v>
      </c>
      <c r="K273" s="60" t="s">
        <v>152</v>
      </c>
      <c r="L273" s="102"/>
      <c r="M273" s="102"/>
      <c r="N273" s="102"/>
      <c r="O273" s="84"/>
    </row>
    <row r="274" spans="1:15" ht="16.5" customHeight="1" x14ac:dyDescent="0.25">
      <c r="A274" s="88"/>
      <c r="B274" s="95"/>
      <c r="C274" s="98"/>
      <c r="D274" s="85"/>
      <c r="E274" s="2">
        <v>27</v>
      </c>
      <c r="F274" s="2">
        <v>27</v>
      </c>
      <c r="G274" s="2">
        <v>27</v>
      </c>
      <c r="H274" s="2">
        <v>27</v>
      </c>
      <c r="I274" s="2">
        <v>27</v>
      </c>
      <c r="J274" s="2">
        <v>27</v>
      </c>
      <c r="K274" s="2">
        <v>27</v>
      </c>
      <c r="L274" s="2">
        <v>27</v>
      </c>
      <c r="M274" s="2">
        <v>27</v>
      </c>
      <c r="N274" s="2">
        <v>27</v>
      </c>
      <c r="O274" s="85"/>
    </row>
    <row r="275" spans="1:15" ht="154.5" customHeight="1" x14ac:dyDescent="0.25">
      <c r="A275" s="58" t="s">
        <v>95</v>
      </c>
      <c r="B275" s="3" t="s">
        <v>190</v>
      </c>
      <c r="C275" s="62" t="s">
        <v>73</v>
      </c>
      <c r="D275" s="3" t="s">
        <v>3</v>
      </c>
      <c r="E275" s="60">
        <f>SUM(F275:N275)</f>
        <v>0</v>
      </c>
      <c r="F275" s="66">
        <v>0</v>
      </c>
      <c r="G275" s="75">
        <v>0</v>
      </c>
      <c r="H275" s="76"/>
      <c r="I275" s="76"/>
      <c r="J275" s="76"/>
      <c r="K275" s="77"/>
      <c r="L275" s="60">
        <v>0</v>
      </c>
      <c r="M275" s="60">
        <v>0</v>
      </c>
      <c r="N275" s="60">
        <v>0</v>
      </c>
      <c r="O275" s="61" t="s">
        <v>52</v>
      </c>
    </row>
    <row r="276" spans="1:15" ht="17.25" customHeight="1" x14ac:dyDescent="0.25">
      <c r="A276" s="86"/>
      <c r="B276" s="93" t="s">
        <v>191</v>
      </c>
      <c r="C276" s="96" t="s">
        <v>211</v>
      </c>
      <c r="D276" s="83" t="s">
        <v>211</v>
      </c>
      <c r="E276" s="99" t="s">
        <v>148</v>
      </c>
      <c r="F276" s="103">
        <v>2023</v>
      </c>
      <c r="G276" s="101" t="s">
        <v>7</v>
      </c>
      <c r="H276" s="75" t="s">
        <v>153</v>
      </c>
      <c r="I276" s="76"/>
      <c r="J276" s="76"/>
      <c r="K276" s="77"/>
      <c r="L276" s="101" t="s">
        <v>69</v>
      </c>
      <c r="M276" s="101" t="s">
        <v>70</v>
      </c>
      <c r="N276" s="101" t="s">
        <v>71</v>
      </c>
      <c r="O276" s="83" t="s">
        <v>211</v>
      </c>
    </row>
    <row r="277" spans="1:15" ht="16.5" customHeight="1" x14ac:dyDescent="0.25">
      <c r="A277" s="87"/>
      <c r="B277" s="94"/>
      <c r="C277" s="97"/>
      <c r="D277" s="84"/>
      <c r="E277" s="100"/>
      <c r="F277" s="104"/>
      <c r="G277" s="102"/>
      <c r="H277" s="60" t="s">
        <v>149</v>
      </c>
      <c r="I277" s="60" t="s">
        <v>150</v>
      </c>
      <c r="J277" s="60" t="s">
        <v>151</v>
      </c>
      <c r="K277" s="60" t="s">
        <v>152</v>
      </c>
      <c r="L277" s="102"/>
      <c r="M277" s="102"/>
      <c r="N277" s="102"/>
      <c r="O277" s="84"/>
    </row>
    <row r="278" spans="1:15" ht="18.75" customHeight="1" x14ac:dyDescent="0.25">
      <c r="A278" s="88"/>
      <c r="B278" s="95"/>
      <c r="C278" s="98"/>
      <c r="D278" s="85"/>
      <c r="E278" s="2">
        <v>12843</v>
      </c>
      <c r="F278" s="2">
        <v>12843</v>
      </c>
      <c r="G278" s="2">
        <v>12843</v>
      </c>
      <c r="H278" s="2">
        <v>12843</v>
      </c>
      <c r="I278" s="2">
        <v>12843</v>
      </c>
      <c r="J278" s="2">
        <v>12843</v>
      </c>
      <c r="K278" s="2">
        <v>12843</v>
      </c>
      <c r="L278" s="2">
        <v>12843</v>
      </c>
      <c r="M278" s="2">
        <v>12843</v>
      </c>
      <c r="N278" s="2">
        <v>12843</v>
      </c>
      <c r="O278" s="85"/>
    </row>
    <row r="279" spans="1:15" ht="121.5" customHeight="1" x14ac:dyDescent="0.25">
      <c r="A279" s="58" t="s">
        <v>97</v>
      </c>
      <c r="B279" s="3" t="s">
        <v>85</v>
      </c>
      <c r="C279" s="62" t="s">
        <v>73</v>
      </c>
      <c r="D279" s="3" t="s">
        <v>3</v>
      </c>
      <c r="E279" s="144" t="s">
        <v>127</v>
      </c>
      <c r="F279" s="144"/>
      <c r="G279" s="144"/>
      <c r="H279" s="144"/>
      <c r="I279" s="144"/>
      <c r="J279" s="144"/>
      <c r="K279" s="144"/>
      <c r="L279" s="144"/>
      <c r="M279" s="144"/>
      <c r="N279" s="144"/>
      <c r="O279" s="61" t="s">
        <v>135</v>
      </c>
    </row>
    <row r="280" spans="1:15" ht="27" customHeight="1" x14ac:dyDescent="0.25">
      <c r="A280" s="86"/>
      <c r="B280" s="93" t="s">
        <v>192</v>
      </c>
      <c r="C280" s="96" t="s">
        <v>211</v>
      </c>
      <c r="D280" s="83" t="s">
        <v>211</v>
      </c>
      <c r="E280" s="99" t="s">
        <v>148</v>
      </c>
      <c r="F280" s="103">
        <v>2023</v>
      </c>
      <c r="G280" s="101" t="s">
        <v>7</v>
      </c>
      <c r="H280" s="75" t="s">
        <v>153</v>
      </c>
      <c r="I280" s="76"/>
      <c r="J280" s="76"/>
      <c r="K280" s="77"/>
      <c r="L280" s="101" t="s">
        <v>69</v>
      </c>
      <c r="M280" s="101" t="s">
        <v>70</v>
      </c>
      <c r="N280" s="101" t="s">
        <v>71</v>
      </c>
      <c r="O280" s="83" t="s">
        <v>211</v>
      </c>
    </row>
    <row r="281" spans="1:15" ht="21.75" customHeight="1" x14ac:dyDescent="0.25">
      <c r="A281" s="87"/>
      <c r="B281" s="94"/>
      <c r="C281" s="97"/>
      <c r="D281" s="84"/>
      <c r="E281" s="100"/>
      <c r="F281" s="104"/>
      <c r="G281" s="102"/>
      <c r="H281" s="60" t="s">
        <v>149</v>
      </c>
      <c r="I281" s="60" t="s">
        <v>150</v>
      </c>
      <c r="J281" s="60" t="s">
        <v>151</v>
      </c>
      <c r="K281" s="60" t="s">
        <v>152</v>
      </c>
      <c r="L281" s="102"/>
      <c r="M281" s="102"/>
      <c r="N281" s="102"/>
      <c r="O281" s="84"/>
    </row>
    <row r="282" spans="1:15" ht="45.75" customHeight="1" x14ac:dyDescent="0.25">
      <c r="A282" s="88"/>
      <c r="B282" s="95"/>
      <c r="C282" s="98"/>
      <c r="D282" s="85"/>
      <c r="E282" s="2">
        <v>3928</v>
      </c>
      <c r="F282" s="2">
        <v>3928</v>
      </c>
      <c r="G282" s="2">
        <v>3928</v>
      </c>
      <c r="H282" s="2">
        <v>3928</v>
      </c>
      <c r="I282" s="2">
        <v>3928</v>
      </c>
      <c r="J282" s="2">
        <v>3928</v>
      </c>
      <c r="K282" s="2">
        <v>3928</v>
      </c>
      <c r="L282" s="2">
        <v>3928</v>
      </c>
      <c r="M282" s="2">
        <v>3928</v>
      </c>
      <c r="N282" s="2">
        <v>3928</v>
      </c>
      <c r="O282" s="85"/>
    </row>
    <row r="283" spans="1:15" ht="63" customHeight="1" x14ac:dyDescent="0.25">
      <c r="A283" s="58" t="s">
        <v>98</v>
      </c>
      <c r="B283" s="3" t="s">
        <v>227</v>
      </c>
      <c r="C283" s="62" t="s">
        <v>73</v>
      </c>
      <c r="D283" s="3" t="s">
        <v>3</v>
      </c>
      <c r="E283" s="60">
        <f>SUM(F283:N283)</f>
        <v>0</v>
      </c>
      <c r="F283" s="66">
        <v>0</v>
      </c>
      <c r="G283" s="75">
        <v>0</v>
      </c>
      <c r="H283" s="76"/>
      <c r="I283" s="76"/>
      <c r="J283" s="76"/>
      <c r="K283" s="77"/>
      <c r="L283" s="60">
        <v>0</v>
      </c>
      <c r="M283" s="60">
        <v>0</v>
      </c>
      <c r="N283" s="60">
        <v>0</v>
      </c>
      <c r="O283" s="61" t="s">
        <v>52</v>
      </c>
    </row>
    <row r="284" spans="1:15" ht="18.75" customHeight="1" x14ac:dyDescent="0.25">
      <c r="A284" s="86"/>
      <c r="B284" s="93" t="s">
        <v>193</v>
      </c>
      <c r="C284" s="96" t="s">
        <v>211</v>
      </c>
      <c r="D284" s="83" t="s">
        <v>211</v>
      </c>
      <c r="E284" s="99" t="s">
        <v>148</v>
      </c>
      <c r="F284" s="103">
        <v>2023</v>
      </c>
      <c r="G284" s="101" t="s">
        <v>7</v>
      </c>
      <c r="H284" s="75" t="s">
        <v>153</v>
      </c>
      <c r="I284" s="76"/>
      <c r="J284" s="76"/>
      <c r="K284" s="77"/>
      <c r="L284" s="101" t="s">
        <v>69</v>
      </c>
      <c r="M284" s="101" t="s">
        <v>70</v>
      </c>
      <c r="N284" s="101" t="s">
        <v>71</v>
      </c>
      <c r="O284" s="83" t="s">
        <v>211</v>
      </c>
    </row>
    <row r="285" spans="1:15" ht="15.75" customHeight="1" x14ac:dyDescent="0.25">
      <c r="A285" s="87"/>
      <c r="B285" s="94"/>
      <c r="C285" s="97"/>
      <c r="D285" s="84"/>
      <c r="E285" s="100"/>
      <c r="F285" s="104"/>
      <c r="G285" s="102"/>
      <c r="H285" s="60" t="s">
        <v>149</v>
      </c>
      <c r="I285" s="60" t="s">
        <v>150</v>
      </c>
      <c r="J285" s="60" t="s">
        <v>151</v>
      </c>
      <c r="K285" s="60" t="s">
        <v>152</v>
      </c>
      <c r="L285" s="102"/>
      <c r="M285" s="102"/>
      <c r="N285" s="102"/>
      <c r="O285" s="84"/>
    </row>
    <row r="286" spans="1:15" ht="15.75" customHeight="1" x14ac:dyDescent="0.25">
      <c r="A286" s="88"/>
      <c r="B286" s="95"/>
      <c r="C286" s="98"/>
      <c r="D286" s="85"/>
      <c r="E286" s="2">
        <v>353646.75</v>
      </c>
      <c r="F286" s="2">
        <v>353646.75</v>
      </c>
      <c r="G286" s="2">
        <v>353646.75</v>
      </c>
      <c r="H286" s="2">
        <v>353646.75</v>
      </c>
      <c r="I286" s="2">
        <v>353646.75</v>
      </c>
      <c r="J286" s="2">
        <v>353646.75</v>
      </c>
      <c r="K286" s="2">
        <v>353646.75</v>
      </c>
      <c r="L286" s="2">
        <v>353646.75</v>
      </c>
      <c r="M286" s="2">
        <v>353646.75</v>
      </c>
      <c r="N286" s="2">
        <v>353646.75</v>
      </c>
      <c r="O286" s="85"/>
    </row>
    <row r="287" spans="1:15" ht="80.25" customHeight="1" x14ac:dyDescent="0.25">
      <c r="A287" s="57" t="s">
        <v>99</v>
      </c>
      <c r="B287" s="59" t="s">
        <v>234</v>
      </c>
      <c r="C287" s="62" t="s">
        <v>73</v>
      </c>
      <c r="D287" s="3" t="s">
        <v>3</v>
      </c>
      <c r="E287" s="60">
        <f>SUM(F287:N287)</f>
        <v>100</v>
      </c>
      <c r="F287" s="71">
        <v>0</v>
      </c>
      <c r="G287" s="75">
        <f>100</f>
        <v>100</v>
      </c>
      <c r="H287" s="76"/>
      <c r="I287" s="76"/>
      <c r="J287" s="76"/>
      <c r="K287" s="77"/>
      <c r="L287" s="72">
        <v>0</v>
      </c>
      <c r="M287" s="72">
        <v>0</v>
      </c>
      <c r="N287" s="60">
        <v>0</v>
      </c>
      <c r="O287" s="56" t="s">
        <v>211</v>
      </c>
    </row>
    <row r="288" spans="1:15" ht="16.5" customHeight="1" x14ac:dyDescent="0.25">
      <c r="A288" s="86"/>
      <c r="B288" s="93" t="s">
        <v>288</v>
      </c>
      <c r="C288" s="96" t="s">
        <v>211</v>
      </c>
      <c r="D288" s="83" t="s">
        <v>211</v>
      </c>
      <c r="E288" s="99" t="s">
        <v>148</v>
      </c>
      <c r="F288" s="103">
        <v>2023</v>
      </c>
      <c r="G288" s="101" t="s">
        <v>7</v>
      </c>
      <c r="H288" s="75" t="s">
        <v>153</v>
      </c>
      <c r="I288" s="76"/>
      <c r="J288" s="76"/>
      <c r="K288" s="77"/>
      <c r="L288" s="101" t="s">
        <v>69</v>
      </c>
      <c r="M288" s="101" t="s">
        <v>70</v>
      </c>
      <c r="N288" s="101" t="s">
        <v>71</v>
      </c>
      <c r="O288" s="83" t="s">
        <v>211</v>
      </c>
    </row>
    <row r="289" spans="1:16" ht="14.25" customHeight="1" x14ac:dyDescent="0.25">
      <c r="A289" s="87"/>
      <c r="B289" s="94"/>
      <c r="C289" s="97"/>
      <c r="D289" s="84"/>
      <c r="E289" s="100"/>
      <c r="F289" s="104"/>
      <c r="G289" s="102"/>
      <c r="H289" s="72" t="s">
        <v>149</v>
      </c>
      <c r="I289" s="72" t="s">
        <v>150</v>
      </c>
      <c r="J289" s="72" t="s">
        <v>151</v>
      </c>
      <c r="K289" s="72" t="s">
        <v>152</v>
      </c>
      <c r="L289" s="102"/>
      <c r="M289" s="102"/>
      <c r="N289" s="102"/>
      <c r="O289" s="84"/>
    </row>
    <row r="290" spans="1:16" ht="18" customHeight="1" x14ac:dyDescent="0.25">
      <c r="A290" s="88"/>
      <c r="B290" s="95"/>
      <c r="C290" s="98"/>
      <c r="D290" s="85"/>
      <c r="E290" s="2">
        <f>G290</f>
        <v>20000</v>
      </c>
      <c r="F290" s="2" t="s">
        <v>202</v>
      </c>
      <c r="G290" s="2">
        <f>K290</f>
        <v>20000</v>
      </c>
      <c r="H290" s="2" t="s">
        <v>243</v>
      </c>
      <c r="I290" s="2">
        <v>20000</v>
      </c>
      <c r="J290" s="2">
        <v>20000</v>
      </c>
      <c r="K290" s="2">
        <v>20000</v>
      </c>
      <c r="L290" s="2" t="s">
        <v>243</v>
      </c>
      <c r="M290" s="2" t="s">
        <v>243</v>
      </c>
      <c r="N290" s="2" t="s">
        <v>243</v>
      </c>
      <c r="O290" s="85"/>
      <c r="P290" s="70"/>
    </row>
    <row r="291" spans="1:16" ht="65.25" customHeight="1" x14ac:dyDescent="0.25">
      <c r="A291" s="57" t="s">
        <v>100</v>
      </c>
      <c r="B291" s="3" t="s">
        <v>236</v>
      </c>
      <c r="C291" s="62" t="s">
        <v>73</v>
      </c>
      <c r="D291" s="3" t="s">
        <v>3</v>
      </c>
      <c r="E291" s="60">
        <f>SUM(F291:N291)</f>
        <v>1548.4</v>
      </c>
      <c r="F291" s="71">
        <v>185</v>
      </c>
      <c r="G291" s="75">
        <f>222+360.2</f>
        <v>582.20000000000005</v>
      </c>
      <c r="H291" s="76"/>
      <c r="I291" s="76"/>
      <c r="J291" s="76"/>
      <c r="K291" s="77"/>
      <c r="L291" s="72">
        <f>222+115.2</f>
        <v>337.2</v>
      </c>
      <c r="M291" s="72">
        <v>222</v>
      </c>
      <c r="N291" s="60">
        <v>222</v>
      </c>
      <c r="O291" s="61" t="s">
        <v>52</v>
      </c>
    </row>
    <row r="292" spans="1:16" ht="17.25" customHeight="1" x14ac:dyDescent="0.25">
      <c r="A292" s="86"/>
      <c r="B292" s="93" t="s">
        <v>194</v>
      </c>
      <c r="C292" s="96" t="s">
        <v>211</v>
      </c>
      <c r="D292" s="83" t="s">
        <v>211</v>
      </c>
      <c r="E292" s="99" t="s">
        <v>148</v>
      </c>
      <c r="F292" s="103">
        <v>2023</v>
      </c>
      <c r="G292" s="101" t="s">
        <v>7</v>
      </c>
      <c r="H292" s="75" t="s">
        <v>153</v>
      </c>
      <c r="I292" s="76"/>
      <c r="J292" s="76"/>
      <c r="K292" s="77"/>
      <c r="L292" s="101" t="s">
        <v>69</v>
      </c>
      <c r="M292" s="101" t="s">
        <v>70</v>
      </c>
      <c r="N292" s="101" t="s">
        <v>71</v>
      </c>
      <c r="O292" s="83" t="s">
        <v>211</v>
      </c>
    </row>
    <row r="293" spans="1:16" ht="17.25" customHeight="1" x14ac:dyDescent="0.25">
      <c r="A293" s="87"/>
      <c r="B293" s="94"/>
      <c r="C293" s="97"/>
      <c r="D293" s="84"/>
      <c r="E293" s="100"/>
      <c r="F293" s="104"/>
      <c r="G293" s="102"/>
      <c r="H293" s="72" t="s">
        <v>149</v>
      </c>
      <c r="I293" s="72" t="s">
        <v>150</v>
      </c>
      <c r="J293" s="72" t="s">
        <v>151</v>
      </c>
      <c r="K293" s="72" t="s">
        <v>152</v>
      </c>
      <c r="L293" s="102"/>
      <c r="M293" s="102"/>
      <c r="N293" s="102"/>
      <c r="O293" s="84"/>
    </row>
    <row r="294" spans="1:16" ht="18" customHeight="1" x14ac:dyDescent="0.25">
      <c r="A294" s="88"/>
      <c r="B294" s="95"/>
      <c r="C294" s="98"/>
      <c r="D294" s="85"/>
      <c r="E294" s="2">
        <v>45</v>
      </c>
      <c r="F294" s="2">
        <v>9</v>
      </c>
      <c r="G294" s="2">
        <f>K294</f>
        <v>9</v>
      </c>
      <c r="H294" s="2" t="s">
        <v>22</v>
      </c>
      <c r="I294" s="2">
        <v>5</v>
      </c>
      <c r="J294" s="2">
        <v>9</v>
      </c>
      <c r="K294" s="2">
        <v>9</v>
      </c>
      <c r="L294" s="2">
        <v>9</v>
      </c>
      <c r="M294" s="2">
        <v>9</v>
      </c>
      <c r="N294" s="2">
        <v>9</v>
      </c>
      <c r="O294" s="85"/>
    </row>
    <row r="295" spans="1:16" ht="66" customHeight="1" x14ac:dyDescent="0.25">
      <c r="A295" s="58" t="s">
        <v>101</v>
      </c>
      <c r="B295" s="3" t="s">
        <v>195</v>
      </c>
      <c r="C295" s="62" t="s">
        <v>73</v>
      </c>
      <c r="D295" s="3" t="s">
        <v>3</v>
      </c>
      <c r="E295" s="60">
        <f>SUM(F295:N295)</f>
        <v>495</v>
      </c>
      <c r="F295" s="66">
        <v>95</v>
      </c>
      <c r="G295" s="75">
        <v>100</v>
      </c>
      <c r="H295" s="76"/>
      <c r="I295" s="76"/>
      <c r="J295" s="76"/>
      <c r="K295" s="77"/>
      <c r="L295" s="60">
        <v>100</v>
      </c>
      <c r="M295" s="60">
        <v>100</v>
      </c>
      <c r="N295" s="60">
        <v>100</v>
      </c>
      <c r="O295" s="61" t="s">
        <v>52</v>
      </c>
    </row>
    <row r="296" spans="1:16" ht="20.25" customHeight="1" x14ac:dyDescent="0.25">
      <c r="A296" s="86"/>
      <c r="B296" s="93" t="s">
        <v>196</v>
      </c>
      <c r="C296" s="96" t="s">
        <v>211</v>
      </c>
      <c r="D296" s="83" t="s">
        <v>211</v>
      </c>
      <c r="E296" s="99" t="s">
        <v>148</v>
      </c>
      <c r="F296" s="103">
        <v>2023</v>
      </c>
      <c r="G296" s="101" t="s">
        <v>7</v>
      </c>
      <c r="H296" s="75" t="s">
        <v>153</v>
      </c>
      <c r="I296" s="76"/>
      <c r="J296" s="76"/>
      <c r="K296" s="77"/>
      <c r="L296" s="101" t="s">
        <v>69</v>
      </c>
      <c r="M296" s="101" t="s">
        <v>70</v>
      </c>
      <c r="N296" s="101" t="s">
        <v>71</v>
      </c>
      <c r="O296" s="83" t="s">
        <v>211</v>
      </c>
    </row>
    <row r="297" spans="1:16" ht="15.75" customHeight="1" x14ac:dyDescent="0.25">
      <c r="A297" s="87"/>
      <c r="B297" s="94"/>
      <c r="C297" s="97"/>
      <c r="D297" s="84"/>
      <c r="E297" s="100"/>
      <c r="F297" s="104"/>
      <c r="G297" s="102"/>
      <c r="H297" s="60" t="s">
        <v>149</v>
      </c>
      <c r="I297" s="60" t="s">
        <v>150</v>
      </c>
      <c r="J297" s="60" t="s">
        <v>151</v>
      </c>
      <c r="K297" s="60" t="s">
        <v>152</v>
      </c>
      <c r="L297" s="102"/>
      <c r="M297" s="102"/>
      <c r="N297" s="102"/>
      <c r="O297" s="84"/>
    </row>
    <row r="298" spans="1:16" ht="25.5" customHeight="1" x14ac:dyDescent="0.25">
      <c r="A298" s="88"/>
      <c r="B298" s="95"/>
      <c r="C298" s="98"/>
      <c r="D298" s="85"/>
      <c r="E298" s="2">
        <v>1</v>
      </c>
      <c r="F298" s="2">
        <v>1</v>
      </c>
      <c r="G298" s="2">
        <v>1</v>
      </c>
      <c r="H298" s="2">
        <v>1</v>
      </c>
      <c r="I298" s="2">
        <v>1</v>
      </c>
      <c r="J298" s="2">
        <v>1</v>
      </c>
      <c r="K298" s="2">
        <v>1</v>
      </c>
      <c r="L298" s="2">
        <v>1</v>
      </c>
      <c r="M298" s="2">
        <v>1</v>
      </c>
      <c r="N298" s="2">
        <v>1</v>
      </c>
      <c r="O298" s="85"/>
    </row>
    <row r="299" spans="1:16" ht="47.25" customHeight="1" x14ac:dyDescent="0.25">
      <c r="A299" s="89" t="s">
        <v>102</v>
      </c>
      <c r="B299" s="106" t="s">
        <v>86</v>
      </c>
      <c r="C299" s="106" t="s">
        <v>73</v>
      </c>
      <c r="D299" s="3" t="s">
        <v>3</v>
      </c>
      <c r="E299" s="60">
        <f>SUM(F299:N299)</f>
        <v>100</v>
      </c>
      <c r="F299" s="66">
        <v>0</v>
      </c>
      <c r="G299" s="75">
        <f>100</f>
        <v>100</v>
      </c>
      <c r="H299" s="76"/>
      <c r="I299" s="76"/>
      <c r="J299" s="76"/>
      <c r="K299" s="77"/>
      <c r="L299" s="60">
        <v>0</v>
      </c>
      <c r="M299" s="60">
        <v>0</v>
      </c>
      <c r="N299" s="60">
        <v>0</v>
      </c>
      <c r="O299" s="61" t="s">
        <v>52</v>
      </c>
    </row>
    <row r="300" spans="1:16" ht="54" customHeight="1" x14ac:dyDescent="0.25">
      <c r="A300" s="89"/>
      <c r="B300" s="106"/>
      <c r="C300" s="107"/>
      <c r="D300" s="3" t="s">
        <v>24</v>
      </c>
      <c r="E300" s="108" t="s">
        <v>244</v>
      </c>
      <c r="F300" s="108"/>
      <c r="G300" s="108"/>
      <c r="H300" s="108"/>
      <c r="I300" s="108"/>
      <c r="J300" s="108"/>
      <c r="K300" s="108"/>
      <c r="L300" s="108"/>
      <c r="M300" s="108"/>
      <c r="N300" s="108"/>
      <c r="O300" s="61" t="s">
        <v>128</v>
      </c>
    </row>
    <row r="301" spans="1:16" ht="27.75" customHeight="1" x14ac:dyDescent="0.25">
      <c r="A301" s="86"/>
      <c r="B301" s="93" t="s">
        <v>197</v>
      </c>
      <c r="C301" s="96" t="s">
        <v>211</v>
      </c>
      <c r="D301" s="83" t="s">
        <v>211</v>
      </c>
      <c r="E301" s="99" t="s">
        <v>148</v>
      </c>
      <c r="F301" s="103">
        <v>2023</v>
      </c>
      <c r="G301" s="101" t="s">
        <v>7</v>
      </c>
      <c r="H301" s="75" t="s">
        <v>153</v>
      </c>
      <c r="I301" s="76"/>
      <c r="J301" s="76"/>
      <c r="K301" s="77"/>
      <c r="L301" s="101" t="s">
        <v>69</v>
      </c>
      <c r="M301" s="101" t="s">
        <v>70</v>
      </c>
      <c r="N301" s="101" t="s">
        <v>71</v>
      </c>
      <c r="O301" s="83" t="s">
        <v>211</v>
      </c>
    </row>
    <row r="302" spans="1:16" ht="17.25" customHeight="1" x14ac:dyDescent="0.25">
      <c r="A302" s="87"/>
      <c r="B302" s="94"/>
      <c r="C302" s="97"/>
      <c r="D302" s="84"/>
      <c r="E302" s="100"/>
      <c r="F302" s="104"/>
      <c r="G302" s="102"/>
      <c r="H302" s="60" t="s">
        <v>149</v>
      </c>
      <c r="I302" s="60" t="s">
        <v>150</v>
      </c>
      <c r="J302" s="60" t="s">
        <v>151</v>
      </c>
      <c r="K302" s="60" t="s">
        <v>152</v>
      </c>
      <c r="L302" s="102"/>
      <c r="M302" s="102"/>
      <c r="N302" s="102"/>
      <c r="O302" s="84"/>
    </row>
    <row r="303" spans="1:16" ht="41.25" customHeight="1" x14ac:dyDescent="0.25">
      <c r="A303" s="88"/>
      <c r="B303" s="95"/>
      <c r="C303" s="98"/>
      <c r="D303" s="85"/>
      <c r="E303" s="2">
        <f>F303+G303+L303+M303+N303</f>
        <v>259</v>
      </c>
      <c r="F303" s="2">
        <v>51</v>
      </c>
      <c r="G303" s="2">
        <f>K303</f>
        <v>52</v>
      </c>
      <c r="H303" s="2" t="s">
        <v>243</v>
      </c>
      <c r="I303" s="2">
        <v>26</v>
      </c>
      <c r="J303" s="2">
        <v>52</v>
      </c>
      <c r="K303" s="2">
        <v>52</v>
      </c>
      <c r="L303" s="2">
        <v>52</v>
      </c>
      <c r="M303" s="2">
        <v>52</v>
      </c>
      <c r="N303" s="2">
        <v>52</v>
      </c>
      <c r="O303" s="85"/>
    </row>
    <row r="304" spans="1:16" ht="85.5" customHeight="1" x14ac:dyDescent="0.25">
      <c r="A304" s="23" t="s">
        <v>103</v>
      </c>
      <c r="B304" s="3" t="s">
        <v>87</v>
      </c>
      <c r="C304" s="4" t="s">
        <v>73</v>
      </c>
      <c r="D304" s="3" t="s">
        <v>3</v>
      </c>
      <c r="E304" s="20">
        <f>SUM(F304:N304)</f>
        <v>0</v>
      </c>
      <c r="F304" s="66">
        <v>0</v>
      </c>
      <c r="G304" s="75">
        <v>0</v>
      </c>
      <c r="H304" s="76"/>
      <c r="I304" s="76"/>
      <c r="J304" s="76"/>
      <c r="K304" s="77"/>
      <c r="L304" s="20">
        <v>0</v>
      </c>
      <c r="M304" s="20">
        <v>0</v>
      </c>
      <c r="N304" s="20">
        <v>0</v>
      </c>
      <c r="O304" s="21" t="s">
        <v>52</v>
      </c>
    </row>
    <row r="305" spans="1:15" ht="45" customHeight="1" x14ac:dyDescent="0.25">
      <c r="A305" s="86"/>
      <c r="B305" s="93" t="s">
        <v>198</v>
      </c>
      <c r="C305" s="96" t="s">
        <v>211</v>
      </c>
      <c r="D305" s="83" t="s">
        <v>211</v>
      </c>
      <c r="E305" s="99" t="s">
        <v>148</v>
      </c>
      <c r="F305" s="103">
        <v>2023</v>
      </c>
      <c r="G305" s="101" t="s">
        <v>7</v>
      </c>
      <c r="H305" s="75" t="s">
        <v>153</v>
      </c>
      <c r="I305" s="76"/>
      <c r="J305" s="76"/>
      <c r="K305" s="77"/>
      <c r="L305" s="101" t="s">
        <v>69</v>
      </c>
      <c r="M305" s="101" t="s">
        <v>70</v>
      </c>
      <c r="N305" s="101" t="s">
        <v>71</v>
      </c>
      <c r="O305" s="83" t="s">
        <v>211</v>
      </c>
    </row>
    <row r="306" spans="1:15" ht="23.25" customHeight="1" x14ac:dyDescent="0.25">
      <c r="A306" s="87"/>
      <c r="B306" s="94"/>
      <c r="C306" s="97"/>
      <c r="D306" s="84"/>
      <c r="E306" s="100"/>
      <c r="F306" s="104"/>
      <c r="G306" s="102"/>
      <c r="H306" s="20" t="s">
        <v>149</v>
      </c>
      <c r="I306" s="20" t="s">
        <v>150</v>
      </c>
      <c r="J306" s="20" t="s">
        <v>151</v>
      </c>
      <c r="K306" s="20" t="s">
        <v>152</v>
      </c>
      <c r="L306" s="102"/>
      <c r="M306" s="102"/>
      <c r="N306" s="102"/>
      <c r="O306" s="84"/>
    </row>
    <row r="307" spans="1:15" ht="38.25" customHeight="1" x14ac:dyDescent="0.25">
      <c r="A307" s="88"/>
      <c r="B307" s="95"/>
      <c r="C307" s="98"/>
      <c r="D307" s="85"/>
      <c r="E307" s="20" t="s">
        <v>22</v>
      </c>
      <c r="F307" s="20" t="s">
        <v>22</v>
      </c>
      <c r="G307" s="20" t="s">
        <v>22</v>
      </c>
      <c r="H307" s="20" t="s">
        <v>22</v>
      </c>
      <c r="I307" s="20" t="s">
        <v>22</v>
      </c>
      <c r="J307" s="20" t="s">
        <v>22</v>
      </c>
      <c r="K307" s="20" t="s">
        <v>22</v>
      </c>
      <c r="L307" s="20" t="s">
        <v>22</v>
      </c>
      <c r="M307" s="20" t="s">
        <v>22</v>
      </c>
      <c r="N307" s="20" t="s">
        <v>22</v>
      </c>
      <c r="O307" s="85"/>
    </row>
    <row r="308" spans="1:15" ht="170.25" customHeight="1" x14ac:dyDescent="0.25">
      <c r="A308" s="23" t="s">
        <v>235</v>
      </c>
      <c r="B308" s="3" t="s">
        <v>237</v>
      </c>
      <c r="C308" s="4" t="s">
        <v>73</v>
      </c>
      <c r="D308" s="3" t="s">
        <v>3</v>
      </c>
      <c r="E308" s="20">
        <v>0</v>
      </c>
      <c r="F308" s="66">
        <v>0</v>
      </c>
      <c r="G308" s="75">
        <v>0</v>
      </c>
      <c r="H308" s="76"/>
      <c r="I308" s="76"/>
      <c r="J308" s="76"/>
      <c r="K308" s="77"/>
      <c r="L308" s="20">
        <v>0</v>
      </c>
      <c r="M308" s="20">
        <v>0</v>
      </c>
      <c r="N308" s="20">
        <v>0</v>
      </c>
      <c r="O308" s="21" t="s">
        <v>52</v>
      </c>
    </row>
    <row r="309" spans="1:15" ht="20.25" customHeight="1" x14ac:dyDescent="0.25">
      <c r="A309" s="86"/>
      <c r="B309" s="93" t="s">
        <v>240</v>
      </c>
      <c r="C309" s="96" t="s">
        <v>211</v>
      </c>
      <c r="D309" s="83" t="s">
        <v>211</v>
      </c>
      <c r="E309" s="99" t="s">
        <v>148</v>
      </c>
      <c r="F309" s="103">
        <v>2023</v>
      </c>
      <c r="G309" s="101" t="s">
        <v>7</v>
      </c>
      <c r="H309" s="75" t="s">
        <v>153</v>
      </c>
      <c r="I309" s="76"/>
      <c r="J309" s="76"/>
      <c r="K309" s="77"/>
      <c r="L309" s="101" t="s">
        <v>69</v>
      </c>
      <c r="M309" s="101" t="s">
        <v>70</v>
      </c>
      <c r="N309" s="101" t="s">
        <v>71</v>
      </c>
      <c r="O309" s="83" t="s">
        <v>211</v>
      </c>
    </row>
    <row r="310" spans="1:15" ht="16.5" customHeight="1" x14ac:dyDescent="0.25">
      <c r="A310" s="87"/>
      <c r="B310" s="94"/>
      <c r="C310" s="97"/>
      <c r="D310" s="84"/>
      <c r="E310" s="100"/>
      <c r="F310" s="104"/>
      <c r="G310" s="102"/>
      <c r="H310" s="20" t="s">
        <v>149</v>
      </c>
      <c r="I310" s="20" t="s">
        <v>150</v>
      </c>
      <c r="J310" s="20" t="s">
        <v>151</v>
      </c>
      <c r="K310" s="20" t="s">
        <v>152</v>
      </c>
      <c r="L310" s="102"/>
      <c r="M310" s="102"/>
      <c r="N310" s="102"/>
      <c r="O310" s="84"/>
    </row>
    <row r="311" spans="1:15" ht="90.75" customHeight="1" x14ac:dyDescent="0.25">
      <c r="A311" s="88"/>
      <c r="B311" s="95"/>
      <c r="C311" s="98"/>
      <c r="D311" s="85"/>
      <c r="E311" s="20" t="s">
        <v>22</v>
      </c>
      <c r="F311" s="20" t="s">
        <v>22</v>
      </c>
      <c r="G311" s="20" t="s">
        <v>22</v>
      </c>
      <c r="H311" s="20" t="s">
        <v>22</v>
      </c>
      <c r="I311" s="20" t="s">
        <v>22</v>
      </c>
      <c r="J311" s="20" t="s">
        <v>22</v>
      </c>
      <c r="K311" s="20" t="s">
        <v>22</v>
      </c>
      <c r="L311" s="20" t="s">
        <v>22</v>
      </c>
      <c r="M311" s="20" t="s">
        <v>22</v>
      </c>
      <c r="N311" s="20" t="s">
        <v>22</v>
      </c>
      <c r="O311" s="85"/>
    </row>
    <row r="312" spans="1:15" ht="27.75" customHeight="1" x14ac:dyDescent="0.25">
      <c r="A312" s="79" t="s">
        <v>217</v>
      </c>
      <c r="B312" s="79"/>
      <c r="C312" s="79"/>
      <c r="D312" s="36" t="s">
        <v>35</v>
      </c>
      <c r="E312" s="1">
        <f>SUM(F312:N312)</f>
        <v>64432.575500000006</v>
      </c>
      <c r="F312" s="67">
        <f>F313</f>
        <v>4709.1755000000003</v>
      </c>
      <c r="G312" s="90">
        <f>G313</f>
        <v>15172.2</v>
      </c>
      <c r="H312" s="91"/>
      <c r="I312" s="91"/>
      <c r="J312" s="91"/>
      <c r="K312" s="92"/>
      <c r="L312" s="1">
        <f t="shared" ref="L312:N312" si="23">L313</f>
        <v>14927.2</v>
      </c>
      <c r="M312" s="1">
        <f t="shared" si="23"/>
        <v>14812</v>
      </c>
      <c r="N312" s="1">
        <f t="shared" si="23"/>
        <v>14812</v>
      </c>
      <c r="O312" s="83" t="s">
        <v>211</v>
      </c>
    </row>
    <row r="313" spans="1:15" ht="85.5" customHeight="1" x14ac:dyDescent="0.25">
      <c r="A313" s="79"/>
      <c r="B313" s="79"/>
      <c r="C313" s="79"/>
      <c r="D313" s="33" t="s">
        <v>3</v>
      </c>
      <c r="E313" s="1">
        <f>SUM(F313:N313)</f>
        <v>64432.575500000006</v>
      </c>
      <c r="F313" s="67">
        <f>F261</f>
        <v>4709.1755000000003</v>
      </c>
      <c r="G313" s="90">
        <f>G261</f>
        <v>15172.2</v>
      </c>
      <c r="H313" s="91"/>
      <c r="I313" s="91"/>
      <c r="J313" s="91"/>
      <c r="K313" s="92"/>
      <c r="L313" s="1">
        <f>L261</f>
        <v>14927.2</v>
      </c>
      <c r="M313" s="1">
        <f>M261</f>
        <v>14812</v>
      </c>
      <c r="N313" s="1">
        <f>N261</f>
        <v>14812</v>
      </c>
      <c r="O313" s="84"/>
    </row>
    <row r="314" spans="1:15" ht="39.75" customHeight="1" x14ac:dyDescent="0.25">
      <c r="A314" s="79"/>
      <c r="B314" s="79"/>
      <c r="C314" s="79"/>
      <c r="D314" s="33" t="s">
        <v>24</v>
      </c>
      <c r="E314" s="80" t="s">
        <v>246</v>
      </c>
      <c r="F314" s="80"/>
      <c r="G314" s="80"/>
      <c r="H314" s="80"/>
      <c r="I314" s="80"/>
      <c r="J314" s="80"/>
      <c r="K314" s="80"/>
      <c r="L314" s="80"/>
      <c r="M314" s="80"/>
      <c r="N314" s="80"/>
      <c r="O314" s="85"/>
    </row>
    <row r="315" spans="1:15" ht="34.5" customHeight="1" x14ac:dyDescent="0.25">
      <c r="A315" s="81" t="s">
        <v>218</v>
      </c>
      <c r="B315" s="82"/>
      <c r="C315" s="82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</row>
    <row r="316" spans="1:15" ht="47.25" customHeight="1" x14ac:dyDescent="0.25">
      <c r="A316" s="89" t="s">
        <v>93</v>
      </c>
      <c r="B316" s="106" t="s">
        <v>88</v>
      </c>
      <c r="C316" s="109" t="s">
        <v>73</v>
      </c>
      <c r="D316" s="3" t="s">
        <v>3</v>
      </c>
      <c r="E316" s="20">
        <f>SUM(F316:N316)</f>
        <v>534.00022000000001</v>
      </c>
      <c r="F316" s="66">
        <f>SUM(F322,F326)</f>
        <v>142.00022000000001</v>
      </c>
      <c r="G316" s="75">
        <f>SUM(G322,G326)</f>
        <v>98</v>
      </c>
      <c r="H316" s="76"/>
      <c r="I316" s="76"/>
      <c r="J316" s="76"/>
      <c r="K316" s="77"/>
      <c r="L316" s="20">
        <f>SUM(L322,L326)</f>
        <v>98</v>
      </c>
      <c r="M316" s="20">
        <f>SUM(M322,M326)</f>
        <v>98</v>
      </c>
      <c r="N316" s="20">
        <f>SUM(N322,N326)</f>
        <v>98</v>
      </c>
      <c r="O316" s="78" t="s">
        <v>211</v>
      </c>
    </row>
    <row r="317" spans="1:15" ht="57" customHeight="1" x14ac:dyDescent="0.25">
      <c r="A317" s="89"/>
      <c r="B317" s="106"/>
      <c r="C317" s="109"/>
      <c r="D317" s="3" t="s">
        <v>24</v>
      </c>
      <c r="E317" s="108" t="s">
        <v>129</v>
      </c>
      <c r="F317" s="108"/>
      <c r="G317" s="108"/>
      <c r="H317" s="108"/>
      <c r="I317" s="108"/>
      <c r="J317" s="108"/>
      <c r="K317" s="108"/>
      <c r="L317" s="108"/>
      <c r="M317" s="108"/>
      <c r="N317" s="108"/>
      <c r="O317" s="78"/>
    </row>
    <row r="318" spans="1:15" ht="134.25" customHeight="1" x14ac:dyDescent="0.25">
      <c r="A318" s="23" t="s">
        <v>8</v>
      </c>
      <c r="B318" s="3" t="s">
        <v>89</v>
      </c>
      <c r="C318" s="4" t="s">
        <v>73</v>
      </c>
      <c r="D318" s="3" t="s">
        <v>24</v>
      </c>
      <c r="E318" s="108" t="s">
        <v>129</v>
      </c>
      <c r="F318" s="108"/>
      <c r="G318" s="108"/>
      <c r="H318" s="108"/>
      <c r="I318" s="108"/>
      <c r="J318" s="108"/>
      <c r="K318" s="108"/>
      <c r="L318" s="108"/>
      <c r="M318" s="108"/>
      <c r="N318" s="108"/>
      <c r="O318" s="21" t="s">
        <v>130</v>
      </c>
    </row>
    <row r="319" spans="1:15" ht="18.75" customHeight="1" x14ac:dyDescent="0.25">
      <c r="A319" s="86"/>
      <c r="B319" s="93" t="s">
        <v>199</v>
      </c>
      <c r="C319" s="96" t="s">
        <v>211</v>
      </c>
      <c r="D319" s="83" t="s">
        <v>211</v>
      </c>
      <c r="E319" s="99" t="s">
        <v>148</v>
      </c>
      <c r="F319" s="103">
        <v>2023</v>
      </c>
      <c r="G319" s="101" t="s">
        <v>7</v>
      </c>
      <c r="H319" s="75" t="s">
        <v>153</v>
      </c>
      <c r="I319" s="76"/>
      <c r="J319" s="76"/>
      <c r="K319" s="77"/>
      <c r="L319" s="101" t="s">
        <v>69</v>
      </c>
      <c r="M319" s="101" t="s">
        <v>70</v>
      </c>
      <c r="N319" s="101" t="s">
        <v>71</v>
      </c>
      <c r="O319" s="83" t="s">
        <v>211</v>
      </c>
    </row>
    <row r="320" spans="1:15" ht="25.5" customHeight="1" x14ac:dyDescent="0.25">
      <c r="A320" s="87"/>
      <c r="B320" s="94"/>
      <c r="C320" s="97"/>
      <c r="D320" s="84"/>
      <c r="E320" s="100"/>
      <c r="F320" s="104"/>
      <c r="G320" s="102"/>
      <c r="H320" s="20" t="s">
        <v>149</v>
      </c>
      <c r="I320" s="20" t="s">
        <v>150</v>
      </c>
      <c r="J320" s="20" t="s">
        <v>151</v>
      </c>
      <c r="K320" s="20" t="s">
        <v>152</v>
      </c>
      <c r="L320" s="102"/>
      <c r="M320" s="102"/>
      <c r="N320" s="102"/>
      <c r="O320" s="84"/>
    </row>
    <row r="321" spans="1:15" ht="39" customHeight="1" x14ac:dyDescent="0.25">
      <c r="A321" s="88"/>
      <c r="B321" s="95"/>
      <c r="C321" s="98"/>
      <c r="D321" s="85"/>
      <c r="E321" s="2">
        <v>160</v>
      </c>
      <c r="F321" s="2">
        <v>32</v>
      </c>
      <c r="G321" s="2">
        <f>K321</f>
        <v>32</v>
      </c>
      <c r="H321" s="2">
        <v>8</v>
      </c>
      <c r="I321" s="2">
        <v>16</v>
      </c>
      <c r="J321" s="2">
        <v>24</v>
      </c>
      <c r="K321" s="2">
        <v>32</v>
      </c>
      <c r="L321" s="2">
        <v>32</v>
      </c>
      <c r="M321" s="2">
        <v>32</v>
      </c>
      <c r="N321" s="2">
        <v>32</v>
      </c>
      <c r="O321" s="85"/>
    </row>
    <row r="322" spans="1:15" ht="64.5" customHeight="1" x14ac:dyDescent="0.25">
      <c r="A322" s="23" t="s">
        <v>9</v>
      </c>
      <c r="B322" s="3" t="s">
        <v>90</v>
      </c>
      <c r="C322" s="4" t="s">
        <v>73</v>
      </c>
      <c r="D322" s="3" t="s">
        <v>3</v>
      </c>
      <c r="E322" s="20">
        <f>SUM(F322:N322)</f>
        <v>534.00022000000001</v>
      </c>
      <c r="F322" s="66">
        <v>142.00022000000001</v>
      </c>
      <c r="G322" s="75">
        <v>98</v>
      </c>
      <c r="H322" s="76"/>
      <c r="I322" s="76"/>
      <c r="J322" s="76"/>
      <c r="K322" s="77"/>
      <c r="L322" s="20">
        <v>98</v>
      </c>
      <c r="M322" s="20">
        <v>98</v>
      </c>
      <c r="N322" s="20">
        <v>98</v>
      </c>
      <c r="O322" s="21" t="s">
        <v>131</v>
      </c>
    </row>
    <row r="323" spans="1:15" ht="21.75" customHeight="1" x14ac:dyDescent="0.25">
      <c r="A323" s="86"/>
      <c r="B323" s="93" t="s">
        <v>230</v>
      </c>
      <c r="C323" s="96" t="s">
        <v>211</v>
      </c>
      <c r="D323" s="83" t="s">
        <v>211</v>
      </c>
      <c r="E323" s="99" t="s">
        <v>148</v>
      </c>
      <c r="F323" s="103">
        <v>2023</v>
      </c>
      <c r="G323" s="101" t="s">
        <v>7</v>
      </c>
      <c r="H323" s="75" t="s">
        <v>153</v>
      </c>
      <c r="I323" s="76"/>
      <c r="J323" s="76"/>
      <c r="K323" s="77"/>
      <c r="L323" s="101" t="s">
        <v>69</v>
      </c>
      <c r="M323" s="101" t="s">
        <v>70</v>
      </c>
      <c r="N323" s="101" t="s">
        <v>71</v>
      </c>
      <c r="O323" s="83" t="s">
        <v>211</v>
      </c>
    </row>
    <row r="324" spans="1:15" ht="21" customHeight="1" x14ac:dyDescent="0.25">
      <c r="A324" s="87"/>
      <c r="B324" s="94"/>
      <c r="C324" s="97"/>
      <c r="D324" s="84"/>
      <c r="E324" s="100"/>
      <c r="F324" s="104"/>
      <c r="G324" s="102"/>
      <c r="H324" s="20" t="s">
        <v>149</v>
      </c>
      <c r="I324" s="20" t="s">
        <v>150</v>
      </c>
      <c r="J324" s="20" t="s">
        <v>151</v>
      </c>
      <c r="K324" s="20" t="s">
        <v>152</v>
      </c>
      <c r="L324" s="102"/>
      <c r="M324" s="102"/>
      <c r="N324" s="102"/>
      <c r="O324" s="84"/>
    </row>
    <row r="325" spans="1:15" ht="171.75" customHeight="1" x14ac:dyDescent="0.25">
      <c r="A325" s="88"/>
      <c r="B325" s="95"/>
      <c r="C325" s="98"/>
      <c r="D325" s="85"/>
      <c r="E325" s="2">
        <f>(F325+G325+L325+M325+N325)/5</f>
        <v>10.8</v>
      </c>
      <c r="F325" s="2">
        <v>10</v>
      </c>
      <c r="G325" s="2">
        <f>K325</f>
        <v>11</v>
      </c>
      <c r="H325" s="2" t="s">
        <v>22</v>
      </c>
      <c r="I325" s="2">
        <v>11</v>
      </c>
      <c r="J325" s="2">
        <v>11</v>
      </c>
      <c r="K325" s="2">
        <v>11</v>
      </c>
      <c r="L325" s="2">
        <v>11</v>
      </c>
      <c r="M325" s="2">
        <v>11</v>
      </c>
      <c r="N325" s="2">
        <v>11</v>
      </c>
      <c r="O325" s="85"/>
    </row>
    <row r="326" spans="1:15" ht="62.25" customHeight="1" x14ac:dyDescent="0.25">
      <c r="A326" s="23" t="s">
        <v>10</v>
      </c>
      <c r="B326" s="3" t="s">
        <v>91</v>
      </c>
      <c r="C326" s="4" t="s">
        <v>73</v>
      </c>
      <c r="D326" s="3" t="s">
        <v>3</v>
      </c>
      <c r="E326" s="20">
        <f>SUM(F326:N326)</f>
        <v>0</v>
      </c>
      <c r="F326" s="66">
        <v>0</v>
      </c>
      <c r="G326" s="75">
        <v>0</v>
      </c>
      <c r="H326" s="76"/>
      <c r="I326" s="76"/>
      <c r="J326" s="76"/>
      <c r="K326" s="77"/>
      <c r="L326" s="20">
        <v>0</v>
      </c>
      <c r="M326" s="20">
        <v>0</v>
      </c>
      <c r="N326" s="20">
        <v>0</v>
      </c>
      <c r="O326" s="21" t="s">
        <v>52</v>
      </c>
    </row>
    <row r="327" spans="1:15" ht="21" customHeight="1" x14ac:dyDescent="0.25">
      <c r="A327" s="86"/>
      <c r="B327" s="93" t="s">
        <v>200</v>
      </c>
      <c r="C327" s="96" t="s">
        <v>211</v>
      </c>
      <c r="D327" s="83" t="s">
        <v>211</v>
      </c>
      <c r="E327" s="99" t="s">
        <v>148</v>
      </c>
      <c r="F327" s="103">
        <v>2023</v>
      </c>
      <c r="G327" s="101" t="s">
        <v>7</v>
      </c>
      <c r="H327" s="75" t="s">
        <v>153</v>
      </c>
      <c r="I327" s="76"/>
      <c r="J327" s="76"/>
      <c r="K327" s="77"/>
      <c r="L327" s="101" t="s">
        <v>69</v>
      </c>
      <c r="M327" s="101" t="s">
        <v>70</v>
      </c>
      <c r="N327" s="101" t="s">
        <v>71</v>
      </c>
      <c r="O327" s="83" t="s">
        <v>211</v>
      </c>
    </row>
    <row r="328" spans="1:15" ht="21" customHeight="1" x14ac:dyDescent="0.25">
      <c r="A328" s="87"/>
      <c r="B328" s="94"/>
      <c r="C328" s="97"/>
      <c r="D328" s="84"/>
      <c r="E328" s="100"/>
      <c r="F328" s="104"/>
      <c r="G328" s="102"/>
      <c r="H328" s="20" t="s">
        <v>149</v>
      </c>
      <c r="I328" s="20" t="s">
        <v>150</v>
      </c>
      <c r="J328" s="20" t="s">
        <v>151</v>
      </c>
      <c r="K328" s="20" t="s">
        <v>152</v>
      </c>
      <c r="L328" s="102"/>
      <c r="M328" s="102"/>
      <c r="N328" s="102"/>
      <c r="O328" s="84"/>
    </row>
    <row r="329" spans="1:15" ht="20.25" customHeight="1" x14ac:dyDescent="0.25">
      <c r="A329" s="88"/>
      <c r="B329" s="95"/>
      <c r="C329" s="98"/>
      <c r="D329" s="85"/>
      <c r="E329" s="2">
        <f>F329+G329+L329+M329+N329</f>
        <v>17270</v>
      </c>
      <c r="F329" s="2">
        <v>3454</v>
      </c>
      <c r="G329" s="2">
        <f>K329</f>
        <v>3454</v>
      </c>
      <c r="H329" s="2" t="s">
        <v>22</v>
      </c>
      <c r="I329" s="2" t="s">
        <v>22</v>
      </c>
      <c r="J329" s="2">
        <v>3454</v>
      </c>
      <c r="K329" s="2">
        <v>3454</v>
      </c>
      <c r="L329" s="2">
        <v>3454</v>
      </c>
      <c r="M329" s="2">
        <v>3454</v>
      </c>
      <c r="N329" s="2">
        <v>3454</v>
      </c>
      <c r="O329" s="85"/>
    </row>
    <row r="330" spans="1:15" ht="44.25" customHeight="1" x14ac:dyDescent="0.25">
      <c r="A330" s="79" t="s">
        <v>219</v>
      </c>
      <c r="B330" s="79"/>
      <c r="C330" s="79"/>
      <c r="D330" s="33" t="s">
        <v>3</v>
      </c>
      <c r="E330" s="1">
        <f>SUM(F330:N330)</f>
        <v>534.00022000000001</v>
      </c>
      <c r="F330" s="67">
        <f>F316</f>
        <v>142.00022000000001</v>
      </c>
      <c r="G330" s="90">
        <f>G316</f>
        <v>98</v>
      </c>
      <c r="H330" s="91"/>
      <c r="I330" s="91"/>
      <c r="J330" s="91"/>
      <c r="K330" s="92"/>
      <c r="L330" s="1">
        <f>L316</f>
        <v>98</v>
      </c>
      <c r="M330" s="1">
        <f>M316</f>
        <v>98</v>
      </c>
      <c r="N330" s="1">
        <f>N316</f>
        <v>98</v>
      </c>
      <c r="O330" s="83" t="s">
        <v>211</v>
      </c>
    </row>
    <row r="331" spans="1:15" ht="29.25" customHeight="1" x14ac:dyDescent="0.25">
      <c r="A331" s="79"/>
      <c r="B331" s="79"/>
      <c r="C331" s="79"/>
      <c r="D331" s="33" t="s">
        <v>24</v>
      </c>
      <c r="E331" s="105" t="s">
        <v>129</v>
      </c>
      <c r="F331" s="105"/>
      <c r="G331" s="105"/>
      <c r="H331" s="105"/>
      <c r="I331" s="105"/>
      <c r="J331" s="105"/>
      <c r="K331" s="105"/>
      <c r="L331" s="105"/>
      <c r="M331" s="105"/>
      <c r="N331" s="105"/>
      <c r="O331" s="85"/>
    </row>
    <row r="332" spans="1:15" ht="19.5" customHeight="1" x14ac:dyDescent="0.25">
      <c r="A332" s="82" t="s">
        <v>220</v>
      </c>
      <c r="B332" s="82"/>
      <c r="C332" s="82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</row>
    <row r="333" spans="1:15" ht="77.25" customHeight="1" x14ac:dyDescent="0.25">
      <c r="A333" s="23" t="s">
        <v>93</v>
      </c>
      <c r="B333" s="3" t="s">
        <v>92</v>
      </c>
      <c r="C333" s="4" t="s">
        <v>73</v>
      </c>
      <c r="D333" s="3" t="s">
        <v>3</v>
      </c>
      <c r="E333" s="20">
        <f t="shared" ref="E333:E339" si="24">SUM(F333:N333)</f>
        <v>507114.83419999998</v>
      </c>
      <c r="F333" s="66">
        <f>SUM(F334,F335)</f>
        <v>97010.834199999998</v>
      </c>
      <c r="G333" s="75">
        <f>SUM(G334,G335)</f>
        <v>102526</v>
      </c>
      <c r="H333" s="76"/>
      <c r="I333" s="76"/>
      <c r="J333" s="76"/>
      <c r="K333" s="77"/>
      <c r="L333" s="20">
        <f>SUM(L334,L335)</f>
        <v>102526</v>
      </c>
      <c r="M333" s="20">
        <f>SUM(M334,M335)</f>
        <v>102526</v>
      </c>
      <c r="N333" s="20">
        <f>SUM(N334,N335)</f>
        <v>102526</v>
      </c>
      <c r="O333" s="18" t="s">
        <v>211</v>
      </c>
    </row>
    <row r="334" spans="1:15" ht="110.25" customHeight="1" x14ac:dyDescent="0.25">
      <c r="A334" s="19" t="s">
        <v>8</v>
      </c>
      <c r="B334" s="3" t="s">
        <v>239</v>
      </c>
      <c r="C334" s="4" t="s">
        <v>73</v>
      </c>
      <c r="D334" s="3" t="s">
        <v>3</v>
      </c>
      <c r="E334" s="20">
        <f t="shared" si="24"/>
        <v>358512.94950000005</v>
      </c>
      <c r="F334" s="66">
        <v>68026.1495</v>
      </c>
      <c r="G334" s="75">
        <v>72621.7</v>
      </c>
      <c r="H334" s="76"/>
      <c r="I334" s="76"/>
      <c r="J334" s="76"/>
      <c r="K334" s="77"/>
      <c r="L334" s="20">
        <v>72621.7</v>
      </c>
      <c r="M334" s="20">
        <v>72621.7</v>
      </c>
      <c r="N334" s="20">
        <v>72621.7</v>
      </c>
      <c r="O334" s="21" t="s">
        <v>104</v>
      </c>
    </row>
    <row r="335" spans="1:15" ht="169.5" customHeight="1" x14ac:dyDescent="0.25">
      <c r="A335" s="23" t="s">
        <v>9</v>
      </c>
      <c r="B335" s="3" t="s">
        <v>233</v>
      </c>
      <c r="C335" s="4" t="s">
        <v>73</v>
      </c>
      <c r="D335" s="3" t="s">
        <v>3</v>
      </c>
      <c r="E335" s="20">
        <f t="shared" si="24"/>
        <v>148601.8847</v>
      </c>
      <c r="F335" s="66">
        <v>28984.684700000002</v>
      </c>
      <c r="G335" s="75">
        <v>29904.3</v>
      </c>
      <c r="H335" s="76"/>
      <c r="I335" s="76"/>
      <c r="J335" s="76"/>
      <c r="K335" s="77"/>
      <c r="L335" s="20">
        <v>29904.3</v>
      </c>
      <c r="M335" s="20">
        <v>29904.3</v>
      </c>
      <c r="N335" s="20">
        <v>29904.3</v>
      </c>
      <c r="O335" s="21" t="s">
        <v>104</v>
      </c>
    </row>
    <row r="336" spans="1:15" ht="78" customHeight="1" x14ac:dyDescent="0.25">
      <c r="A336" s="128" t="s">
        <v>221</v>
      </c>
      <c r="B336" s="129"/>
      <c r="C336" s="130"/>
      <c r="D336" s="33" t="s">
        <v>3</v>
      </c>
      <c r="E336" s="1">
        <f t="shared" si="24"/>
        <v>507114.83419999998</v>
      </c>
      <c r="F336" s="67">
        <f>F333</f>
        <v>97010.834199999998</v>
      </c>
      <c r="G336" s="90">
        <f>G333</f>
        <v>102526</v>
      </c>
      <c r="H336" s="91"/>
      <c r="I336" s="91"/>
      <c r="J336" s="91"/>
      <c r="K336" s="92"/>
      <c r="L336" s="1">
        <f>L333</f>
        <v>102526</v>
      </c>
      <c r="M336" s="1">
        <f>M333</f>
        <v>102526</v>
      </c>
      <c r="N336" s="1">
        <f>N333</f>
        <v>102526</v>
      </c>
      <c r="O336" s="18" t="s">
        <v>211</v>
      </c>
    </row>
    <row r="337" spans="1:15" ht="27" customHeight="1" x14ac:dyDescent="0.25">
      <c r="A337" s="131" t="s">
        <v>245</v>
      </c>
      <c r="B337" s="132"/>
      <c r="C337" s="133"/>
      <c r="D337" s="33" t="s">
        <v>35</v>
      </c>
      <c r="E337" s="1">
        <f t="shared" si="24"/>
        <v>2350888.9919400001</v>
      </c>
      <c r="F337" s="67">
        <f>SUM(F338:F340)</f>
        <v>431577.99992000003</v>
      </c>
      <c r="G337" s="90">
        <f>SUM(G338:G340)</f>
        <v>575897.53501999995</v>
      </c>
      <c r="H337" s="91"/>
      <c r="I337" s="91"/>
      <c r="J337" s="91"/>
      <c r="K337" s="92"/>
      <c r="L337" s="1">
        <f t="shared" ref="L337:N337" si="25">SUM(L338:L340)</f>
        <v>470980.45699999999</v>
      </c>
      <c r="M337" s="1">
        <f t="shared" si="25"/>
        <v>465151.5</v>
      </c>
      <c r="N337" s="1">
        <f t="shared" si="25"/>
        <v>407281.5</v>
      </c>
      <c r="O337" s="83" t="s">
        <v>211</v>
      </c>
    </row>
    <row r="338" spans="1:15" ht="45" customHeight="1" x14ac:dyDescent="0.25">
      <c r="A338" s="134"/>
      <c r="B338" s="135"/>
      <c r="C338" s="136"/>
      <c r="D338" s="33" t="s">
        <v>23</v>
      </c>
      <c r="E338" s="1">
        <f t="shared" si="24"/>
        <v>2486.4068700000003</v>
      </c>
      <c r="F338" s="67">
        <f>F155</f>
        <v>2486.4068700000003</v>
      </c>
      <c r="G338" s="90">
        <f>G155</f>
        <v>0</v>
      </c>
      <c r="H338" s="91"/>
      <c r="I338" s="91"/>
      <c r="J338" s="91"/>
      <c r="K338" s="92"/>
      <c r="L338" s="1">
        <f t="shared" ref="L338:N339" si="26">L155</f>
        <v>0</v>
      </c>
      <c r="M338" s="1">
        <f t="shared" si="26"/>
        <v>0</v>
      </c>
      <c r="N338" s="1">
        <f t="shared" si="26"/>
        <v>0</v>
      </c>
      <c r="O338" s="84"/>
    </row>
    <row r="339" spans="1:15" ht="60.75" customHeight="1" x14ac:dyDescent="0.25">
      <c r="A339" s="134"/>
      <c r="B339" s="135"/>
      <c r="C339" s="136"/>
      <c r="D339" s="33" t="s">
        <v>21</v>
      </c>
      <c r="E339" s="1">
        <f t="shared" si="24"/>
        <v>166954.05458</v>
      </c>
      <c r="F339" s="67">
        <f>F156</f>
        <v>33411.839370000002</v>
      </c>
      <c r="G339" s="90">
        <f>G156</f>
        <v>56458.215209999995</v>
      </c>
      <c r="H339" s="91"/>
      <c r="I339" s="91"/>
      <c r="J339" s="91"/>
      <c r="K339" s="92"/>
      <c r="L339" s="1">
        <f t="shared" si="26"/>
        <v>38542</v>
      </c>
      <c r="M339" s="1">
        <f t="shared" si="26"/>
        <v>38542</v>
      </c>
      <c r="N339" s="1">
        <f t="shared" si="26"/>
        <v>0</v>
      </c>
      <c r="O339" s="84"/>
    </row>
    <row r="340" spans="1:15" ht="71.25" customHeight="1" x14ac:dyDescent="0.25">
      <c r="A340" s="134"/>
      <c r="B340" s="135"/>
      <c r="C340" s="136"/>
      <c r="D340" s="33" t="s">
        <v>3</v>
      </c>
      <c r="E340" s="1">
        <f t="shared" ref="E340" si="27">SUM(F340:N340)</f>
        <v>2181448.5304899998</v>
      </c>
      <c r="F340" s="67">
        <f>SUM(F157,F211,F258,F313,F330,F336)</f>
        <v>395679.75368000002</v>
      </c>
      <c r="G340" s="90">
        <f>SUM(G157,G211,G258,G313,G330,G336)</f>
        <v>519439.31980999996</v>
      </c>
      <c r="H340" s="91"/>
      <c r="I340" s="91"/>
      <c r="J340" s="91"/>
      <c r="K340" s="92"/>
      <c r="L340" s="1">
        <f>SUM(L157,L211,L258,L313,L330,L336)</f>
        <v>432438.45699999999</v>
      </c>
      <c r="M340" s="1">
        <f>SUM(M157,M211,M258,M313,M330,M336)</f>
        <v>426609.5</v>
      </c>
      <c r="N340" s="1">
        <f>SUM(N157,N211,N258,N313,N330,N336)</f>
        <v>407281.5</v>
      </c>
      <c r="O340" s="84"/>
    </row>
    <row r="341" spans="1:15" ht="30" customHeight="1" x14ac:dyDescent="0.25">
      <c r="A341" s="137"/>
      <c r="B341" s="138"/>
      <c r="C341" s="139"/>
      <c r="D341" s="33" t="s">
        <v>24</v>
      </c>
      <c r="E341" s="140" t="s">
        <v>132</v>
      </c>
      <c r="F341" s="141"/>
      <c r="G341" s="141"/>
      <c r="H341" s="141"/>
      <c r="I341" s="141"/>
      <c r="J341" s="141"/>
      <c r="K341" s="141"/>
      <c r="L341" s="141"/>
      <c r="M341" s="141"/>
      <c r="N341" s="142"/>
      <c r="O341" s="85"/>
    </row>
    <row r="342" spans="1:15" ht="15.75" customHeight="1" x14ac:dyDescent="0.25">
      <c r="A342" s="37"/>
      <c r="B342" s="37"/>
      <c r="C342" s="37"/>
      <c r="D342" s="38"/>
      <c r="E342" s="8"/>
      <c r="F342" s="8"/>
      <c r="G342" s="39"/>
      <c r="H342" s="39"/>
      <c r="I342" s="39"/>
      <c r="J342" s="39"/>
      <c r="K342" s="39"/>
      <c r="L342" s="39"/>
      <c r="M342" s="39"/>
      <c r="N342" s="8"/>
      <c r="O342" s="40"/>
    </row>
    <row r="343" spans="1:15" ht="15.75" customHeight="1" x14ac:dyDescent="0.25">
      <c r="A343" s="41"/>
      <c r="B343" s="41"/>
      <c r="C343" s="41"/>
      <c r="D343" s="38"/>
      <c r="E343" s="8"/>
      <c r="F343" s="8"/>
      <c r="G343" s="156"/>
      <c r="H343" s="156"/>
      <c r="I343" s="156"/>
      <c r="J343" s="156"/>
      <c r="K343" s="156"/>
      <c r="L343" s="156"/>
      <c r="M343" s="156"/>
      <c r="N343" s="8"/>
      <c r="O343" s="42" t="s">
        <v>241</v>
      </c>
    </row>
    <row r="344" spans="1:15" ht="18.75" customHeight="1" x14ac:dyDescent="0.25">
      <c r="A344" s="43"/>
      <c r="B344" s="44"/>
      <c r="C344" s="44"/>
      <c r="D344" s="44"/>
      <c r="E344" s="15"/>
      <c r="F344" s="15"/>
      <c r="G344" s="69"/>
      <c r="H344" s="15"/>
      <c r="I344" s="15"/>
      <c r="J344" s="15"/>
      <c r="K344" s="15"/>
      <c r="L344" s="15"/>
      <c r="M344" s="15"/>
      <c r="N344" s="9"/>
    </row>
    <row r="345" spans="1:15" ht="30.75" customHeight="1" x14ac:dyDescent="0.25">
      <c r="A345" s="155" t="s">
        <v>248</v>
      </c>
      <c r="B345" s="155"/>
      <c r="C345" s="155"/>
      <c r="D345" s="155"/>
      <c r="E345" s="15"/>
      <c r="F345" s="15"/>
      <c r="G345" s="15"/>
      <c r="H345" s="15"/>
      <c r="I345" s="15"/>
      <c r="J345" s="15"/>
      <c r="K345" s="15"/>
      <c r="L345" s="16"/>
      <c r="M345" s="16"/>
      <c r="N345" s="10"/>
      <c r="O345" s="46"/>
    </row>
    <row r="346" spans="1:15" ht="30.75" customHeight="1" x14ac:dyDescent="0.3">
      <c r="A346" s="155"/>
      <c r="B346" s="155"/>
      <c r="C346" s="155"/>
      <c r="D346" s="155"/>
      <c r="E346" s="15"/>
      <c r="F346" s="15"/>
      <c r="G346" s="15"/>
      <c r="H346" s="15"/>
      <c r="I346" s="15"/>
      <c r="J346" s="15"/>
      <c r="K346" s="15"/>
      <c r="L346" s="15"/>
      <c r="M346" s="15"/>
      <c r="N346" s="150" t="s">
        <v>249</v>
      </c>
      <c r="O346" s="150"/>
    </row>
    <row r="347" spans="1:15" ht="8.25" customHeight="1" x14ac:dyDescent="0.3">
      <c r="A347" s="47"/>
      <c r="B347" s="47"/>
      <c r="C347" s="47"/>
      <c r="D347" s="47"/>
      <c r="E347" s="15"/>
      <c r="F347" s="15"/>
      <c r="G347" s="15"/>
      <c r="H347" s="15"/>
      <c r="I347" s="15"/>
      <c r="J347" s="15"/>
      <c r="K347" s="15"/>
      <c r="L347" s="15"/>
      <c r="M347" s="15"/>
      <c r="N347" s="48"/>
      <c r="O347" s="48"/>
    </row>
    <row r="348" spans="1:15" ht="9" customHeight="1" x14ac:dyDescent="0.3">
      <c r="A348" s="49"/>
      <c r="B348" s="50"/>
      <c r="C348" s="51"/>
      <c r="D348" s="50"/>
      <c r="E348" s="15"/>
      <c r="F348" s="15"/>
      <c r="G348" s="15"/>
      <c r="H348" s="15"/>
      <c r="I348" s="15"/>
      <c r="J348" s="15"/>
      <c r="K348" s="15"/>
      <c r="L348" s="15"/>
      <c r="M348" s="15"/>
      <c r="N348" s="9"/>
      <c r="O348" s="46"/>
    </row>
    <row r="349" spans="1:15" ht="24.75" customHeight="1" x14ac:dyDescent="0.3">
      <c r="A349" s="127" t="s">
        <v>27</v>
      </c>
      <c r="B349" s="127"/>
      <c r="C349" s="52"/>
      <c r="D349" s="53"/>
      <c r="E349" s="15"/>
      <c r="F349" s="15"/>
      <c r="G349" s="15"/>
      <c r="H349" s="15"/>
      <c r="I349" s="15"/>
      <c r="J349" s="15"/>
      <c r="K349" s="15"/>
      <c r="L349" s="16"/>
      <c r="M349" s="16"/>
      <c r="N349" s="10"/>
      <c r="O349" s="54"/>
    </row>
    <row r="350" spans="1:15" ht="18.75" x14ac:dyDescent="0.3">
      <c r="A350" s="127" t="s">
        <v>51</v>
      </c>
      <c r="B350" s="127"/>
      <c r="C350" s="127"/>
      <c r="D350" s="127"/>
      <c r="E350" s="127"/>
      <c r="F350" s="17"/>
      <c r="G350" s="17"/>
      <c r="H350" s="17"/>
      <c r="I350" s="17"/>
      <c r="J350" s="17"/>
      <c r="K350" s="17"/>
      <c r="L350" s="17"/>
      <c r="M350" s="17"/>
      <c r="N350" s="11"/>
      <c r="O350" s="46"/>
    </row>
    <row r="351" spans="1:15" ht="18.75" x14ac:dyDescent="0.3">
      <c r="A351" s="127" t="s">
        <v>28</v>
      </c>
      <c r="B351" s="127"/>
      <c r="C351" s="127"/>
      <c r="D351" s="127"/>
      <c r="E351" s="17"/>
      <c r="F351" s="17"/>
      <c r="G351" s="17"/>
      <c r="H351" s="17"/>
      <c r="I351" s="17"/>
      <c r="J351" s="17"/>
      <c r="K351" s="17"/>
      <c r="L351" s="17"/>
      <c r="M351" s="17"/>
      <c r="N351" s="11"/>
      <c r="O351" s="46"/>
    </row>
    <row r="352" spans="1:15" ht="18.75" x14ac:dyDescent="0.3">
      <c r="A352" s="127" t="s">
        <v>29</v>
      </c>
      <c r="B352" s="127"/>
      <c r="C352" s="127"/>
      <c r="D352" s="127"/>
      <c r="E352" s="17"/>
      <c r="F352" s="17"/>
      <c r="G352" s="17"/>
      <c r="H352" s="17"/>
      <c r="I352" s="17"/>
      <c r="J352" s="17"/>
      <c r="K352" s="17"/>
      <c r="L352" s="17"/>
      <c r="M352" s="17"/>
      <c r="N352" s="150" t="s">
        <v>210</v>
      </c>
      <c r="O352" s="150"/>
    </row>
  </sheetData>
  <mergeCells count="1005">
    <mergeCell ref="A345:D346"/>
    <mergeCell ref="G343:M343"/>
    <mergeCell ref="G330:K330"/>
    <mergeCell ref="G333:K333"/>
    <mergeCell ref="G334:K334"/>
    <mergeCell ref="G335:K335"/>
    <mergeCell ref="G340:K340"/>
    <mergeCell ref="G339:K339"/>
    <mergeCell ref="G338:K338"/>
    <mergeCell ref="G337:K337"/>
    <mergeCell ref="G336:K336"/>
    <mergeCell ref="G308:K308"/>
    <mergeCell ref="G304:K304"/>
    <mergeCell ref="H288:K288"/>
    <mergeCell ref="A213:O213"/>
    <mergeCell ref="A194:A196"/>
    <mergeCell ref="B194:B196"/>
    <mergeCell ref="H220:K220"/>
    <mergeCell ref="E233:N233"/>
    <mergeCell ref="O232:O233"/>
    <mergeCell ref="N284:N285"/>
    <mergeCell ref="M246:M247"/>
    <mergeCell ref="H199:K199"/>
    <mergeCell ref="H206:K206"/>
    <mergeCell ref="G209:K209"/>
    <mergeCell ref="L234:L235"/>
    <mergeCell ref="G220:G221"/>
    <mergeCell ref="L220:L221"/>
    <mergeCell ref="G271:K271"/>
    <mergeCell ref="H272:K272"/>
    <mergeCell ref="L254:L255"/>
    <mergeCell ref="M254:M255"/>
    <mergeCell ref="A182:A184"/>
    <mergeCell ref="B182:B184"/>
    <mergeCell ref="C182:C184"/>
    <mergeCell ref="D182:D184"/>
    <mergeCell ref="C179:C181"/>
    <mergeCell ref="E180:N180"/>
    <mergeCell ref="E177:N177"/>
    <mergeCell ref="B176:B178"/>
    <mergeCell ref="E182:E183"/>
    <mergeCell ref="F182:F183"/>
    <mergeCell ref="G182:G183"/>
    <mergeCell ref="L182:L183"/>
    <mergeCell ref="E284:E285"/>
    <mergeCell ref="N216:N217"/>
    <mergeCell ref="O284:O286"/>
    <mergeCell ref="M129:M130"/>
    <mergeCell ref="G295:K295"/>
    <mergeCell ref="H133:K133"/>
    <mergeCell ref="G136:K136"/>
    <mergeCell ref="H139:K139"/>
    <mergeCell ref="E158:N158"/>
    <mergeCell ref="G179:K179"/>
    <mergeCell ref="F194:F195"/>
    <mergeCell ref="G155:K155"/>
    <mergeCell ref="M280:M281"/>
    <mergeCell ref="G268:G269"/>
    <mergeCell ref="G237:K237"/>
    <mergeCell ref="H216:K216"/>
    <mergeCell ref="G146:K146"/>
    <mergeCell ref="M272:M273"/>
    <mergeCell ref="N272:N273"/>
    <mergeCell ref="E241:N241"/>
    <mergeCell ref="G9:K9"/>
    <mergeCell ref="G11:K11"/>
    <mergeCell ref="G12:K12"/>
    <mergeCell ref="H13:K13"/>
    <mergeCell ref="H17:K17"/>
    <mergeCell ref="G20:K20"/>
    <mergeCell ref="H21:K21"/>
    <mergeCell ref="G24:K24"/>
    <mergeCell ref="G25:K25"/>
    <mergeCell ref="H26:K26"/>
    <mergeCell ref="G29:K29"/>
    <mergeCell ref="H30:K30"/>
    <mergeCell ref="G33:K33"/>
    <mergeCell ref="H34:K34"/>
    <mergeCell ref="G37:K37"/>
    <mergeCell ref="G13:G14"/>
    <mergeCell ref="A10:O10"/>
    <mergeCell ref="E13:E14"/>
    <mergeCell ref="F13:F14"/>
    <mergeCell ref="O34:O36"/>
    <mergeCell ref="F34:F35"/>
    <mergeCell ref="M34:M35"/>
    <mergeCell ref="N34:N35"/>
    <mergeCell ref="F17:F18"/>
    <mergeCell ref="G17:G18"/>
    <mergeCell ref="D26:D28"/>
    <mergeCell ref="E26:E27"/>
    <mergeCell ref="F26:F27"/>
    <mergeCell ref="G26:G27"/>
    <mergeCell ref="L26:L27"/>
    <mergeCell ref="N26:N27"/>
    <mergeCell ref="O26:O28"/>
    <mergeCell ref="G41:K41"/>
    <mergeCell ref="G50:K50"/>
    <mergeCell ref="H51:K51"/>
    <mergeCell ref="G54:K54"/>
    <mergeCell ref="G16:K16"/>
    <mergeCell ref="A30:A32"/>
    <mergeCell ref="G288:G289"/>
    <mergeCell ref="O288:O290"/>
    <mergeCell ref="M242:M243"/>
    <mergeCell ref="H238:K238"/>
    <mergeCell ref="H242:K242"/>
    <mergeCell ref="O238:O240"/>
    <mergeCell ref="F190:F191"/>
    <mergeCell ref="G190:G191"/>
    <mergeCell ref="L190:L191"/>
    <mergeCell ref="N182:N183"/>
    <mergeCell ref="O182:O184"/>
    <mergeCell ref="M147:M148"/>
    <mergeCell ref="N147:N148"/>
    <mergeCell ref="O147:O149"/>
    <mergeCell ref="M139:M140"/>
    <mergeCell ref="N139:N140"/>
    <mergeCell ref="O216:O218"/>
    <mergeCell ref="E231:N231"/>
    <mergeCell ref="G283:K283"/>
    <mergeCell ref="H106:K106"/>
    <mergeCell ref="G113:K113"/>
    <mergeCell ref="G112:K112"/>
    <mergeCell ref="G111:K111"/>
    <mergeCell ref="G110:K110"/>
    <mergeCell ref="G109:K109"/>
    <mergeCell ref="H117:K117"/>
    <mergeCell ref="N352:O352"/>
    <mergeCell ref="M327:M328"/>
    <mergeCell ref="N327:N328"/>
    <mergeCell ref="O327:O329"/>
    <mergeCell ref="M323:M324"/>
    <mergeCell ref="N323:N324"/>
    <mergeCell ref="O323:O325"/>
    <mergeCell ref="M319:M320"/>
    <mergeCell ref="N319:N320"/>
    <mergeCell ref="O319:O321"/>
    <mergeCell ref="G322:K322"/>
    <mergeCell ref="G326:K326"/>
    <mergeCell ref="F323:F324"/>
    <mergeCell ref="G323:G324"/>
    <mergeCell ref="L323:L324"/>
    <mergeCell ref="L327:L328"/>
    <mergeCell ref="O330:O331"/>
    <mergeCell ref="O337:O341"/>
    <mergeCell ref="N346:O346"/>
    <mergeCell ref="G284:G285"/>
    <mergeCell ref="H284:K284"/>
    <mergeCell ref="G287:K287"/>
    <mergeCell ref="H327:K327"/>
    <mergeCell ref="G312:K312"/>
    <mergeCell ref="G316:K316"/>
    <mergeCell ref="L284:L285"/>
    <mergeCell ref="M284:M285"/>
    <mergeCell ref="G263:K263"/>
    <mergeCell ref="H264:K264"/>
    <mergeCell ref="L264:L265"/>
    <mergeCell ref="H296:K296"/>
    <mergeCell ref="L246:L247"/>
    <mergeCell ref="G242:G243"/>
    <mergeCell ref="H309:K309"/>
    <mergeCell ref="G319:G320"/>
    <mergeCell ref="L319:L320"/>
    <mergeCell ref="G185:K185"/>
    <mergeCell ref="F284:F285"/>
    <mergeCell ref="H190:K190"/>
    <mergeCell ref="G198:K198"/>
    <mergeCell ref="G197:K197"/>
    <mergeCell ref="G193:K193"/>
    <mergeCell ref="H194:K194"/>
    <mergeCell ref="H182:K182"/>
    <mergeCell ref="E172:N172"/>
    <mergeCell ref="F216:F217"/>
    <mergeCell ref="G216:G217"/>
    <mergeCell ref="M216:M217"/>
    <mergeCell ref="N242:N243"/>
    <mergeCell ref="F225:F226"/>
    <mergeCell ref="H186:K186"/>
    <mergeCell ref="F199:F200"/>
    <mergeCell ref="M234:M235"/>
    <mergeCell ref="M186:M187"/>
    <mergeCell ref="E186:E187"/>
    <mergeCell ref="N186:N187"/>
    <mergeCell ref="F220:F221"/>
    <mergeCell ref="N254:N255"/>
    <mergeCell ref="H268:K268"/>
    <mergeCell ref="M268:M269"/>
    <mergeCell ref="L225:L226"/>
    <mergeCell ref="G211:K211"/>
    <mergeCell ref="G215:K215"/>
    <mergeCell ref="G253:K253"/>
    <mergeCell ref="H254:K254"/>
    <mergeCell ref="G214:K214"/>
    <mergeCell ref="G224:K224"/>
    <mergeCell ref="G223:K223"/>
    <mergeCell ref="L216:L217"/>
    <mergeCell ref="O272:O274"/>
    <mergeCell ref="N264:N265"/>
    <mergeCell ref="O264:O266"/>
    <mergeCell ref="N250:N251"/>
    <mergeCell ref="O250:O252"/>
    <mergeCell ref="O254:O256"/>
    <mergeCell ref="O246:O248"/>
    <mergeCell ref="N246:N247"/>
    <mergeCell ref="L238:L239"/>
    <mergeCell ref="L268:L269"/>
    <mergeCell ref="G280:G281"/>
    <mergeCell ref="N268:N269"/>
    <mergeCell ref="E245:N245"/>
    <mergeCell ref="H280:K280"/>
    <mergeCell ref="L280:L281"/>
    <mergeCell ref="G275:K275"/>
    <mergeCell ref="H276:K276"/>
    <mergeCell ref="H225:K225"/>
    <mergeCell ref="F272:F273"/>
    <mergeCell ref="G272:G273"/>
    <mergeCell ref="L272:L273"/>
    <mergeCell ref="G261:K261"/>
    <mergeCell ref="M264:M265"/>
    <mergeCell ref="M250:M251"/>
    <mergeCell ref="F268:F269"/>
    <mergeCell ref="F242:F243"/>
    <mergeCell ref="N234:N235"/>
    <mergeCell ref="N280:N281"/>
    <mergeCell ref="O220:O222"/>
    <mergeCell ref="M225:M226"/>
    <mergeCell ref="N225:N226"/>
    <mergeCell ref="O280:O282"/>
    <mergeCell ref="G276:G277"/>
    <mergeCell ref="L276:L277"/>
    <mergeCell ref="M276:M277"/>
    <mergeCell ref="N276:N277"/>
    <mergeCell ref="O276:O278"/>
    <mergeCell ref="O268:O270"/>
    <mergeCell ref="E264:E265"/>
    <mergeCell ref="F276:F277"/>
    <mergeCell ref="A280:A282"/>
    <mergeCell ref="B280:B282"/>
    <mergeCell ref="C280:C282"/>
    <mergeCell ref="D280:D282"/>
    <mergeCell ref="E280:E281"/>
    <mergeCell ref="F280:F281"/>
    <mergeCell ref="D250:D252"/>
    <mergeCell ref="E250:E251"/>
    <mergeCell ref="F250:F251"/>
    <mergeCell ref="B272:B274"/>
    <mergeCell ref="A254:A256"/>
    <mergeCell ref="O209:O212"/>
    <mergeCell ref="O257:O259"/>
    <mergeCell ref="G225:G226"/>
    <mergeCell ref="C264:C266"/>
    <mergeCell ref="D264:D266"/>
    <mergeCell ref="C254:C256"/>
    <mergeCell ref="D254:D256"/>
    <mergeCell ref="E254:E255"/>
    <mergeCell ref="F254:F255"/>
    <mergeCell ref="G254:G255"/>
    <mergeCell ref="F264:F265"/>
    <mergeCell ref="G264:G265"/>
    <mergeCell ref="O234:O236"/>
    <mergeCell ref="O242:O244"/>
    <mergeCell ref="B276:B278"/>
    <mergeCell ref="C276:C278"/>
    <mergeCell ref="D276:D278"/>
    <mergeCell ref="E276:E277"/>
    <mergeCell ref="G257:K257"/>
    <mergeCell ref="G258:K258"/>
    <mergeCell ref="G246:G247"/>
    <mergeCell ref="G249:K249"/>
    <mergeCell ref="B264:B266"/>
    <mergeCell ref="E229:N229"/>
    <mergeCell ref="O230:O231"/>
    <mergeCell ref="A257:C259"/>
    <mergeCell ref="E259:N259"/>
    <mergeCell ref="A216:A218"/>
    <mergeCell ref="B216:B218"/>
    <mergeCell ref="C216:C218"/>
    <mergeCell ref="D216:D218"/>
    <mergeCell ref="C232:C233"/>
    <mergeCell ref="A284:A286"/>
    <mergeCell ref="B284:B286"/>
    <mergeCell ref="C284:C286"/>
    <mergeCell ref="D284:D286"/>
    <mergeCell ref="A242:A244"/>
    <mergeCell ref="D246:D248"/>
    <mergeCell ref="E246:E247"/>
    <mergeCell ref="F246:F247"/>
    <mergeCell ref="C250:C252"/>
    <mergeCell ref="A250:A252"/>
    <mergeCell ref="B250:B252"/>
    <mergeCell ref="A276:A278"/>
    <mergeCell ref="A268:A270"/>
    <mergeCell ref="E272:E273"/>
    <mergeCell ref="C272:C274"/>
    <mergeCell ref="D272:D274"/>
    <mergeCell ref="A264:A266"/>
    <mergeCell ref="E268:E269"/>
    <mergeCell ref="E279:N279"/>
    <mergeCell ref="C261:C262"/>
    <mergeCell ref="B261:B262"/>
    <mergeCell ref="A261:A262"/>
    <mergeCell ref="E262:N262"/>
    <mergeCell ref="A260:O260"/>
    <mergeCell ref="D242:D244"/>
    <mergeCell ref="B242:B244"/>
    <mergeCell ref="O261:O262"/>
    <mergeCell ref="L242:L243"/>
    <mergeCell ref="G250:G251"/>
    <mergeCell ref="L250:L251"/>
    <mergeCell ref="B254:B256"/>
    <mergeCell ref="B268:B270"/>
    <mergeCell ref="G199:G200"/>
    <mergeCell ref="L199:L200"/>
    <mergeCell ref="M220:M221"/>
    <mergeCell ref="N220:N221"/>
    <mergeCell ref="E216:E217"/>
    <mergeCell ref="A220:A222"/>
    <mergeCell ref="E220:E221"/>
    <mergeCell ref="C225:C227"/>
    <mergeCell ref="D225:D227"/>
    <mergeCell ref="E225:E226"/>
    <mergeCell ref="N199:N200"/>
    <mergeCell ref="C190:C192"/>
    <mergeCell ref="D190:D192"/>
    <mergeCell ref="A209:C212"/>
    <mergeCell ref="E212:N212"/>
    <mergeCell ref="A272:A274"/>
    <mergeCell ref="F234:F235"/>
    <mergeCell ref="E238:E239"/>
    <mergeCell ref="D238:D240"/>
    <mergeCell ref="A234:A236"/>
    <mergeCell ref="C238:C240"/>
    <mergeCell ref="B238:B240"/>
    <mergeCell ref="A238:A240"/>
    <mergeCell ref="G234:G235"/>
    <mergeCell ref="E234:E235"/>
    <mergeCell ref="G228:K228"/>
    <mergeCell ref="G230:K230"/>
    <mergeCell ref="G232:K232"/>
    <mergeCell ref="H234:K234"/>
    <mergeCell ref="E210:N210"/>
    <mergeCell ref="G219:K219"/>
    <mergeCell ref="F238:F239"/>
    <mergeCell ref="B179:B181"/>
    <mergeCell ref="A179:A181"/>
    <mergeCell ref="G176:K176"/>
    <mergeCell ref="G181:K181"/>
    <mergeCell ref="A162:A164"/>
    <mergeCell ref="B162:B164"/>
    <mergeCell ref="C162:C164"/>
    <mergeCell ref="O199:O201"/>
    <mergeCell ref="A206:A208"/>
    <mergeCell ref="B206:B208"/>
    <mergeCell ref="C206:C208"/>
    <mergeCell ref="D206:D208"/>
    <mergeCell ref="E206:E207"/>
    <mergeCell ref="F206:F207"/>
    <mergeCell ref="G206:G207"/>
    <mergeCell ref="L206:L207"/>
    <mergeCell ref="M206:M207"/>
    <mergeCell ref="N206:N207"/>
    <mergeCell ref="O206:O208"/>
    <mergeCell ref="E203:N203"/>
    <mergeCell ref="B202:B203"/>
    <mergeCell ref="A202:A203"/>
    <mergeCell ref="C202:C203"/>
    <mergeCell ref="E202:N202"/>
    <mergeCell ref="O202:O203"/>
    <mergeCell ref="A204:A205"/>
    <mergeCell ref="A199:A201"/>
    <mergeCell ref="G189:K189"/>
    <mergeCell ref="E205:N205"/>
    <mergeCell ref="E204:N204"/>
    <mergeCell ref="E190:E191"/>
    <mergeCell ref="M182:M183"/>
    <mergeCell ref="A166:A168"/>
    <mergeCell ref="C169:C170"/>
    <mergeCell ref="A169:A170"/>
    <mergeCell ref="M162:M163"/>
    <mergeCell ref="A176:A178"/>
    <mergeCell ref="O176:O178"/>
    <mergeCell ref="A173:A175"/>
    <mergeCell ref="B173:B175"/>
    <mergeCell ref="C173:C175"/>
    <mergeCell ref="D173:D175"/>
    <mergeCell ref="E173:E174"/>
    <mergeCell ref="F173:F174"/>
    <mergeCell ref="G173:G174"/>
    <mergeCell ref="L173:L174"/>
    <mergeCell ref="M173:M174"/>
    <mergeCell ref="N173:N174"/>
    <mergeCell ref="O173:O175"/>
    <mergeCell ref="G171:K171"/>
    <mergeCell ref="H173:K173"/>
    <mergeCell ref="G178:K178"/>
    <mergeCell ref="C176:C178"/>
    <mergeCell ref="G150:K150"/>
    <mergeCell ref="H151:K151"/>
    <mergeCell ref="O154:O158"/>
    <mergeCell ref="O169:O170"/>
    <mergeCell ref="G156:K156"/>
    <mergeCell ref="O162:O164"/>
    <mergeCell ref="D162:D164"/>
    <mergeCell ref="E162:E163"/>
    <mergeCell ref="F162:F163"/>
    <mergeCell ref="G162:G163"/>
    <mergeCell ref="L162:L163"/>
    <mergeCell ref="G169:K169"/>
    <mergeCell ref="G165:K165"/>
    <mergeCell ref="B166:B168"/>
    <mergeCell ref="C166:C168"/>
    <mergeCell ref="D166:D168"/>
    <mergeCell ref="E166:E167"/>
    <mergeCell ref="F166:F167"/>
    <mergeCell ref="G166:G167"/>
    <mergeCell ref="H166:K166"/>
    <mergeCell ref="L166:L167"/>
    <mergeCell ref="M166:M167"/>
    <mergeCell ref="N166:N167"/>
    <mergeCell ref="O166:O167"/>
    <mergeCell ref="F139:F140"/>
    <mergeCell ref="G139:G140"/>
    <mergeCell ref="L139:L140"/>
    <mergeCell ref="G142:K142"/>
    <mergeCell ref="H143:K143"/>
    <mergeCell ref="N162:N163"/>
    <mergeCell ref="H162:K162"/>
    <mergeCell ref="A151:A153"/>
    <mergeCell ref="B151:B153"/>
    <mergeCell ref="C151:C153"/>
    <mergeCell ref="D151:D153"/>
    <mergeCell ref="E151:E152"/>
    <mergeCell ref="F151:F152"/>
    <mergeCell ref="G151:G152"/>
    <mergeCell ref="L151:L152"/>
    <mergeCell ref="M151:M152"/>
    <mergeCell ref="N151:N152"/>
    <mergeCell ref="G154:K154"/>
    <mergeCell ref="G161:K161"/>
    <mergeCell ref="G160:K160"/>
    <mergeCell ref="A159:O159"/>
    <mergeCell ref="G157:K157"/>
    <mergeCell ref="O151:O153"/>
    <mergeCell ref="A147:A149"/>
    <mergeCell ref="B147:B149"/>
    <mergeCell ref="C147:C149"/>
    <mergeCell ref="D147:D149"/>
    <mergeCell ref="E147:E148"/>
    <mergeCell ref="F147:F148"/>
    <mergeCell ref="G147:G148"/>
    <mergeCell ref="L147:L148"/>
    <mergeCell ref="H147:K147"/>
    <mergeCell ref="A129:A131"/>
    <mergeCell ref="C129:C131"/>
    <mergeCell ref="D129:D131"/>
    <mergeCell ref="E129:E130"/>
    <mergeCell ref="F129:F130"/>
    <mergeCell ref="G129:G130"/>
    <mergeCell ref="L129:L130"/>
    <mergeCell ref="B129:B131"/>
    <mergeCell ref="G132:K132"/>
    <mergeCell ref="O139:O141"/>
    <mergeCell ref="B136:B138"/>
    <mergeCell ref="A136:A138"/>
    <mergeCell ref="O136:O138"/>
    <mergeCell ref="C136:C138"/>
    <mergeCell ref="G137:K137"/>
    <mergeCell ref="G138:K138"/>
    <mergeCell ref="A143:A145"/>
    <mergeCell ref="B143:B145"/>
    <mergeCell ref="C143:C145"/>
    <mergeCell ref="D143:D145"/>
    <mergeCell ref="E143:E144"/>
    <mergeCell ref="F143:F144"/>
    <mergeCell ref="G143:G144"/>
    <mergeCell ref="L143:L144"/>
    <mergeCell ref="M143:M144"/>
    <mergeCell ref="N143:N144"/>
    <mergeCell ref="O143:O145"/>
    <mergeCell ref="A139:A141"/>
    <mergeCell ref="B139:B141"/>
    <mergeCell ref="C139:C141"/>
    <mergeCell ref="D139:D141"/>
    <mergeCell ref="E139:E140"/>
    <mergeCell ref="O85:O87"/>
    <mergeCell ref="M121:M122"/>
    <mergeCell ref="N121:N122"/>
    <mergeCell ref="O121:O123"/>
    <mergeCell ref="E106:E107"/>
    <mergeCell ref="F106:F107"/>
    <mergeCell ref="G106:G107"/>
    <mergeCell ref="L106:L107"/>
    <mergeCell ref="O90:O92"/>
    <mergeCell ref="D121:D123"/>
    <mergeCell ref="E121:E122"/>
    <mergeCell ref="F121:F122"/>
    <mergeCell ref="G121:G122"/>
    <mergeCell ref="L121:L122"/>
    <mergeCell ref="G83:K83"/>
    <mergeCell ref="G133:G134"/>
    <mergeCell ref="L133:L134"/>
    <mergeCell ref="M133:M134"/>
    <mergeCell ref="N133:N134"/>
    <mergeCell ref="O133:O135"/>
    <mergeCell ref="H129:K129"/>
    <mergeCell ref="H102:K102"/>
    <mergeCell ref="G128:K128"/>
    <mergeCell ref="G120:K120"/>
    <mergeCell ref="H121:K121"/>
    <mergeCell ref="E105:N105"/>
    <mergeCell ref="H94:K94"/>
    <mergeCell ref="H98:K98"/>
    <mergeCell ref="G101:K101"/>
    <mergeCell ref="G102:G103"/>
    <mergeCell ref="L90:L91"/>
    <mergeCell ref="G94:G95"/>
    <mergeCell ref="F59:F60"/>
    <mergeCell ref="G59:G60"/>
    <mergeCell ref="L59:L60"/>
    <mergeCell ref="O62:O65"/>
    <mergeCell ref="E65:N65"/>
    <mergeCell ref="C62:C65"/>
    <mergeCell ref="B62:B65"/>
    <mergeCell ref="G66:K66"/>
    <mergeCell ref="H67:K67"/>
    <mergeCell ref="O71:O73"/>
    <mergeCell ref="A75:A77"/>
    <mergeCell ref="B75:B77"/>
    <mergeCell ref="C75:C77"/>
    <mergeCell ref="D75:D77"/>
    <mergeCell ref="E75:E76"/>
    <mergeCell ref="F75:F76"/>
    <mergeCell ref="G75:G76"/>
    <mergeCell ref="L75:L76"/>
    <mergeCell ref="M75:M76"/>
    <mergeCell ref="N75:N76"/>
    <mergeCell ref="O75:O77"/>
    <mergeCell ref="A71:A73"/>
    <mergeCell ref="B71:B73"/>
    <mergeCell ref="C71:C73"/>
    <mergeCell ref="D71:D73"/>
    <mergeCell ref="E71:E72"/>
    <mergeCell ref="F71:F72"/>
    <mergeCell ref="L71:L72"/>
    <mergeCell ref="H71:K71"/>
    <mergeCell ref="G74:K74"/>
    <mergeCell ref="L55:L56"/>
    <mergeCell ref="M55:M56"/>
    <mergeCell ref="N55:N56"/>
    <mergeCell ref="O55:O57"/>
    <mergeCell ref="A51:A53"/>
    <mergeCell ref="B51:B53"/>
    <mergeCell ref="C51:C53"/>
    <mergeCell ref="D51:D53"/>
    <mergeCell ref="E51:E52"/>
    <mergeCell ref="F51:F52"/>
    <mergeCell ref="G51:G52"/>
    <mergeCell ref="L51:L52"/>
    <mergeCell ref="H55:K55"/>
    <mergeCell ref="M59:M60"/>
    <mergeCell ref="N59:N60"/>
    <mergeCell ref="O59:O61"/>
    <mergeCell ref="A67:A69"/>
    <mergeCell ref="B67:B69"/>
    <mergeCell ref="C67:C69"/>
    <mergeCell ref="D67:D69"/>
    <mergeCell ref="E67:E68"/>
    <mergeCell ref="F67:F68"/>
    <mergeCell ref="G67:G68"/>
    <mergeCell ref="L67:L68"/>
    <mergeCell ref="M67:M68"/>
    <mergeCell ref="N67:N68"/>
    <mergeCell ref="O67:O69"/>
    <mergeCell ref="A59:A61"/>
    <mergeCell ref="B59:B61"/>
    <mergeCell ref="C59:C61"/>
    <mergeCell ref="D59:D61"/>
    <mergeCell ref="E59:E60"/>
    <mergeCell ref="F38:F39"/>
    <mergeCell ref="G38:G39"/>
    <mergeCell ref="L38:L39"/>
    <mergeCell ref="M38:M39"/>
    <mergeCell ref="N38:N39"/>
    <mergeCell ref="O38:O40"/>
    <mergeCell ref="A34:A36"/>
    <mergeCell ref="B34:B36"/>
    <mergeCell ref="C34:C36"/>
    <mergeCell ref="D34:D36"/>
    <mergeCell ref="E34:E35"/>
    <mergeCell ref="A352:D352"/>
    <mergeCell ref="A349:B349"/>
    <mergeCell ref="A350:E350"/>
    <mergeCell ref="A332:O332"/>
    <mergeCell ref="A336:C336"/>
    <mergeCell ref="A337:C341"/>
    <mergeCell ref="E341:N341"/>
    <mergeCell ref="A351:D351"/>
    <mergeCell ref="E78:N78"/>
    <mergeCell ref="O82:O84"/>
    <mergeCell ref="B109:B112"/>
    <mergeCell ref="E267:N267"/>
    <mergeCell ref="B82:B84"/>
    <mergeCell ref="E318:N318"/>
    <mergeCell ref="B171:B172"/>
    <mergeCell ref="A171:A172"/>
    <mergeCell ref="B42:B44"/>
    <mergeCell ref="C42:C44"/>
    <mergeCell ref="D42:D44"/>
    <mergeCell ref="E42:E43"/>
    <mergeCell ref="E55:E56"/>
    <mergeCell ref="O117:O119"/>
    <mergeCell ref="A109:A112"/>
    <mergeCell ref="A98:A100"/>
    <mergeCell ref="E93:N93"/>
    <mergeCell ref="A90:A92"/>
    <mergeCell ref="B90:B92"/>
    <mergeCell ref="C90:C92"/>
    <mergeCell ref="D90:D92"/>
    <mergeCell ref="E90:E91"/>
    <mergeCell ref="F90:F91"/>
    <mergeCell ref="F94:F95"/>
    <mergeCell ref="O98:O100"/>
    <mergeCell ref="O106:O108"/>
    <mergeCell ref="L102:L103"/>
    <mergeCell ref="M102:M103"/>
    <mergeCell ref="N102:N103"/>
    <mergeCell ref="F42:F43"/>
    <mergeCell ref="G42:G43"/>
    <mergeCell ref="L42:L43"/>
    <mergeCell ref="H42:K42"/>
    <mergeCell ref="G46:K46"/>
    <mergeCell ref="G45:K45"/>
    <mergeCell ref="H47:K47"/>
    <mergeCell ref="M51:M52"/>
    <mergeCell ref="N51:N52"/>
    <mergeCell ref="O51:O53"/>
    <mergeCell ref="A55:A57"/>
    <mergeCell ref="B55:B57"/>
    <mergeCell ref="C55:C57"/>
    <mergeCell ref="D55:D57"/>
    <mergeCell ref="F55:F56"/>
    <mergeCell ref="G55:G56"/>
    <mergeCell ref="O79:O81"/>
    <mergeCell ref="M190:M191"/>
    <mergeCell ref="N190:N191"/>
    <mergeCell ref="O190:O192"/>
    <mergeCell ref="N98:N99"/>
    <mergeCell ref="M199:M200"/>
    <mergeCell ref="B204:B205"/>
    <mergeCell ref="C204:C205"/>
    <mergeCell ref="B199:B201"/>
    <mergeCell ref="C199:C201"/>
    <mergeCell ref="D199:D201"/>
    <mergeCell ref="E199:E200"/>
    <mergeCell ref="C117:C119"/>
    <mergeCell ref="D117:D119"/>
    <mergeCell ref="E117:E118"/>
    <mergeCell ref="F117:F118"/>
    <mergeCell ref="G117:G118"/>
    <mergeCell ref="L117:L118"/>
    <mergeCell ref="D98:D100"/>
    <mergeCell ref="M117:M118"/>
    <mergeCell ref="C113:C116"/>
    <mergeCell ref="N79:N80"/>
    <mergeCell ref="D85:D87"/>
    <mergeCell ref="E85:E86"/>
    <mergeCell ref="F85:F86"/>
    <mergeCell ref="G85:G86"/>
    <mergeCell ref="L85:L86"/>
    <mergeCell ref="M85:M86"/>
    <mergeCell ref="L79:L80"/>
    <mergeCell ref="N85:N86"/>
    <mergeCell ref="O94:O96"/>
    <mergeCell ref="H85:K85"/>
    <mergeCell ref="C98:C100"/>
    <mergeCell ref="A85:A87"/>
    <mergeCell ref="B85:B87"/>
    <mergeCell ref="A13:A15"/>
    <mergeCell ref="B13:B15"/>
    <mergeCell ref="C13:C15"/>
    <mergeCell ref="D13:D15"/>
    <mergeCell ref="L13:L14"/>
    <mergeCell ref="M13:M14"/>
    <mergeCell ref="N13:N14"/>
    <mergeCell ref="M98:M99"/>
    <mergeCell ref="M106:M107"/>
    <mergeCell ref="N106:N107"/>
    <mergeCell ref="A102:A104"/>
    <mergeCell ref="B102:B104"/>
    <mergeCell ref="C102:C104"/>
    <mergeCell ref="D102:D104"/>
    <mergeCell ref="E102:E103"/>
    <mergeCell ref="F102:F103"/>
    <mergeCell ref="G79:G80"/>
    <mergeCell ref="F79:F80"/>
    <mergeCell ref="C106:C108"/>
    <mergeCell ref="A94:A96"/>
    <mergeCell ref="B94:B96"/>
    <mergeCell ref="C94:C96"/>
    <mergeCell ref="D94:D96"/>
    <mergeCell ref="E94:E95"/>
    <mergeCell ref="L94:L95"/>
    <mergeCell ref="M94:M95"/>
    <mergeCell ref="N94:N95"/>
    <mergeCell ref="M90:M91"/>
    <mergeCell ref="A42:A44"/>
    <mergeCell ref="O30:O32"/>
    <mergeCell ref="M42:M43"/>
    <mergeCell ref="N42:N43"/>
    <mergeCell ref="O42:O44"/>
    <mergeCell ref="A47:A49"/>
    <mergeCell ref="B47:B49"/>
    <mergeCell ref="C47:C49"/>
    <mergeCell ref="D47:D49"/>
    <mergeCell ref="E47:E48"/>
    <mergeCell ref="G30:G31"/>
    <mergeCell ref="L30:L31"/>
    <mergeCell ref="G34:G35"/>
    <mergeCell ref="L34:L35"/>
    <mergeCell ref="M30:M31"/>
    <mergeCell ref="A21:A23"/>
    <mergeCell ref="B21:B23"/>
    <mergeCell ref="E70:N70"/>
    <mergeCell ref="C21:C23"/>
    <mergeCell ref="D21:D23"/>
    <mergeCell ref="E21:E22"/>
    <mergeCell ref="F21:F22"/>
    <mergeCell ref="F47:F48"/>
    <mergeCell ref="G47:G48"/>
    <mergeCell ref="L47:L48"/>
    <mergeCell ref="M47:M48"/>
    <mergeCell ref="N47:N48"/>
    <mergeCell ref="A38:A40"/>
    <mergeCell ref="B38:B40"/>
    <mergeCell ref="C38:C40"/>
    <mergeCell ref="D38:D40"/>
    <mergeCell ref="O47:O49"/>
    <mergeCell ref="E38:E39"/>
    <mergeCell ref="N90:N91"/>
    <mergeCell ref="H38:K38"/>
    <mergeCell ref="A62:A65"/>
    <mergeCell ref="D17:D19"/>
    <mergeCell ref="E17:E18"/>
    <mergeCell ref="M71:M72"/>
    <mergeCell ref="N71:N72"/>
    <mergeCell ref="M79:M80"/>
    <mergeCell ref="A79:A81"/>
    <mergeCell ref="B79:B81"/>
    <mergeCell ref="C79:C81"/>
    <mergeCell ref="D79:D81"/>
    <mergeCell ref="E79:E80"/>
    <mergeCell ref="G89:K89"/>
    <mergeCell ref="G88:K88"/>
    <mergeCell ref="G90:G91"/>
    <mergeCell ref="N30:N31"/>
    <mergeCell ref="M26:M27"/>
    <mergeCell ref="A26:A28"/>
    <mergeCell ref="B26:B28"/>
    <mergeCell ref="C26:C28"/>
    <mergeCell ref="C85:C87"/>
    <mergeCell ref="G82:K82"/>
    <mergeCell ref="H79:K79"/>
    <mergeCell ref="G84:K84"/>
    <mergeCell ref="L17:L18"/>
    <mergeCell ref="B30:B32"/>
    <mergeCell ref="C30:C32"/>
    <mergeCell ref="D30:D32"/>
    <mergeCell ref="E30:E31"/>
    <mergeCell ref="F30:F31"/>
    <mergeCell ref="H90:K90"/>
    <mergeCell ref="N1:O1"/>
    <mergeCell ref="N2:O2"/>
    <mergeCell ref="A5:O5"/>
    <mergeCell ref="A6:O6"/>
    <mergeCell ref="F8:N8"/>
    <mergeCell ref="O8:O9"/>
    <mergeCell ref="E8:E9"/>
    <mergeCell ref="D8:D9"/>
    <mergeCell ref="A8:A9"/>
    <mergeCell ref="C8:C9"/>
    <mergeCell ref="B8:B9"/>
    <mergeCell ref="A82:A84"/>
    <mergeCell ref="C82:C84"/>
    <mergeCell ref="G21:G22"/>
    <mergeCell ref="L21:L22"/>
    <mergeCell ref="M21:M22"/>
    <mergeCell ref="N21:N22"/>
    <mergeCell ref="O21:O23"/>
    <mergeCell ref="A17:A19"/>
    <mergeCell ref="B17:B19"/>
    <mergeCell ref="H59:K59"/>
    <mergeCell ref="G62:K62"/>
    <mergeCell ref="G63:K63"/>
    <mergeCell ref="G64:K64"/>
    <mergeCell ref="G58:K58"/>
    <mergeCell ref="G71:G72"/>
    <mergeCell ref="H75:K75"/>
    <mergeCell ref="C17:C19"/>
    <mergeCell ref="O13:O15"/>
    <mergeCell ref="M17:M18"/>
    <mergeCell ref="N17:N18"/>
    <mergeCell ref="O17:O19"/>
    <mergeCell ref="E97:N97"/>
    <mergeCell ref="O102:O104"/>
    <mergeCell ref="B98:B100"/>
    <mergeCell ref="A154:C158"/>
    <mergeCell ref="E170:N170"/>
    <mergeCell ref="B169:B170"/>
    <mergeCell ref="O186:O188"/>
    <mergeCell ref="A186:A188"/>
    <mergeCell ref="B186:B188"/>
    <mergeCell ref="C186:C188"/>
    <mergeCell ref="D186:D188"/>
    <mergeCell ref="F186:F187"/>
    <mergeCell ref="G186:G187"/>
    <mergeCell ref="L186:L187"/>
    <mergeCell ref="A113:A116"/>
    <mergeCell ref="B113:B116"/>
    <mergeCell ref="O113:O116"/>
    <mergeCell ref="O109:O112"/>
    <mergeCell ref="N117:N118"/>
    <mergeCell ref="C109:C112"/>
    <mergeCell ref="A117:A119"/>
    <mergeCell ref="B117:B119"/>
    <mergeCell ref="A125:A127"/>
    <mergeCell ref="B125:B127"/>
    <mergeCell ref="C125:C127"/>
    <mergeCell ref="D125:D127"/>
    <mergeCell ref="E125:E126"/>
    <mergeCell ref="F125:F126"/>
    <mergeCell ref="G125:G126"/>
    <mergeCell ref="O129:O131"/>
    <mergeCell ref="A106:A108"/>
    <mergeCell ref="B106:B108"/>
    <mergeCell ref="E98:E99"/>
    <mergeCell ref="F98:F99"/>
    <mergeCell ref="C194:C196"/>
    <mergeCell ref="D194:D196"/>
    <mergeCell ref="E194:E195"/>
    <mergeCell ref="G194:G195"/>
    <mergeCell ref="L194:L195"/>
    <mergeCell ref="M194:M195"/>
    <mergeCell ref="N194:N195"/>
    <mergeCell ref="O194:O196"/>
    <mergeCell ref="A190:A192"/>
    <mergeCell ref="B190:B192"/>
    <mergeCell ref="C171:C172"/>
    <mergeCell ref="L125:L126"/>
    <mergeCell ref="M125:M126"/>
    <mergeCell ref="N125:N126"/>
    <mergeCell ref="O125:O127"/>
    <mergeCell ref="A121:A123"/>
    <mergeCell ref="B121:B123"/>
    <mergeCell ref="C121:C123"/>
    <mergeCell ref="H125:K125"/>
    <mergeCell ref="G124:K124"/>
    <mergeCell ref="N129:N130"/>
    <mergeCell ref="A133:A135"/>
    <mergeCell ref="B133:B135"/>
    <mergeCell ref="C133:C135"/>
    <mergeCell ref="D133:D135"/>
    <mergeCell ref="E133:E134"/>
    <mergeCell ref="F133:F134"/>
    <mergeCell ref="D106:D108"/>
    <mergeCell ref="G98:G99"/>
    <mergeCell ref="L98:L99"/>
    <mergeCell ref="O225:O227"/>
    <mergeCell ref="O228:O229"/>
    <mergeCell ref="A232:A233"/>
    <mergeCell ref="A228:A229"/>
    <mergeCell ref="C228:C229"/>
    <mergeCell ref="C220:C222"/>
    <mergeCell ref="D220:D222"/>
    <mergeCell ref="B230:B231"/>
    <mergeCell ref="C230:C231"/>
    <mergeCell ref="A230:A231"/>
    <mergeCell ref="B220:B222"/>
    <mergeCell ref="B228:B229"/>
    <mergeCell ref="A225:A227"/>
    <mergeCell ref="B232:B233"/>
    <mergeCell ref="B225:B227"/>
    <mergeCell ref="C268:C270"/>
    <mergeCell ref="D268:D270"/>
    <mergeCell ref="B246:B248"/>
    <mergeCell ref="C246:C248"/>
    <mergeCell ref="C242:C244"/>
    <mergeCell ref="E242:E243"/>
    <mergeCell ref="M238:M239"/>
    <mergeCell ref="N238:N239"/>
    <mergeCell ref="G238:G239"/>
    <mergeCell ref="H250:K250"/>
    <mergeCell ref="H246:K246"/>
    <mergeCell ref="B234:B236"/>
    <mergeCell ref="C234:C236"/>
    <mergeCell ref="D234:D236"/>
    <mergeCell ref="A246:A248"/>
    <mergeCell ref="A288:A290"/>
    <mergeCell ref="B288:B290"/>
    <mergeCell ref="C288:C290"/>
    <mergeCell ref="D288:D290"/>
    <mergeCell ref="E288:E289"/>
    <mergeCell ref="F288:F289"/>
    <mergeCell ref="G291:K291"/>
    <mergeCell ref="H292:K292"/>
    <mergeCell ref="L288:L289"/>
    <mergeCell ref="G299:K299"/>
    <mergeCell ref="H301:K301"/>
    <mergeCell ref="M288:M289"/>
    <mergeCell ref="N288:N289"/>
    <mergeCell ref="A292:A294"/>
    <mergeCell ref="G301:G302"/>
    <mergeCell ref="M301:M302"/>
    <mergeCell ref="N301:N302"/>
    <mergeCell ref="E301:E302"/>
    <mergeCell ref="F301:F302"/>
    <mergeCell ref="A330:C331"/>
    <mergeCell ref="E331:N331"/>
    <mergeCell ref="G296:G297"/>
    <mergeCell ref="L296:L297"/>
    <mergeCell ref="M296:M297"/>
    <mergeCell ref="N296:N297"/>
    <mergeCell ref="A323:A325"/>
    <mergeCell ref="B323:B325"/>
    <mergeCell ref="M309:M310"/>
    <mergeCell ref="N309:N310"/>
    <mergeCell ref="B292:B294"/>
    <mergeCell ref="C292:C294"/>
    <mergeCell ref="D292:D294"/>
    <mergeCell ref="E292:E293"/>
    <mergeCell ref="F292:F293"/>
    <mergeCell ref="G292:G293"/>
    <mergeCell ref="A299:A300"/>
    <mergeCell ref="B299:B300"/>
    <mergeCell ref="C299:C300"/>
    <mergeCell ref="E300:N300"/>
    <mergeCell ref="A296:A298"/>
    <mergeCell ref="B296:B298"/>
    <mergeCell ref="C296:C298"/>
    <mergeCell ref="D296:D298"/>
    <mergeCell ref="E296:E297"/>
    <mergeCell ref="F296:F297"/>
    <mergeCell ref="L301:L302"/>
    <mergeCell ref="A301:A303"/>
    <mergeCell ref="F305:F306"/>
    <mergeCell ref="E317:N317"/>
    <mergeCell ref="B316:B317"/>
    <mergeCell ref="C316:C317"/>
    <mergeCell ref="B319:B321"/>
    <mergeCell ref="O296:O298"/>
    <mergeCell ref="O312:O314"/>
    <mergeCell ref="L292:L293"/>
    <mergeCell ref="F327:F328"/>
    <mergeCell ref="L305:L306"/>
    <mergeCell ref="F319:F320"/>
    <mergeCell ref="B309:B311"/>
    <mergeCell ref="C309:C311"/>
    <mergeCell ref="D309:D311"/>
    <mergeCell ref="E309:E310"/>
    <mergeCell ref="F309:F310"/>
    <mergeCell ref="G309:G310"/>
    <mergeCell ref="L309:L310"/>
    <mergeCell ref="H305:K305"/>
    <mergeCell ref="B305:B307"/>
    <mergeCell ref="C305:C307"/>
    <mergeCell ref="M292:M293"/>
    <mergeCell ref="N292:N293"/>
    <mergeCell ref="O292:O294"/>
    <mergeCell ref="H323:K323"/>
    <mergeCell ref="C323:C325"/>
    <mergeCell ref="B301:B303"/>
    <mergeCell ref="C301:C303"/>
    <mergeCell ref="D301:D303"/>
    <mergeCell ref="G114:K114"/>
    <mergeCell ref="G115:K115"/>
    <mergeCell ref="G116:K116"/>
    <mergeCell ref="O316:O317"/>
    <mergeCell ref="A312:C314"/>
    <mergeCell ref="E314:N314"/>
    <mergeCell ref="A315:O315"/>
    <mergeCell ref="O301:O303"/>
    <mergeCell ref="A305:A307"/>
    <mergeCell ref="A316:A317"/>
    <mergeCell ref="G313:K313"/>
    <mergeCell ref="B327:B329"/>
    <mergeCell ref="C327:C329"/>
    <mergeCell ref="D327:D329"/>
    <mergeCell ref="E327:E328"/>
    <mergeCell ref="N305:N306"/>
    <mergeCell ref="O305:O307"/>
    <mergeCell ref="A327:A329"/>
    <mergeCell ref="G305:G306"/>
    <mergeCell ref="M305:M306"/>
    <mergeCell ref="O309:O311"/>
    <mergeCell ref="G327:G328"/>
    <mergeCell ref="A309:A311"/>
    <mergeCell ref="D323:D325"/>
    <mergeCell ref="E323:E324"/>
    <mergeCell ref="C319:C321"/>
    <mergeCell ref="D319:D321"/>
    <mergeCell ref="E319:E320"/>
    <mergeCell ref="A319:A321"/>
    <mergeCell ref="H319:K319"/>
    <mergeCell ref="D305:D307"/>
    <mergeCell ref="E305:E306"/>
  </mergeCells>
  <phoneticPr fontId="4" type="noConversion"/>
  <printOptions horizontalCentered="1"/>
  <pageMargins left="0.35433070866141736" right="0.27559055118110237" top="0.51181102362204722" bottom="0.32" header="0.31496062992125984" footer="0.38"/>
  <pageSetup paperSize="9" scale="58" fitToHeight="21" orientation="landscape" r:id="rId1"/>
  <headerFooter differentFirst="1">
    <oddHeader>&amp;C&amp;K000000&amp;P&amp;K00+000Страница]</oddHeader>
  </headerFooter>
  <rowBreaks count="8" manualBreakCount="8">
    <brk id="74" max="18" man="1"/>
    <brk id="108" max="18" man="1"/>
    <brk id="124" max="18" man="1"/>
    <brk id="161" max="18" man="1"/>
    <brk id="201" max="18" man="1"/>
    <brk id="215" max="18" man="1"/>
    <brk id="308" max="18" man="1"/>
    <brk id="3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Светлицкий Василий Валерьевич</dc:creator>
  <cp:lastModifiedBy>Крыкова Ольга Александровна</cp:lastModifiedBy>
  <cp:lastPrinted>2024-05-23T07:21:43Z</cp:lastPrinted>
  <dcterms:created xsi:type="dcterms:W3CDTF">2019-07-15T07:53:24Z</dcterms:created>
  <dcterms:modified xsi:type="dcterms:W3CDTF">2024-05-23T12:08:08Z</dcterms:modified>
</cp:coreProperties>
</file>