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_golubev\Desktop\15 МП\МП ЦМО 2023-2027\Изменения\9\"/>
    </mc:Choice>
  </mc:AlternateContent>
  <xr:revisionPtr revIDLastSave="0" documentId="13_ncr:1_{A43942E8-C807-46F3-B8C9-E7E1DEC04815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Приложение 1 (ред.4)" sheetId="2" r:id="rId1"/>
    <sheet name="Приложение 1 (ред.4) (2)" sheetId="6" state="hidden" r:id="rId2"/>
  </sheets>
  <definedNames>
    <definedName name="_ftn1" localSheetId="0">'Приложение 1 (ред.4)'!$B$46</definedName>
    <definedName name="_ftnref1" localSheetId="0">'Приложение 1 (ред.4)'!$B$41</definedName>
    <definedName name="Print_Area" localSheetId="0">'Приложение 1 (ред.4)'!$A$1:$S$212</definedName>
    <definedName name="Print_Area" localSheetId="1">'Приложение 1 (ред.4) (2)'!$A$1:$O$188</definedName>
    <definedName name="Print_Titles" localSheetId="0">'Приложение 1 (ред.4)'!$8:$8</definedName>
    <definedName name="Print_Titles" localSheetId="1">'Приложение 1 (ред.4) (2)'!$8:$8</definedName>
    <definedName name="_xlnm.Print_Titles" localSheetId="0">'Приложение 1 (ред.4)'!$6:$8</definedName>
    <definedName name="_xlnm.Print_Area" localSheetId="0">'Приложение 1 (ред.4)'!$A$1:$S$210</definedName>
    <definedName name="_xlnm.Print_Area" localSheetId="1">'Приложение 1 (ред.4) (2)'!$A$1:$O$186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3" i="2" l="1"/>
  <c r="K161" i="2"/>
  <c r="K166" i="2"/>
  <c r="K164" i="2"/>
  <c r="K68" i="2"/>
  <c r="K46" i="2"/>
  <c r="K106" i="2"/>
  <c r="K119" i="2"/>
  <c r="K66" i="2" l="1"/>
  <c r="K62" i="2" s="1"/>
  <c r="K120" i="2"/>
  <c r="K115" i="2" s="1"/>
  <c r="P172" i="2" l="1"/>
  <c r="P171" i="2" s="1"/>
  <c r="E198" i="2"/>
  <c r="R197" i="2"/>
  <c r="Q197" i="2"/>
  <c r="P197" i="2"/>
  <c r="K197" i="2"/>
  <c r="F197" i="2"/>
  <c r="R191" i="2"/>
  <c r="Q191" i="2"/>
  <c r="E193" i="2" s="1"/>
  <c r="P191" i="2"/>
  <c r="K191" i="2"/>
  <c r="F191" i="2"/>
  <c r="R190" i="2"/>
  <c r="Q190" i="2"/>
  <c r="E192" i="2" s="1"/>
  <c r="P190" i="2"/>
  <c r="K190" i="2"/>
  <c r="F190" i="2"/>
  <c r="R189" i="2"/>
  <c r="R203" i="2" s="1"/>
  <c r="Q189" i="2"/>
  <c r="Q203" i="2" s="1"/>
  <c r="P189" i="2"/>
  <c r="P203" i="2" s="1"/>
  <c r="K189" i="2"/>
  <c r="K203" i="2" s="1"/>
  <c r="F189" i="2"/>
  <c r="F203" i="2" s="1"/>
  <c r="E184" i="2"/>
  <c r="R183" i="2"/>
  <c r="Q183" i="2"/>
  <c r="P183" i="2"/>
  <c r="K183" i="2"/>
  <c r="F183" i="2"/>
  <c r="E179" i="2"/>
  <c r="R178" i="2"/>
  <c r="Q178" i="2"/>
  <c r="P178" i="2"/>
  <c r="K178" i="2"/>
  <c r="F178" i="2"/>
  <c r="R173" i="2"/>
  <c r="Q173" i="2"/>
  <c r="P173" i="2"/>
  <c r="K173" i="2"/>
  <c r="F173" i="2"/>
  <c r="R172" i="2"/>
  <c r="R171" i="2" s="1"/>
  <c r="Q172" i="2"/>
  <c r="Q171" i="2" s="1"/>
  <c r="K172" i="2"/>
  <c r="K171" i="2" s="1"/>
  <c r="F172" i="2"/>
  <c r="F171" i="2" s="1"/>
  <c r="K188" i="2" l="1"/>
  <c r="E183" i="2"/>
  <c r="P204" i="2"/>
  <c r="P202" i="2" s="1"/>
  <c r="Q204" i="2"/>
  <c r="Q202" i="2" s="1"/>
  <c r="E174" i="2"/>
  <c r="E173" i="2"/>
  <c r="K204" i="2"/>
  <c r="K202" i="2" s="1"/>
  <c r="E197" i="2"/>
  <c r="R204" i="2"/>
  <c r="R202" i="2" s="1"/>
  <c r="E172" i="2"/>
  <c r="F188" i="2"/>
  <c r="E191" i="2"/>
  <c r="E178" i="2"/>
  <c r="P188" i="2"/>
  <c r="E189" i="2"/>
  <c r="E171" i="2"/>
  <c r="E203" i="2"/>
  <c r="R188" i="2"/>
  <c r="F204" i="2"/>
  <c r="Q188" i="2"/>
  <c r="E190" i="2" s="1"/>
  <c r="E204" i="2" l="1"/>
  <c r="E188" i="2"/>
  <c r="F202" i="2"/>
  <c r="E202" i="2" s="1"/>
  <c r="F56" i="2" l="1"/>
  <c r="F44" i="2"/>
  <c r="E45" i="2"/>
  <c r="K44" i="2"/>
  <c r="P46" i="2"/>
  <c r="P44" i="2" s="1"/>
  <c r="E30" i="2"/>
  <c r="E29" i="2"/>
  <c r="R28" i="2"/>
  <c r="Q28" i="2"/>
  <c r="P28" i="2"/>
  <c r="K28" i="2"/>
  <c r="F28" i="2"/>
  <c r="E28" i="2" l="1"/>
  <c r="E172" i="6" l="1"/>
  <c r="N171" i="6"/>
  <c r="M171" i="6"/>
  <c r="L171" i="6"/>
  <c r="K171" i="6"/>
  <c r="F171" i="6"/>
  <c r="E171" i="6" s="1"/>
  <c r="E167" i="6"/>
  <c r="E166" i="6"/>
  <c r="N165" i="6"/>
  <c r="M165" i="6"/>
  <c r="L165" i="6"/>
  <c r="K165" i="6"/>
  <c r="E165" i="6" s="1"/>
  <c r="F165" i="6"/>
  <c r="N164" i="6"/>
  <c r="M164" i="6"/>
  <c r="L164" i="6"/>
  <c r="K164" i="6"/>
  <c r="F164" i="6"/>
  <c r="E164" i="6" s="1"/>
  <c r="N163" i="6"/>
  <c r="N177" i="6" s="1"/>
  <c r="M163" i="6"/>
  <c r="M177" i="6" s="1"/>
  <c r="L163" i="6"/>
  <c r="L162" i="6" s="1"/>
  <c r="K163" i="6"/>
  <c r="F163" i="6"/>
  <c r="E158" i="6"/>
  <c r="N157" i="6"/>
  <c r="M157" i="6"/>
  <c r="L157" i="6"/>
  <c r="K157" i="6"/>
  <c r="F157" i="6"/>
  <c r="E157" i="6" s="1"/>
  <c r="E153" i="6"/>
  <c r="N152" i="6"/>
  <c r="M152" i="6"/>
  <c r="L152" i="6"/>
  <c r="K152" i="6"/>
  <c r="F152" i="6"/>
  <c r="E148" i="6"/>
  <c r="N147" i="6"/>
  <c r="M147" i="6"/>
  <c r="L147" i="6"/>
  <c r="K147" i="6"/>
  <c r="F147" i="6"/>
  <c r="N146" i="6"/>
  <c r="M146" i="6"/>
  <c r="M178" i="6" s="1"/>
  <c r="L146" i="6"/>
  <c r="L145" i="6" s="1"/>
  <c r="K146" i="6"/>
  <c r="F146" i="6"/>
  <c r="F145" i="6" s="1"/>
  <c r="K145" i="6"/>
  <c r="N140" i="6"/>
  <c r="N138" i="6" s="1"/>
  <c r="M140" i="6"/>
  <c r="M138" i="6" s="1"/>
  <c r="L140" i="6"/>
  <c r="L138" i="6" s="1"/>
  <c r="K140" i="6"/>
  <c r="K138" i="6" s="1"/>
  <c r="E139" i="6"/>
  <c r="F138" i="6"/>
  <c r="E137" i="6"/>
  <c r="E136" i="6"/>
  <c r="N135" i="6"/>
  <c r="M135" i="6"/>
  <c r="L135" i="6"/>
  <c r="K135" i="6"/>
  <c r="F135" i="6"/>
  <c r="K134" i="6"/>
  <c r="K143" i="6" s="1"/>
  <c r="F134" i="6"/>
  <c r="N133" i="6"/>
  <c r="N142" i="6" s="1"/>
  <c r="M133" i="6"/>
  <c r="M142" i="6" s="1"/>
  <c r="L133" i="6"/>
  <c r="L142" i="6" s="1"/>
  <c r="K133" i="6"/>
  <c r="K142" i="6" s="1"/>
  <c r="F133" i="6"/>
  <c r="F142" i="6" s="1"/>
  <c r="K132" i="6"/>
  <c r="E123" i="6"/>
  <c r="E122" i="6"/>
  <c r="E121" i="6"/>
  <c r="N120" i="6"/>
  <c r="M120" i="6"/>
  <c r="L120" i="6"/>
  <c r="F120" i="6"/>
  <c r="F116" i="6"/>
  <c r="F112" i="6" s="1"/>
  <c r="E116" i="6"/>
  <c r="F115" i="6"/>
  <c r="E115" i="6" s="1"/>
  <c r="F114" i="6"/>
  <c r="F110" i="6" s="1"/>
  <c r="F128" i="6" s="1"/>
  <c r="N113" i="6"/>
  <c r="M113" i="6"/>
  <c r="L113" i="6"/>
  <c r="K113" i="6"/>
  <c r="N112" i="6"/>
  <c r="M112" i="6"/>
  <c r="L112" i="6"/>
  <c r="K112" i="6"/>
  <c r="N111" i="6"/>
  <c r="N129" i="6" s="1"/>
  <c r="M111" i="6"/>
  <c r="M129" i="6" s="1"/>
  <c r="L111" i="6"/>
  <c r="L129" i="6" s="1"/>
  <c r="K111" i="6"/>
  <c r="K129" i="6" s="1"/>
  <c r="N110" i="6"/>
  <c r="M110" i="6"/>
  <c r="L110" i="6"/>
  <c r="K110" i="6"/>
  <c r="E105" i="6"/>
  <c r="E104" i="6"/>
  <c r="F102" i="6"/>
  <c r="E102" i="6" s="1"/>
  <c r="E99" i="6"/>
  <c r="E98" i="6"/>
  <c r="E97" i="6"/>
  <c r="E96" i="6"/>
  <c r="E94" i="6"/>
  <c r="N92" i="6"/>
  <c r="N91" i="6" s="1"/>
  <c r="M92" i="6"/>
  <c r="M91" i="6" s="1"/>
  <c r="L92" i="6"/>
  <c r="L91" i="6" s="1"/>
  <c r="K92" i="6"/>
  <c r="K91" i="6" s="1"/>
  <c r="E90" i="6"/>
  <c r="F88" i="6"/>
  <c r="F85" i="6" s="1"/>
  <c r="E85" i="6" s="1"/>
  <c r="E88" i="6"/>
  <c r="E87" i="6"/>
  <c r="E86" i="6"/>
  <c r="N85" i="6"/>
  <c r="N84" i="6" s="1"/>
  <c r="M85" i="6"/>
  <c r="M84" i="6" s="1"/>
  <c r="L85" i="6"/>
  <c r="L84" i="6" s="1"/>
  <c r="K85" i="6"/>
  <c r="K84" i="6" s="1"/>
  <c r="E83" i="6"/>
  <c r="E82" i="6"/>
  <c r="E81" i="6"/>
  <c r="F79" i="6"/>
  <c r="F73" i="6" s="1"/>
  <c r="E78" i="6"/>
  <c r="E77" i="6"/>
  <c r="E76" i="6"/>
  <c r="E75" i="6"/>
  <c r="E74" i="6"/>
  <c r="N73" i="6"/>
  <c r="N71" i="6" s="1"/>
  <c r="M73" i="6"/>
  <c r="M71" i="6" s="1"/>
  <c r="L73" i="6"/>
  <c r="L71" i="6" s="1"/>
  <c r="K73" i="6"/>
  <c r="K71" i="6" s="1"/>
  <c r="E72" i="6"/>
  <c r="E69" i="6"/>
  <c r="E67" i="6"/>
  <c r="E66" i="6"/>
  <c r="E65" i="6"/>
  <c r="E64" i="6"/>
  <c r="E63" i="6"/>
  <c r="N62" i="6"/>
  <c r="N61" i="6" s="1"/>
  <c r="N59" i="6" s="1"/>
  <c r="M62" i="6"/>
  <c r="M60" i="6" s="1"/>
  <c r="L62" i="6"/>
  <c r="L61" i="6" s="1"/>
  <c r="L59" i="6" s="1"/>
  <c r="K62" i="6"/>
  <c r="K61" i="6" s="1"/>
  <c r="K59" i="6" s="1"/>
  <c r="F62" i="6"/>
  <c r="F60" i="6" s="1"/>
  <c r="E58" i="6"/>
  <c r="F56" i="6"/>
  <c r="F51" i="6"/>
  <c r="F50" i="6"/>
  <c r="F49" i="6"/>
  <c r="N48" i="6"/>
  <c r="N47" i="6" s="1"/>
  <c r="M48" i="6"/>
  <c r="M47" i="6" s="1"/>
  <c r="L48" i="6"/>
  <c r="L47" i="6" s="1"/>
  <c r="K48" i="6"/>
  <c r="K47" i="6" s="1"/>
  <c r="F46" i="6"/>
  <c r="F45" i="6" s="1"/>
  <c r="N45" i="6"/>
  <c r="N44" i="6" s="1"/>
  <c r="M45" i="6"/>
  <c r="M44" i="6" s="1"/>
  <c r="L45" i="6"/>
  <c r="L44" i="6" s="1"/>
  <c r="K45" i="6"/>
  <c r="K44" i="6" s="1"/>
  <c r="E43" i="6"/>
  <c r="F41" i="6"/>
  <c r="E41" i="6" s="1"/>
  <c r="E40" i="6"/>
  <c r="F38" i="6"/>
  <c r="E38" i="6" s="1"/>
  <c r="N37" i="6"/>
  <c r="M37" i="6"/>
  <c r="M35" i="6" s="1"/>
  <c r="L37" i="6"/>
  <c r="L35" i="6" s="1"/>
  <c r="K37" i="6"/>
  <c r="K35" i="6" s="1"/>
  <c r="E36" i="6"/>
  <c r="E34" i="6"/>
  <c r="E24" i="6"/>
  <c r="E23" i="6"/>
  <c r="N22" i="6"/>
  <c r="M22" i="6"/>
  <c r="L22" i="6"/>
  <c r="K22" i="6"/>
  <c r="F22" i="6"/>
  <c r="N21" i="6"/>
  <c r="M21" i="6"/>
  <c r="L21" i="6"/>
  <c r="K21" i="6"/>
  <c r="F21" i="6"/>
  <c r="N20" i="6"/>
  <c r="M20" i="6"/>
  <c r="L20" i="6"/>
  <c r="K20" i="6"/>
  <c r="F20" i="6"/>
  <c r="E15" i="6"/>
  <c r="E14" i="6"/>
  <c r="E13" i="6" s="1"/>
  <c r="N13" i="6"/>
  <c r="M13" i="6"/>
  <c r="L13" i="6"/>
  <c r="K13" i="6"/>
  <c r="F13" i="6"/>
  <c r="N12" i="6"/>
  <c r="M12" i="6"/>
  <c r="L12" i="6"/>
  <c r="K12" i="6"/>
  <c r="F12" i="6"/>
  <c r="N11" i="6"/>
  <c r="M11" i="6"/>
  <c r="M29" i="6" s="1"/>
  <c r="L11" i="6"/>
  <c r="L29" i="6" s="1"/>
  <c r="K11" i="6"/>
  <c r="F11" i="6"/>
  <c r="F164" i="2"/>
  <c r="F142" i="2"/>
  <c r="F140" i="2"/>
  <c r="F141" i="2"/>
  <c r="E114" i="6" l="1"/>
  <c r="E135" i="6"/>
  <c r="F19" i="6"/>
  <c r="L30" i="6"/>
  <c r="F30" i="6"/>
  <c r="K60" i="6"/>
  <c r="E22" i="6"/>
  <c r="E152" i="6"/>
  <c r="N33" i="6"/>
  <c r="N32" i="6" s="1"/>
  <c r="M61" i="6"/>
  <c r="M59" i="6" s="1"/>
  <c r="L70" i="6"/>
  <c r="N10" i="6"/>
  <c r="F48" i="6"/>
  <c r="L68" i="6"/>
  <c r="E120" i="6"/>
  <c r="N30" i="6"/>
  <c r="E146" i="6"/>
  <c r="E20" i="6"/>
  <c r="K178" i="6"/>
  <c r="M10" i="6"/>
  <c r="E11" i="6"/>
  <c r="K30" i="6"/>
  <c r="N109" i="6"/>
  <c r="K29" i="6"/>
  <c r="L19" i="6"/>
  <c r="M19" i="6"/>
  <c r="M28" i="6" s="1"/>
  <c r="E46" i="6"/>
  <c r="F92" i="6"/>
  <c r="F91" i="6" s="1"/>
  <c r="N128" i="6"/>
  <c r="N180" i="6" s="1"/>
  <c r="K68" i="6"/>
  <c r="F84" i="6"/>
  <c r="E84" i="6" s="1"/>
  <c r="F113" i="6"/>
  <c r="AG115" i="6" s="1"/>
  <c r="E147" i="6"/>
  <c r="L60" i="6"/>
  <c r="N60" i="6"/>
  <c r="L178" i="6"/>
  <c r="M68" i="6"/>
  <c r="L33" i="6"/>
  <c r="L32" i="6" s="1"/>
  <c r="M145" i="6"/>
  <c r="L10" i="6"/>
  <c r="L28" i="6" s="1"/>
  <c r="E12" i="6"/>
  <c r="E10" i="6" s="1"/>
  <c r="N19" i="6"/>
  <c r="K109" i="6"/>
  <c r="N145" i="6"/>
  <c r="N178" i="6"/>
  <c r="N176" i="6" s="1"/>
  <c r="L109" i="6"/>
  <c r="M109" i="6"/>
  <c r="F132" i="6"/>
  <c r="N162" i="6"/>
  <c r="L177" i="6"/>
  <c r="N35" i="6"/>
  <c r="E62" i="6"/>
  <c r="F162" i="6"/>
  <c r="N29" i="6"/>
  <c r="N181" i="6" s="1"/>
  <c r="F10" i="6"/>
  <c r="F28" i="6" s="1"/>
  <c r="N70" i="6"/>
  <c r="K162" i="6"/>
  <c r="F178" i="6"/>
  <c r="K141" i="6"/>
  <c r="M176" i="6"/>
  <c r="E45" i="6"/>
  <c r="F44" i="6"/>
  <c r="E44" i="6" s="1"/>
  <c r="M141" i="6"/>
  <c r="N68" i="6"/>
  <c r="E91" i="6"/>
  <c r="E112" i="6"/>
  <c r="F180" i="6"/>
  <c r="F47" i="6"/>
  <c r="E47" i="6" s="1"/>
  <c r="E48" i="6"/>
  <c r="E73" i="6"/>
  <c r="F71" i="6"/>
  <c r="E138" i="6"/>
  <c r="F37" i="6"/>
  <c r="F29" i="6"/>
  <c r="E79" i="6"/>
  <c r="K128" i="6"/>
  <c r="E142" i="6"/>
  <c r="L134" i="6"/>
  <c r="K10" i="6"/>
  <c r="E21" i="6"/>
  <c r="F61" i="6"/>
  <c r="E110" i="6"/>
  <c r="L128" i="6"/>
  <c r="E140" i="6"/>
  <c r="M162" i="6"/>
  <c r="F177" i="6"/>
  <c r="K33" i="6"/>
  <c r="K32" i="6" s="1"/>
  <c r="K70" i="6"/>
  <c r="M128" i="6"/>
  <c r="K177" i="6"/>
  <c r="K181" i="6"/>
  <c r="E163" i="6"/>
  <c r="M70" i="6"/>
  <c r="E92" i="6"/>
  <c r="M181" i="6"/>
  <c r="M33" i="6"/>
  <c r="M32" i="6" s="1"/>
  <c r="F143" i="6"/>
  <c r="F111" i="6"/>
  <c r="M134" i="6"/>
  <c r="M143" i="6" s="1"/>
  <c r="K19" i="6"/>
  <c r="E19" i="6" s="1"/>
  <c r="E29" i="6"/>
  <c r="N134" i="6"/>
  <c r="N143" i="6" s="1"/>
  <c r="E133" i="6"/>
  <c r="M30" i="6"/>
  <c r="K138" i="2"/>
  <c r="P166" i="2"/>
  <c r="Q166" i="2"/>
  <c r="R166" i="2"/>
  <c r="P62" i="2"/>
  <c r="Q62" i="2"/>
  <c r="R62" i="2"/>
  <c r="P80" i="2"/>
  <c r="Q80" i="2"/>
  <c r="R80" i="2"/>
  <c r="K80" i="2"/>
  <c r="L130" i="6" l="1"/>
  <c r="E113" i="6"/>
  <c r="M130" i="6"/>
  <c r="E145" i="6"/>
  <c r="L176" i="6"/>
  <c r="L181" i="6"/>
  <c r="E30" i="6"/>
  <c r="F70" i="6"/>
  <c r="E178" i="6"/>
  <c r="K176" i="6"/>
  <c r="E134" i="6"/>
  <c r="E60" i="6"/>
  <c r="K130" i="6"/>
  <c r="K182" i="6" s="1"/>
  <c r="N130" i="6"/>
  <c r="N127" i="6" s="1"/>
  <c r="N28" i="6"/>
  <c r="E28" i="6"/>
  <c r="M132" i="6"/>
  <c r="E162" i="6"/>
  <c r="F176" i="6"/>
  <c r="E177" i="6"/>
  <c r="L180" i="6"/>
  <c r="L127" i="6"/>
  <c r="N132" i="6"/>
  <c r="M182" i="6"/>
  <c r="L143" i="6"/>
  <c r="E143" i="6" s="1"/>
  <c r="L132" i="6"/>
  <c r="N141" i="6"/>
  <c r="F35" i="6"/>
  <c r="E35" i="6" s="1"/>
  <c r="F33" i="6"/>
  <c r="E37" i="6"/>
  <c r="E111" i="6"/>
  <c r="F129" i="6"/>
  <c r="M180" i="6"/>
  <c r="M127" i="6"/>
  <c r="F59" i="6"/>
  <c r="E59" i="6" s="1"/>
  <c r="E61" i="6"/>
  <c r="E128" i="6"/>
  <c r="F109" i="6"/>
  <c r="E109" i="6" s="1"/>
  <c r="K180" i="6"/>
  <c r="F68" i="6"/>
  <c r="E68" i="6" s="1"/>
  <c r="E71" i="6"/>
  <c r="K28" i="6"/>
  <c r="F141" i="6"/>
  <c r="E70" i="6"/>
  <c r="K79" i="2"/>
  <c r="F64" i="2"/>
  <c r="F98" i="2"/>
  <c r="F53" i="2"/>
  <c r="F63" i="2"/>
  <c r="F65" i="2"/>
  <c r="F70" i="2"/>
  <c r="E162" i="2"/>
  <c r="E163" i="2"/>
  <c r="E165" i="2"/>
  <c r="E176" i="6" l="1"/>
  <c r="K179" i="6"/>
  <c r="K127" i="6"/>
  <c r="N182" i="6"/>
  <c r="N179" i="6" s="1"/>
  <c r="E132" i="6"/>
  <c r="L182" i="6"/>
  <c r="L179" i="6" s="1"/>
  <c r="L141" i="6"/>
  <c r="E33" i="6"/>
  <c r="F32" i="6"/>
  <c r="E32" i="6" s="1"/>
  <c r="F130" i="6"/>
  <c r="F127" i="6" s="1"/>
  <c r="E127" i="6" s="1"/>
  <c r="E141" i="6"/>
  <c r="M179" i="6"/>
  <c r="E180" i="6"/>
  <c r="E129" i="6"/>
  <c r="F181" i="6"/>
  <c r="E181" i="6" l="1"/>
  <c r="E130" i="6"/>
  <c r="F182" i="6"/>
  <c r="E182" i="6" s="1"/>
  <c r="F125" i="2"/>
  <c r="F61" i="2"/>
  <c r="F50" i="2"/>
  <c r="F179" i="6" l="1"/>
  <c r="E179" i="6" s="1"/>
  <c r="F115" i="2"/>
  <c r="F109" i="2" l="1"/>
  <c r="F11" i="2"/>
  <c r="K11" i="2"/>
  <c r="P11" i="2"/>
  <c r="Q11" i="2"/>
  <c r="R11" i="2"/>
  <c r="E11" i="2" l="1"/>
  <c r="F136" i="2"/>
  <c r="K136" i="2"/>
  <c r="P136" i="2"/>
  <c r="Q136" i="2"/>
  <c r="R136" i="2"/>
  <c r="F137" i="2"/>
  <c r="K137" i="2"/>
  <c r="P137" i="2"/>
  <c r="Q137" i="2"/>
  <c r="R137" i="2"/>
  <c r="F138" i="2"/>
  <c r="P138" i="2"/>
  <c r="Q138" i="2"/>
  <c r="R138" i="2"/>
  <c r="F139" i="2"/>
  <c r="K139" i="2"/>
  <c r="P139" i="2"/>
  <c r="Q139" i="2"/>
  <c r="R139" i="2"/>
  <c r="E140" i="2"/>
  <c r="E141" i="2"/>
  <c r="E142" i="2"/>
  <c r="F146" i="2"/>
  <c r="P146" i="2"/>
  <c r="Q146" i="2"/>
  <c r="R146" i="2"/>
  <c r="E147" i="2"/>
  <c r="E148" i="2"/>
  <c r="E149" i="2"/>
  <c r="F22" i="2"/>
  <c r="F92" i="2"/>
  <c r="Q46" i="2"/>
  <c r="R46" i="2"/>
  <c r="K57" i="2"/>
  <c r="P57" i="2"/>
  <c r="Q57" i="2"/>
  <c r="R57" i="2"/>
  <c r="P79" i="2"/>
  <c r="Q79" i="2"/>
  <c r="R79" i="2"/>
  <c r="K92" i="2"/>
  <c r="P92" i="2"/>
  <c r="Q92" i="2"/>
  <c r="R92" i="2"/>
  <c r="F106" i="2"/>
  <c r="P106" i="2"/>
  <c r="Q106" i="2"/>
  <c r="R106" i="2"/>
  <c r="P115" i="2"/>
  <c r="Q115" i="2"/>
  <c r="R115" i="2"/>
  <c r="E46" i="2" l="1"/>
  <c r="AH141" i="2"/>
  <c r="P155" i="2"/>
  <c r="K135" i="2"/>
  <c r="F78" i="2"/>
  <c r="F79" i="2"/>
  <c r="E138" i="2"/>
  <c r="P135" i="2"/>
  <c r="E146" i="2"/>
  <c r="E137" i="2"/>
  <c r="R135" i="2"/>
  <c r="F135" i="2"/>
  <c r="E139" i="2"/>
  <c r="Q135" i="2"/>
  <c r="E136" i="2"/>
  <c r="F89" i="2"/>
  <c r="K155" i="2"/>
  <c r="Q155" i="2"/>
  <c r="R155" i="2"/>
  <c r="K154" i="2"/>
  <c r="K206" i="2" s="1"/>
  <c r="P154" i="2"/>
  <c r="P206" i="2" s="1"/>
  <c r="Q154" i="2"/>
  <c r="R154" i="2"/>
  <c r="F155" i="2"/>
  <c r="F154" i="2"/>
  <c r="F206" i="2" s="1"/>
  <c r="E122" i="2"/>
  <c r="Q206" i="2" l="1"/>
  <c r="E79" i="2"/>
  <c r="R206" i="2"/>
  <c r="E135" i="2"/>
  <c r="E155" i="2"/>
  <c r="E154" i="2"/>
  <c r="E206" i="2" l="1"/>
  <c r="Q160" i="2"/>
  <c r="R160" i="2"/>
  <c r="F160" i="2"/>
  <c r="K159" i="2"/>
  <c r="P159" i="2"/>
  <c r="Q159" i="2"/>
  <c r="R159" i="2"/>
  <c r="F159" i="2"/>
  <c r="P161" i="2"/>
  <c r="Q161" i="2"/>
  <c r="R161" i="2"/>
  <c r="F161" i="2"/>
  <c r="K12" i="2"/>
  <c r="P12" i="2"/>
  <c r="Q12" i="2"/>
  <c r="R12" i="2"/>
  <c r="F12" i="2"/>
  <c r="K21" i="2"/>
  <c r="P21" i="2"/>
  <c r="Q21" i="2"/>
  <c r="R21" i="2"/>
  <c r="K20" i="2"/>
  <c r="P20" i="2"/>
  <c r="Q20" i="2"/>
  <c r="R20" i="2"/>
  <c r="F20" i="2"/>
  <c r="F21" i="2"/>
  <c r="E93" i="2"/>
  <c r="E91" i="2"/>
  <c r="F168" i="2" l="1"/>
  <c r="R168" i="2"/>
  <c r="P168" i="2"/>
  <c r="Q169" i="2"/>
  <c r="Q168" i="2"/>
  <c r="K168" i="2"/>
  <c r="R169" i="2"/>
  <c r="F169" i="2"/>
  <c r="E161" i="2"/>
  <c r="E166" i="2"/>
  <c r="R164" i="2"/>
  <c r="K160" i="2"/>
  <c r="Q164" i="2"/>
  <c r="P164" i="2"/>
  <c r="P160" i="2"/>
  <c r="F158" i="2"/>
  <c r="R158" i="2"/>
  <c r="Q158" i="2"/>
  <c r="E159" i="2"/>
  <c r="F19" i="2"/>
  <c r="P19" i="2"/>
  <c r="Q19" i="2"/>
  <c r="F10" i="2"/>
  <c r="R19" i="2"/>
  <c r="K19" i="2"/>
  <c r="E20" i="2"/>
  <c r="E12" i="2"/>
  <c r="E21" i="2"/>
  <c r="E80" i="2"/>
  <c r="F34" i="2" l="1"/>
  <c r="F167" i="2"/>
  <c r="Q167" i="2"/>
  <c r="R167" i="2"/>
  <c r="K169" i="2"/>
  <c r="E168" i="2"/>
  <c r="E164" i="2"/>
  <c r="K158" i="2"/>
  <c r="P158" i="2"/>
  <c r="P169" i="2"/>
  <c r="E160" i="2"/>
  <c r="E19" i="2"/>
  <c r="K167" i="2" l="1"/>
  <c r="E158" i="2"/>
  <c r="P167" i="2"/>
  <c r="E169" i="2"/>
  <c r="E167" i="2" l="1"/>
  <c r="Q44" i="2"/>
  <c r="R44" i="2"/>
  <c r="P56" i="2"/>
  <c r="R56" i="2"/>
  <c r="K56" i="2"/>
  <c r="F90" i="2"/>
  <c r="E44" i="2" l="1"/>
  <c r="F39" i="2"/>
  <c r="K90" i="2"/>
  <c r="R39" i="2"/>
  <c r="Q39" i="2"/>
  <c r="R89" i="2"/>
  <c r="Q56" i="2"/>
  <c r="R90" i="2"/>
  <c r="Q38" i="2" l="1"/>
  <c r="R38" i="2"/>
  <c r="F38" i="2"/>
  <c r="F156" i="2"/>
  <c r="E115" i="2"/>
  <c r="Q90" i="2"/>
  <c r="K39" i="2"/>
  <c r="Q89" i="2"/>
  <c r="P39" i="2"/>
  <c r="P90" i="2"/>
  <c r="K89" i="2"/>
  <c r="P89" i="2"/>
  <c r="K78" i="2"/>
  <c r="K38" i="2" l="1"/>
  <c r="K156" i="2"/>
  <c r="P38" i="2"/>
  <c r="F153" i="2"/>
  <c r="P78" i="2"/>
  <c r="R78" i="2"/>
  <c r="Q78" i="2"/>
  <c r="Q156" i="2" l="1"/>
  <c r="P156" i="2"/>
  <c r="P153" i="2" s="1"/>
  <c r="R156" i="2"/>
  <c r="K153" i="2"/>
  <c r="R153" i="2" l="1"/>
  <c r="E156" i="2"/>
  <c r="Q153" i="2"/>
  <c r="E117" i="2"/>
  <c r="E131" i="2"/>
  <c r="E127" i="2"/>
  <c r="E125" i="2"/>
  <c r="E121" i="2"/>
  <c r="E120" i="2"/>
  <c r="E119" i="2"/>
  <c r="E111" i="2"/>
  <c r="E109" i="2"/>
  <c r="E108" i="2"/>
  <c r="E107" i="2"/>
  <c r="E102" i="2"/>
  <c r="E101" i="2"/>
  <c r="E100" i="2"/>
  <c r="E98" i="2"/>
  <c r="E97" i="2"/>
  <c r="E96" i="2"/>
  <c r="E95" i="2"/>
  <c r="E85" i="2"/>
  <c r="E84" i="2"/>
  <c r="E83" i="2"/>
  <c r="E82" i="2"/>
  <c r="E74" i="2"/>
  <c r="E61" i="2"/>
  <c r="E53" i="2"/>
  <c r="E40" i="2"/>
  <c r="E24" i="2"/>
  <c r="E23" i="2"/>
  <c r="R22" i="2"/>
  <c r="Q22" i="2"/>
  <c r="P22" i="2"/>
  <c r="K22" i="2"/>
  <c r="E15" i="2"/>
  <c r="R13" i="2"/>
  <c r="Q13" i="2"/>
  <c r="P13" i="2"/>
  <c r="F13" i="2"/>
  <c r="E94" i="2"/>
  <c r="E153" i="2" l="1"/>
  <c r="F36" i="2"/>
  <c r="F208" i="2" s="1"/>
  <c r="K13" i="2"/>
  <c r="Q35" i="2"/>
  <c r="Q207" i="2" s="1"/>
  <c r="P35" i="2"/>
  <c r="P207" i="2" s="1"/>
  <c r="F35" i="2"/>
  <c r="F207" i="2" s="1"/>
  <c r="K36" i="2"/>
  <c r="K208" i="2" s="1"/>
  <c r="P10" i="2"/>
  <c r="E22" i="2"/>
  <c r="P36" i="2"/>
  <c r="P208" i="2" s="1"/>
  <c r="E57" i="2"/>
  <c r="R35" i="2"/>
  <c r="R207" i="2" s="1"/>
  <c r="R10" i="2"/>
  <c r="E81" i="2"/>
  <c r="R36" i="2"/>
  <c r="R208" i="2" s="1"/>
  <c r="Q36" i="2"/>
  <c r="Q208" i="2" s="1"/>
  <c r="Q10" i="2"/>
  <c r="E14" i="2"/>
  <c r="E10" i="2" s="1"/>
  <c r="E34" i="2" s="1"/>
  <c r="E50" i="2"/>
  <c r="E55" i="2"/>
  <c r="E208" i="2" l="1"/>
  <c r="F205" i="2"/>
  <c r="P205" i="2"/>
  <c r="P34" i="2"/>
  <c r="R34" i="2"/>
  <c r="E36" i="2"/>
  <c r="E62" i="2"/>
  <c r="E92" i="2"/>
  <c r="Q34" i="2"/>
  <c r="E13" i="2"/>
  <c r="K35" i="2"/>
  <c r="K10" i="2"/>
  <c r="K34" i="2" s="1"/>
  <c r="E106" i="2"/>
  <c r="E56" i="2"/>
  <c r="E52" i="2"/>
  <c r="E90" i="2"/>
  <c r="K207" i="2" l="1"/>
  <c r="E207" i="2" s="1"/>
  <c r="R205" i="2"/>
  <c r="Q205" i="2"/>
  <c r="E39" i="2"/>
  <c r="E35" i="2"/>
  <c r="E78" i="2"/>
  <c r="E89" i="2"/>
  <c r="K205" i="2" l="1"/>
  <c r="E205" i="2" s="1"/>
  <c r="E38" i="2"/>
</calcChain>
</file>

<file path=xl/sharedStrings.xml><?xml version="1.0" encoding="utf-8"?>
<sst xmlns="http://schemas.openxmlformats.org/spreadsheetml/2006/main" count="1115" uniqueCount="216">
  <si>
    <t>Перечень мероприятий муниципальной программы "Цифровое муниципальное образование"</t>
  </si>
  <si>
    <t>№№ п/п</t>
  </si>
  <si>
    <t>Мероприятия по реализации подпрограммы</t>
  </si>
  <si>
    <t>Срок исполнения мероприятия</t>
  </si>
  <si>
    <t>Источники финансирования</t>
  </si>
  <si>
    <t>Всего</t>
  </si>
  <si>
    <t>Объем финансирования по годам, (тыс. рублей)</t>
  </si>
  <si>
    <t>Ответственный за выполнение мероприятия подпрограммы</t>
  </si>
  <si>
    <t>Результаты выполнения мероприятий подпрограммы</t>
  </si>
  <si>
    <t>(годы)</t>
  </si>
  <si>
    <t>(тыс. руб.)</t>
  </si>
  <si>
    <t>1.</t>
  </si>
  <si>
    <t>Итого, в том числе:</t>
  </si>
  <si>
    <t>Средства бюджета Московской области</t>
  </si>
  <si>
    <t>Средства бюджета Одинцовского городского округа</t>
  </si>
  <si>
    <t>1.1.</t>
  </si>
  <si>
    <t>1.2.</t>
  </si>
  <si>
    <t>2.</t>
  </si>
  <si>
    <t>3.1.</t>
  </si>
  <si>
    <t>Итого:</t>
  </si>
  <si>
    <t>Управление информационных технологий, информационной безопасности и связи</t>
  </si>
  <si>
    <t>1.1</t>
  </si>
  <si>
    <t>Мероприятие 01.01. 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</si>
  <si>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Повышение качества услуг проводного и мобильного доступа в информационно-телекоммуникационную сеть Интернет</t>
  </si>
  <si>
    <t xml:space="preserve">Мероприятие 01.02. 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
</t>
  </si>
  <si>
    <t>Обеспечение услугами связи ОМСУ</t>
  </si>
  <si>
    <t>Предоставление доступа к сети Интернет и обеспечение виртуальной локальной сети</t>
  </si>
  <si>
    <t>Услуги колл-центра по приему,обработке и маршрутизации телефонных вызовов</t>
  </si>
  <si>
    <t>Развитие IP-телефонии</t>
  </si>
  <si>
    <t>спецсвязь 2021
организация резервного канала 2022-2024</t>
  </si>
  <si>
    <t>Услуги мобильной связи</t>
  </si>
  <si>
    <t>1.3.</t>
  </si>
  <si>
    <t>Мероприятие 01.03.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</si>
  <si>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Подключение к ЕИМТС для доступа к информационным ресурсам ЦИОГВ Московской области</t>
  </si>
  <si>
    <t>Подключение ТУ к ЕИМТС</t>
  </si>
  <si>
    <t>1.4.</t>
  </si>
  <si>
    <t>Мероприятие 01.04. Обеспечение оборудованием и поддержание его работоспособности</t>
  </si>
  <si>
    <t>Увеличение доли рабочих мест, обеспеченных необходимым компьютерным оборудованием и услугами связи</t>
  </si>
  <si>
    <t>Слаботочка 4 этажа</t>
  </si>
  <si>
    <t>Система хранения данных</t>
  </si>
  <si>
    <t>Консультационные услуги по информационному обеспечению локальной вычислительной сети и обработке данных, обслуживание и администрирование серверных операционных  систем Windows Server 2003, Windows Server 2008, Windows Server 2012, ISA Server 2006, Traffic Inspector, Exchange 2010</t>
  </si>
  <si>
    <t>1.5</t>
  </si>
  <si>
    <t>Управление образования</t>
  </si>
  <si>
    <t>Обеспечение доступом в Интернет организаций дошкольного, начального общего, основного общего и среднего общего образования с заданной скоростью</t>
  </si>
  <si>
    <t>2.1.</t>
  </si>
  <si>
    <t>Мероприятие 02.01.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</si>
  <si>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Выполнение требований по  информационной безопасности</t>
  </si>
  <si>
    <t>Обеспечение защиты конфиденциальной информации, в том числе персональных данных (аттестация, переаттестация, инструментальный контроль)</t>
  </si>
  <si>
    <t>Мероприятие по защите государственной тайны</t>
  </si>
  <si>
    <t>Лицензии антивируса Касперского на 2 года</t>
  </si>
  <si>
    <t>Мероприятие 03.01. Обеспечение программными продуктами</t>
  </si>
  <si>
    <t>Снижение доли иностранного ПО</t>
  </si>
  <si>
    <t>Обслуживание компьютерных программ (ИТС, Астрал)</t>
  </si>
  <si>
    <t>Обслуживание и пополнение юридической базы Консультант+</t>
  </si>
  <si>
    <t>Приобретение  лицензии на использование базы данных электронной системы "Госзаказ"</t>
  </si>
  <si>
    <t>Оказание услуг интернет-рекрутмента</t>
  </si>
  <si>
    <t>ПО и услуги внедрения облачной HR-IT системы
Досту к базам данных "КАДРЫ"</t>
  </si>
  <si>
    <t>Приобретение неисключительных прав на использование программного обеспечения Veeam Backup</t>
  </si>
  <si>
    <t>Реестр населения</t>
  </si>
  <si>
    <t>Приобретение неисключительных прав на использование программного обеспечения «1С-Битрикс 24»</t>
  </si>
  <si>
    <t>3.2.</t>
  </si>
  <si>
    <t>Мероприятие 03.02.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</si>
  <si>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Повышение качества оказанных услуг населению 
Повышение качества ответов на обращения граждан</t>
  </si>
  <si>
    <t>Обслуживание МСЭД</t>
  </si>
  <si>
    <t>Сопровождение "Регион контроль"</t>
  </si>
  <si>
    <t>3.3.</t>
  </si>
  <si>
    <t>Мероприятие 03.03. 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</si>
  <si>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Использование МСЭД в качестве основной системы документооборота</t>
  </si>
  <si>
    <t>Развитие и совершенствование программы электронного документооборота МОТИВ</t>
  </si>
  <si>
    <t>Сопровождение 1 С бухгалт</t>
  </si>
  <si>
    <t>Сопровождение 1 С кадры</t>
  </si>
  <si>
    <t>Поддержка официального сайта администрации района</t>
  </si>
  <si>
    <t>Андрей Остроухов 9169226622</t>
  </si>
  <si>
    <t>ЖКХ ПО  "Схема закрепления территорий"</t>
  </si>
  <si>
    <t>Сопровождение модуля оказания услуг</t>
  </si>
  <si>
    <t>Комитет по культуре</t>
  </si>
  <si>
    <t>4.1.</t>
  </si>
  <si>
    <t>Мероприятие 04.01. Обеспечение муниципальных учреждений культуры доступом в информационно-телекоммуникационную сеть Интернет</t>
  </si>
  <si>
    <t xml:space="preserve">Средства Федерального бюджета </t>
  </si>
  <si>
    <t>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"Цифровая образовательная среда" национального проекта "Образование"</t>
  </si>
  <si>
    <t>Начальник Управления информационных технологий, 
информационной безопасности и связи</t>
  </si>
  <si>
    <t>В.И. Терехин</t>
  </si>
  <si>
    <t>Итого</t>
  </si>
  <si>
    <t>2023</t>
  </si>
  <si>
    <t>Управление информационных технологий, информационной безопасности и связи
Управление ЖКХ</t>
  </si>
  <si>
    <t xml:space="preserve">Приобретение картриджей общий отдел </t>
  </si>
  <si>
    <t>VipNet, SNS техподдержка</t>
  </si>
  <si>
    <t>техподдержка dallas lock</t>
  </si>
  <si>
    <t>Подключение и сопровождение рабочих мест в  СУФД</t>
  </si>
  <si>
    <t xml:space="preserve">
Конвертор данных ЕГИССО</t>
  </si>
  <si>
    <t>Мероприятия 01.01.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</si>
  <si>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2023-2027</t>
  </si>
  <si>
    <t>Мероприятие E4.04. Обеспечение образовательных организаций материально-технической базой для внедрения цифровой образовательной среды</t>
  </si>
  <si>
    <t>Основное мероприятие 01 Создание условий для реализации полномочий органов местного самоуправления</t>
  </si>
  <si>
    <t>1.2</t>
  </si>
  <si>
    <t>Мероприятие 01.01 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</si>
  <si>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Мероприятие 01.02 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</si>
  <si>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Картриджи 0</t>
  </si>
  <si>
    <t xml:space="preserve">Техобслуживание и ремонт оргтехники </t>
  </si>
  <si>
    <t>Компьютерное оборудование и оргтехника
0400000</t>
  </si>
  <si>
    <t>Модернизация локальной вычислительной сети 
0400000</t>
  </si>
  <si>
    <t>Поддержка и сопровождение Информационно-расчетной системы «Жилищно-коммунального хозяйства» модуль «Субсидии для нужд Администрации Одинцовского городского округа»</t>
  </si>
  <si>
    <t>Размещение web-сервисов</t>
  </si>
  <si>
    <t>Сопровождение корпоративного портала</t>
  </si>
  <si>
    <t>МКУ МФЦ
Администрация Одинцовского ГО</t>
  </si>
  <si>
    <t>Итого по подпрограмме 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</si>
  <si>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Итого по подпрограмме: «Повышение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услуг»</t>
  </si>
  <si>
    <t>МКУ МФЦ,
Администрация Одинцовского ГО</t>
  </si>
  <si>
    <t>Обеспечено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 (единиц)</t>
  </si>
  <si>
    <t>Образовательные организации обеспечены материально-технической базой для внедрения цифровой образовательной среды (единиц)</t>
  </si>
  <si>
    <t>добавлено</t>
  </si>
  <si>
    <t>Добавлено ( возможно Портал )</t>
  </si>
  <si>
    <t xml:space="preserve">Итого по подпрограмме  «Обеспечивающая подпрограмма» </t>
  </si>
  <si>
    <t>Итого по программе "Цифровое муниципальное образование"</t>
  </si>
  <si>
    <t>Основное мероприятие 04. Цифровая культура</t>
  </si>
  <si>
    <t>Основное мероприятие 03. Цифровое государственное управление</t>
  </si>
  <si>
    <t>Основное мероприятие 02. Информационная безопасность</t>
  </si>
  <si>
    <t>Основное мероприятие 01. Информационная инфраструктура</t>
  </si>
  <si>
    <t>Основное мероприятие 02.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</si>
  <si>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Основное мероприятие 01. 
Организация деятельности многофункциональных центров предоставления государственных и муниципальных услуг</t>
  </si>
  <si>
    <t>Обеспечено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</si>
  <si>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Обеспечена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</si>
  <si>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Сервис мониторинга и анализа соцсетей остаток</t>
  </si>
  <si>
    <t>Образовательные организации обеспечены комплектами оборудования, включающими средства вычислительной техники, программное обеспечение и презентационное оборудование, для внедрения цифровой образовательной среды (единица)</t>
  </si>
  <si>
    <t>х</t>
  </si>
  <si>
    <t>2023 год</t>
  </si>
  <si>
    <t>В том числе по кварталам</t>
  </si>
  <si>
    <t>I</t>
  </si>
  <si>
    <t>II</t>
  </si>
  <si>
    <t>III</t>
  </si>
  <si>
    <t>IV</t>
  </si>
  <si>
    <t>-</t>
  </si>
  <si>
    <t>Обеспечено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 (единица)</t>
  </si>
  <si>
    <t xml:space="preserve">Количество выплат стимулирующего характера (единица) </t>
  </si>
  <si>
    <t>Количество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МФЦ,  в отношении которых осуществлена техническая поддержка (единица)</t>
  </si>
  <si>
    <t>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</si>
  <si>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 xml:space="preserve">Подпрограмма  3 «Обеспечивающая подпрограмма» </t>
  </si>
  <si>
    <t>Подпрограмма 2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</si>
  <si>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Подпрограмма 1 «Повышение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услуг»</t>
  </si>
  <si>
    <t>4.1</t>
  </si>
  <si>
    <t>4.2</t>
  </si>
  <si>
    <t>Подпрограмма  4 «Развитие архивного дела»</t>
  </si>
  <si>
    <t>2023-2027 гг.</t>
  </si>
  <si>
    <t xml:space="preserve">Итого:         </t>
  </si>
  <si>
    <t>Управление архива</t>
  </si>
  <si>
    <t xml:space="preserve">Оказано услуг (проведено работ) по укреплению материально-технической базы муниципального архива за отчетный период, (единица) </t>
  </si>
  <si>
    <t xml:space="preserve">Всего  </t>
  </si>
  <si>
    <t>Итого                   2023 год</t>
  </si>
  <si>
    <t>В том числе по кварталам:</t>
  </si>
  <si>
    <t>2024 год</t>
  </si>
  <si>
    <t>2025 год</t>
  </si>
  <si>
    <t>2026 год</t>
  </si>
  <si>
    <t>2027 год</t>
  </si>
  <si>
    <t>Обеспечено хранение, комплектование, учет и использование архивных документов, относящихся к муниципальной собственности, (единица хранения)</t>
  </si>
  <si>
    <t>41506</t>
  </si>
  <si>
    <t>39556</t>
  </si>
  <si>
    <t>40206</t>
  </si>
  <si>
    <t>40856</t>
  </si>
  <si>
    <t xml:space="preserve">Обеспечено хранение, комплектование, учет и использование архивных документов, относящихся к собственности Московской области, (единица хранения) </t>
  </si>
  <si>
    <t>86473</t>
  </si>
  <si>
    <t>86173</t>
  </si>
  <si>
    <t>86273</t>
  </si>
  <si>
    <t>86373</t>
  </si>
  <si>
    <t>2.2.</t>
  </si>
  <si>
    <t>корректировки</t>
  </si>
  <si>
    <t>корректировка</t>
  </si>
  <si>
    <t>Итого по подпрограмме  «Развитие архивного дела»</t>
  </si>
  <si>
    <t>Мероприятие 01.01      
Укрепление материально-технической базы и проведение капитального (текущего) ремонта муниципального архива</t>
  </si>
  <si>
    <t>Основное мероприятие  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Хранение, комплектование, учет и использование архивных документов в муниципальных архивах</t>
  </si>
  <si>
    <t xml:space="preserve">Средства бюджета Одинцовского городского округа </t>
  </si>
  <si>
    <t xml:space="preserve">Проведен капитальный (текущий) ремонт и/или техническое переоснащение помещений, выделенных для хранения архивных документов, относящихся к собственности Московской области, (единиц) </t>
  </si>
  <si>
    <t>840</t>
  </si>
  <si>
    <t>100</t>
  </si>
  <si>
    <t>300</t>
  </si>
  <si>
    <t>540</t>
  </si>
  <si>
    <t>Оцифровано архивных документов за отчетный период, (единиц хранения)</t>
  </si>
  <si>
    <r>
      <t xml:space="preserve">TrueConf, </t>
    </r>
    <r>
      <rPr>
        <b/>
        <i/>
        <sz val="12"/>
        <rFont val="Times New Roman"/>
        <family val="1"/>
        <charset val="204"/>
      </rPr>
      <t>иное ПО 1С сопровождение</t>
    </r>
  </si>
  <si>
    <t>Мероприятие 01.02   
Расходы на обеспечение деятельности  муниципальных архивов</t>
  </si>
  <si>
    <t>Мероприятие 01.03 
 Проведение оцифрования архивных документов</t>
  </si>
  <si>
    <t>Основное мероприятие 02 
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</si>
  <si>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Мероприятие 02.01   
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</si>
  <si>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Основное мероприятие E4.  
«Цифровая образовательная среда»</t>
  </si>
  <si>
    <t>".</t>
  </si>
  <si>
    <t>Мероприятие 02.01.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
(Справочно: с 01.01.2024 Мероприятие в рамках ГП МО - 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госудрственных и муниципальных услуг)</t>
  </si>
  <si>
    <t>Мероприятие 01.05.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</si>
  <si>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Мероприятие E4.05.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
(Справочно: с 01.01.2024 Мероприятие в рамках ГП МО -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образования, на обеспечение образовательных организаций материально-технической базой для внедрения цифровой образовательной среды)</t>
  </si>
  <si>
    <t>Мероприятие 02.02   
Проведение капитального (текущего) ремонта и        технического переоснащения помещений, выделенных муниципальным архивам</t>
  </si>
  <si>
    <r>
      <rPr>
        <sz val="14"/>
        <rFont val="Times New Roman"/>
        <family val="1"/>
        <charset val="204"/>
      </rPr>
      <t>"</t>
    </r>
    <r>
      <rPr>
        <sz val="12"/>
        <rFont val="Times New Roman"/>
        <family val="1"/>
        <charset val="204"/>
      </rPr>
      <t xml:space="preserve">Приложение 1
к муниципальной программе
</t>
    </r>
  </si>
  <si>
    <t>Приложение к постановлению
Администрации Одиноцвского городского округа
Московской области
от  " 21" декабря  2023 № 8629</t>
  </si>
  <si>
    <t>Итого 2024 год</t>
  </si>
  <si>
    <t>В том числе:</t>
  </si>
  <si>
    <t>1 
квартал</t>
  </si>
  <si>
    <t>1
полугодие</t>
  </si>
  <si>
    <t>9 
месяцев</t>
  </si>
  <si>
    <t>12
месяцев</t>
  </si>
  <si>
    <t>TrueConf, иное ПО 1С сопровождение</t>
  </si>
  <si>
    <t xml:space="preserve"> 2023 год</t>
  </si>
  <si>
    <t>Обеспечение одновременным доступом к базам Консультант+</t>
  </si>
  <si>
    <t>Мероприятие E4.05. Мероприятие в рамках ГП МО - Обновление и техническое обслуживание (ремонт) средств (программного обеспечения и оборудования), приобретенных в рамках субсидий на реализацию мероприятий федерального проекта «Цифровая образовательная среда»</t>
  </si>
  <si>
    <t>Обеспечено обновление и техническое обслуживание (ремонт) средств (программного обеспечения и оборудования), приобретённых в рамках субсидий на реализацию мероприятий федерального проекта «Цифровая образовательная среда» (единица)</t>
  </si>
  <si>
    <t>Мероприятие 02.01.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средств автоматизации деятельности по защите информации,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</si>
  <si>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 xml:space="preserve">Количество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МФЦ, в отношении которых осуществлена техническая поддержка (единица) </t>
  </si>
  <si>
    <t>Мероприятие 02.01. Мероприятие в рамках ГП МО - 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госудрственных и муниципальных услуг</t>
  </si>
  <si>
    <t>Мероприятие 02.05. Мероприятие в рамках ГП МО - 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госудрственных и муниципальных услуг</t>
  </si>
  <si>
    <t>Количество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обеспеченных доступом в информационно-телекоммуникационную сеть «Интернет» за счет средств местного бюджета (единица)</t>
  </si>
  <si>
    <t>Подключение  территориальных управлений к ЕИМТС (единица)</t>
  </si>
  <si>
    <t>Проведение аудита сегментов локальной вычислительной сети в территориальных управлениях и подготовка проектов модернизации данных сегментов (единица)</t>
  </si>
  <si>
    <t>Аттестация по требованиям безопасности ИСПДн (единица)</t>
  </si>
  <si>
    <t>Создание муниципальной информационной системы "Муниципальный регистр населения" (единица)</t>
  </si>
  <si>
    <t>Поддержка государственных информационных систем,  системы ведения протоколов и контроля исполнения поручений Администрации Одинцовского городского округа Московской области (единица)</t>
  </si>
  <si>
    <t xml:space="preserve">"Приложение 1 к муниципальной программе
</t>
  </si>
  <si>
    <t>Обеспечение территориальных  Управлений Администрации Одинцовского городского округа IP-телефонией (единица)</t>
  </si>
  <si>
    <t>Количество многоквартирных домов, в которых обеспечена возможность фиксированного широкополостного доступа к информационно-телекоммуникационной сети «Интернет»</t>
  </si>
  <si>
    <t xml:space="preserve">Приложение  к постановлению
Администрации Одиноцвского городского округа
Московской области
от  " ____" ___________ № </t>
  </si>
  <si>
    <t>Всего (тыс. руб)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</si>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</sst>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0.00000"/>
    <numFmt numFmtId="166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7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wrapText="1"/>
    </xf>
    <xf numFmtId="0" fontId="5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5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165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16" fontId="5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64" fontId="5" fillId="0" borderId="0" xfId="0" applyNumberFormat="1" applyFont="1" applyAlignment="1">
      <alignment horizontal="right" wrapText="1"/>
    </xf>
    <xf numFmtId="164" fontId="5" fillId="0" borderId="1" xfId="1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1" xfId="2" applyFont="1" applyBorder="1" applyAlignment="1">
      <alignment vertical="top" wrapText="1"/>
    </xf>
    <xf numFmtId="165" fontId="4" fillId="0" borderId="1" xfId="2" applyNumberFormat="1" applyFont="1" applyBorder="1" applyAlignment="1">
      <alignment vertical="top" wrapText="1"/>
    </xf>
    <xf numFmtId="0" fontId="5" fillId="0" borderId="1" xfId="2" applyFont="1" applyBorder="1" applyAlignment="1">
      <alignment vertical="top" wrapText="1"/>
    </xf>
    <xf numFmtId="165" fontId="5" fillId="0" borderId="1" xfId="2" applyNumberFormat="1" applyFont="1" applyBorder="1" applyAlignment="1">
      <alignment vertical="top" wrapText="1"/>
    </xf>
    <xf numFmtId="164" fontId="4" fillId="0" borderId="1" xfId="2" applyNumberFormat="1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16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4" fontId="3" fillId="0" borderId="12" xfId="0" applyNumberFormat="1" applyFont="1" applyBorder="1" applyAlignment="1">
      <alignment horizontal="left" vertical="center" wrapText="1"/>
    </xf>
    <xf numFmtId="164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4" fillId="0" borderId="1" xfId="2" applyNumberFormat="1" applyFont="1" applyBorder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165" fontId="4" fillId="0" borderId="1" xfId="2" applyNumberFormat="1" applyFont="1" applyBorder="1" applyAlignment="1">
      <alignment horizontal="right" vertical="center" wrapText="1"/>
    </xf>
    <xf numFmtId="165" fontId="5" fillId="0" borderId="1" xfId="2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1" fontId="5" fillId="0" borderId="5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164" fontId="5" fillId="0" borderId="14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" fontId="5" fillId="0" borderId="3" xfId="1" applyNumberFormat="1" applyFont="1" applyBorder="1" applyAlignment="1">
      <alignment horizontal="center" vertical="center" wrapText="1"/>
    </xf>
    <xf numFmtId="1" fontId="5" fillId="0" borderId="14" xfId="1" applyNumberFormat="1" applyFont="1" applyBorder="1" applyAlignment="1">
      <alignment horizontal="center" vertical="center" wrapText="1"/>
    </xf>
    <xf numFmtId="1" fontId="5" fillId="0" borderId="15" xfId="1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16" fontId="5" fillId="0" borderId="2" xfId="0" applyNumberFormat="1" applyFont="1" applyBorder="1" applyAlignment="1">
      <alignment horizontal="left" vertical="top" wrapText="1"/>
    </xf>
    <xf numFmtId="16" fontId="5" fillId="0" borderId="4" xfId="0" applyNumberFormat="1" applyFont="1" applyBorder="1" applyAlignment="1">
      <alignment horizontal="left" vertical="top" wrapText="1"/>
    </xf>
    <xf numFmtId="16" fontId="5" fillId="0" borderId="5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" fontId="5" fillId="0" borderId="2" xfId="1" applyNumberFormat="1" applyFont="1" applyBorder="1" applyAlignment="1">
      <alignment horizontal="center" vertical="center" wrapText="1"/>
    </xf>
    <xf numFmtId="1" fontId="5" fillId="0" borderId="5" xfId="1" applyNumberFormat="1" applyFont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top" wrapText="1"/>
    </xf>
    <xf numFmtId="165" fontId="5" fillId="0" borderId="1" xfId="2" applyNumberFormat="1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5" fontId="4" fillId="0" borderId="3" xfId="2" applyNumberFormat="1" applyFont="1" applyBorder="1" applyAlignment="1">
      <alignment horizontal="center" vertical="top" wrapText="1"/>
    </xf>
    <xf numFmtId="165" fontId="4" fillId="0" borderId="14" xfId="2" applyNumberFormat="1" applyFont="1" applyBorder="1" applyAlignment="1">
      <alignment horizontal="center" vertical="top" wrapText="1"/>
    </xf>
    <xf numFmtId="165" fontId="4" fillId="0" borderId="15" xfId="2" applyNumberFormat="1" applyFont="1" applyBorder="1" applyAlignment="1">
      <alignment horizontal="center" vertical="top" wrapText="1"/>
    </xf>
    <xf numFmtId="165" fontId="5" fillId="0" borderId="3" xfId="2" applyNumberFormat="1" applyFont="1" applyBorder="1" applyAlignment="1">
      <alignment horizontal="center" vertical="top" wrapText="1"/>
    </xf>
    <xf numFmtId="165" fontId="5" fillId="0" borderId="14" xfId="2" applyNumberFormat="1" applyFont="1" applyBorder="1" applyAlignment="1">
      <alignment horizontal="center" vertical="top" wrapText="1"/>
    </xf>
    <xf numFmtId="165" fontId="5" fillId="0" borderId="15" xfId="2" applyNumberFormat="1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5" fillId="0" borderId="4" xfId="2" applyFont="1" applyBorder="1" applyAlignment="1">
      <alignment horizontal="center" vertical="top" wrapText="1"/>
    </xf>
    <xf numFmtId="0" fontId="5" fillId="0" borderId="5" xfId="2" applyFont="1" applyBorder="1" applyAlignment="1">
      <alignment horizontal="center" vertical="top" wrapText="1"/>
    </xf>
    <xf numFmtId="0" fontId="5" fillId="0" borderId="1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center" vertical="top" wrapText="1"/>
    </xf>
    <xf numFmtId="165" fontId="4" fillId="0" borderId="3" xfId="2" applyNumberFormat="1" applyFont="1" applyBorder="1" applyAlignment="1">
      <alignment horizontal="right" vertical="center" wrapText="1"/>
    </xf>
    <xf numFmtId="165" fontId="4" fillId="0" borderId="14" xfId="2" applyNumberFormat="1" applyFont="1" applyBorder="1" applyAlignment="1">
      <alignment horizontal="right" vertical="center" wrapText="1"/>
    </xf>
    <xf numFmtId="165" fontId="4" fillId="0" borderId="15" xfId="2" applyNumberFormat="1" applyFont="1" applyBorder="1" applyAlignment="1">
      <alignment horizontal="right" vertical="center" wrapText="1"/>
    </xf>
    <xf numFmtId="165" fontId="5" fillId="0" borderId="3" xfId="2" applyNumberFormat="1" applyFont="1" applyBorder="1" applyAlignment="1">
      <alignment horizontal="right" vertical="center" wrapText="1"/>
    </xf>
    <xf numFmtId="165" fontId="5" fillId="0" borderId="14" xfId="2" applyNumberFormat="1" applyFont="1" applyBorder="1" applyAlignment="1">
      <alignment horizontal="right" vertical="center" wrapText="1"/>
    </xf>
    <xf numFmtId="165" fontId="5" fillId="0" borderId="15" xfId="2" applyNumberFormat="1" applyFont="1" applyBorder="1" applyAlignment="1">
      <alignment horizontal="righ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4" fontId="4" fillId="0" borderId="2" xfId="2" applyNumberFormat="1" applyFont="1" applyBorder="1" applyAlignment="1">
      <alignment horizontal="center" vertical="center" wrapText="1"/>
    </xf>
    <xf numFmtId="164" fontId="4" fillId="0" borderId="5" xfId="2" applyNumberFormat="1" applyFont="1" applyBorder="1" applyAlignment="1">
      <alignment horizontal="center" vertical="center" wrapText="1"/>
    </xf>
    <xf numFmtId="164" fontId="4" fillId="0" borderId="3" xfId="2" applyNumberFormat="1" applyFont="1" applyBorder="1" applyAlignment="1">
      <alignment horizontal="center" vertical="center" wrapText="1"/>
    </xf>
    <xf numFmtId="164" fontId="4" fillId="0" borderId="14" xfId="2" applyNumberFormat="1" applyFont="1" applyBorder="1" applyAlignment="1">
      <alignment horizontal="center" vertical="center" wrapText="1"/>
    </xf>
    <xf numFmtId="164" fontId="4" fillId="0" borderId="15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left" vertical="top" wrapText="1"/>
    </xf>
    <xf numFmtId="49" fontId="4" fillId="0" borderId="2" xfId="2" applyNumberFormat="1" applyFont="1" applyBorder="1" applyAlignment="1">
      <alignment horizontal="center" vertical="top" wrapText="1"/>
    </xf>
    <xf numFmtId="49" fontId="4" fillId="0" borderId="4" xfId="2" applyNumberFormat="1" applyFont="1" applyBorder="1" applyAlignment="1">
      <alignment horizontal="center" vertical="top" wrapText="1"/>
    </xf>
    <xf numFmtId="49" fontId="4" fillId="0" borderId="5" xfId="2" applyNumberFormat="1" applyFont="1" applyBorder="1" applyAlignment="1">
      <alignment horizontal="center" vertical="top" wrapText="1"/>
    </xf>
    <xf numFmtId="0" fontId="4" fillId="0" borderId="2" xfId="2" applyFont="1" applyBorder="1" applyAlignment="1">
      <alignment horizontal="left" vertical="top" wrapText="1"/>
    </xf>
    <xf numFmtId="0" fontId="4" fillId="0" borderId="4" xfId="2" applyFont="1" applyBorder="1" applyAlignment="1">
      <alignment horizontal="left" vertical="top" wrapText="1"/>
    </xf>
    <xf numFmtId="0" fontId="4" fillId="0" borderId="5" xfId="2" applyFont="1" applyBorder="1" applyAlignment="1">
      <alignment horizontal="left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4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165" fontId="4" fillId="0" borderId="3" xfId="2" applyNumberFormat="1" applyFont="1" applyBorder="1" applyAlignment="1">
      <alignment horizontal="right" vertical="top" wrapText="1"/>
    </xf>
    <xf numFmtId="165" fontId="4" fillId="0" borderId="14" xfId="2" applyNumberFormat="1" applyFont="1" applyBorder="1" applyAlignment="1">
      <alignment horizontal="right" vertical="top" wrapText="1"/>
    </xf>
    <xf numFmtId="165" fontId="4" fillId="0" borderId="15" xfId="2" applyNumberFormat="1" applyFont="1" applyBorder="1" applyAlignment="1">
      <alignment horizontal="right" vertical="top" wrapText="1"/>
    </xf>
    <xf numFmtId="49" fontId="5" fillId="0" borderId="2" xfId="2" applyNumberFormat="1" applyFont="1" applyBorder="1" applyAlignment="1">
      <alignment horizontal="center" vertical="top" wrapText="1"/>
    </xf>
    <xf numFmtId="49" fontId="5" fillId="0" borderId="4" xfId="2" applyNumberFormat="1" applyFont="1" applyBorder="1" applyAlignment="1">
      <alignment horizontal="center" vertical="top" wrapText="1"/>
    </xf>
    <xf numFmtId="49" fontId="5" fillId="0" borderId="5" xfId="2" applyNumberFormat="1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left" vertical="top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0" borderId="14" xfId="1" applyNumberFormat="1" applyFont="1" applyBorder="1" applyAlignment="1">
      <alignment horizontal="center" vertical="center" wrapText="1"/>
    </xf>
    <xf numFmtId="164" fontId="5" fillId="0" borderId="15" xfId="1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 wrapText="1"/>
    </xf>
    <xf numFmtId="164" fontId="4" fillId="0" borderId="5" xfId="0" applyNumberFormat="1" applyFont="1" applyBorder="1" applyAlignment="1">
      <alignment horizontal="center" wrapText="1"/>
    </xf>
    <xf numFmtId="164" fontId="5" fillId="0" borderId="2" xfId="0" applyNumberFormat="1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5" fontId="5" fillId="0" borderId="14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49" fontId="4" fillId="0" borderId="12" xfId="0" applyNumberFormat="1" applyFont="1" applyBorder="1" applyAlignment="1">
      <alignment horizontal="left" vertical="top" wrapText="1"/>
    </xf>
    <xf numFmtId="49" fontId="5" fillId="0" borderId="6" xfId="0" applyNumberFormat="1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166" fontId="5" fillId="0" borderId="2" xfId="2" applyNumberFormat="1" applyFont="1" applyBorder="1" applyAlignment="1">
      <alignment horizontal="center" vertical="top" wrapText="1"/>
    </xf>
    <xf numFmtId="166" fontId="5" fillId="0" borderId="4" xfId="2" applyNumberFormat="1" applyFont="1" applyBorder="1" applyAlignment="1">
      <alignment horizontal="center" vertical="top" wrapText="1"/>
    </xf>
    <xf numFmtId="166" fontId="5" fillId="0" borderId="5" xfId="2" applyNumberFormat="1" applyFont="1" applyBorder="1" applyAlignment="1">
      <alignment horizontal="center" vertical="top" wrapText="1"/>
    </xf>
    <xf numFmtId="166" fontId="5" fillId="0" borderId="1" xfId="2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</cellXfs>
  <cellStyles count="3">
    <cellStyle name="Обычный" xfId="0" builtinId="0"/>
    <cellStyle name="Обычный 2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2"/>
  <sheetViews>
    <sheetView tabSelected="1" view="pageBreakPreview" zoomScaleNormal="70" zoomScaleSheetLayoutView="100" zoomScalePageLayoutView="55" workbookViewId="0">
      <selection activeCell="R80" sqref="R80"/>
    </sheetView>
  </sheetViews>
  <sheetFormatPr defaultColWidth="9.140625" defaultRowHeight="15.75" x14ac:dyDescent="0.25"/>
  <cols>
    <col min="1" max="1" width="8.7109375" style="1" customWidth="1"/>
    <col min="2" max="2" width="60.85546875" style="2" customWidth="1"/>
    <col min="3" max="3" width="17.85546875" style="2" customWidth="1"/>
    <col min="4" max="4" width="22.5703125" style="2" customWidth="1"/>
    <col min="5" max="5" width="26.28515625" style="2" customWidth="1"/>
    <col min="6" max="6" width="15.85546875" style="3" customWidth="1"/>
    <col min="7" max="10" width="9.28515625" style="3" hidden="1" customWidth="1"/>
    <col min="11" max="11" width="16.42578125" style="3" bestFit="1" customWidth="1"/>
    <col min="12" max="12" width="8.7109375" style="3" bestFit="1" customWidth="1"/>
    <col min="13" max="13" width="11.42578125" style="3" bestFit="1" customWidth="1"/>
    <col min="14" max="15" width="9.28515625" style="3" bestFit="1" customWidth="1"/>
    <col min="16" max="18" width="19.7109375" style="3" customWidth="1"/>
    <col min="19" max="19" width="36.140625" style="50" customWidth="1"/>
    <col min="20" max="20" width="46.7109375" style="4" hidden="1" customWidth="1"/>
    <col min="21" max="21" width="25.85546875" style="2" customWidth="1"/>
    <col min="22" max="22" width="15" style="2" customWidth="1"/>
    <col min="23" max="23" width="16.42578125" style="2" customWidth="1"/>
    <col min="24" max="24" width="18.5703125" style="2" customWidth="1"/>
    <col min="25" max="25" width="16.42578125" style="2" customWidth="1"/>
    <col min="26" max="26" width="15.140625" style="2" customWidth="1"/>
    <col min="27" max="27" width="26.85546875" style="2" customWidth="1"/>
    <col min="28" max="33" width="9.140625" style="2" customWidth="1"/>
    <col min="34" max="34" width="34.85546875" style="2" customWidth="1"/>
    <col min="35" max="16384" width="9.140625" style="2"/>
  </cols>
  <sheetData>
    <row r="1" spans="1:27" ht="88.5" customHeight="1" x14ac:dyDescent="0.25">
      <c r="Q1" s="72" t="s">
        <v>213</v>
      </c>
      <c r="R1" s="72"/>
      <c r="S1" s="72"/>
      <c r="T1" s="52"/>
    </row>
    <row r="2" spans="1:27" ht="1.5" customHeight="1" x14ac:dyDescent="0.3">
      <c r="R2" s="55"/>
      <c r="S2" s="56"/>
      <c r="T2" s="52"/>
    </row>
    <row r="3" spans="1:27" ht="33" customHeight="1" x14ac:dyDescent="0.25">
      <c r="F3" s="2"/>
      <c r="G3" s="2"/>
      <c r="H3" s="2"/>
      <c r="I3" s="2"/>
      <c r="J3" s="2"/>
      <c r="Q3" s="73" t="s">
        <v>210</v>
      </c>
      <c r="R3" s="73"/>
      <c r="S3" s="73"/>
      <c r="T3" s="73"/>
    </row>
    <row r="4" spans="1:27" ht="21.75" customHeight="1" x14ac:dyDescent="0.25">
      <c r="A4" s="193" t="s">
        <v>0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</row>
    <row r="5" spans="1:27" ht="15" customHeight="1" x14ac:dyDescent="0.25"/>
    <row r="6" spans="1:27" ht="58.5" customHeight="1" x14ac:dyDescent="0.25">
      <c r="A6" s="92" t="s">
        <v>1</v>
      </c>
      <c r="B6" s="92" t="s">
        <v>2</v>
      </c>
      <c r="C6" s="6" t="s">
        <v>3</v>
      </c>
      <c r="D6" s="92" t="s">
        <v>4</v>
      </c>
      <c r="E6" s="6" t="s">
        <v>5</v>
      </c>
      <c r="F6" s="171" t="s">
        <v>6</v>
      </c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92" t="s">
        <v>7</v>
      </c>
      <c r="T6" s="172" t="s">
        <v>8</v>
      </c>
    </row>
    <row r="7" spans="1:27" ht="24" customHeight="1" x14ac:dyDescent="0.25">
      <c r="A7" s="92"/>
      <c r="B7" s="92"/>
      <c r="C7" s="6" t="s">
        <v>9</v>
      </c>
      <c r="D7" s="92"/>
      <c r="E7" s="6" t="s">
        <v>10</v>
      </c>
      <c r="F7" s="187" t="s">
        <v>83</v>
      </c>
      <c r="G7" s="188"/>
      <c r="H7" s="188"/>
      <c r="I7" s="188"/>
      <c r="J7" s="189"/>
      <c r="K7" s="194">
        <v>2024</v>
      </c>
      <c r="L7" s="195"/>
      <c r="M7" s="195"/>
      <c r="N7" s="195"/>
      <c r="O7" s="196"/>
      <c r="P7" s="7">
        <v>2025</v>
      </c>
      <c r="Q7" s="7">
        <v>2026</v>
      </c>
      <c r="R7" s="7">
        <v>2027</v>
      </c>
      <c r="S7" s="92"/>
      <c r="T7" s="172"/>
    </row>
    <row r="8" spans="1:27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194">
        <v>6</v>
      </c>
      <c r="G8" s="195"/>
      <c r="H8" s="195"/>
      <c r="I8" s="195"/>
      <c r="J8" s="196"/>
      <c r="K8" s="197">
        <v>7</v>
      </c>
      <c r="L8" s="198"/>
      <c r="M8" s="198"/>
      <c r="N8" s="198"/>
      <c r="O8" s="199"/>
      <c r="P8" s="7">
        <v>8</v>
      </c>
      <c r="Q8" s="8">
        <v>9</v>
      </c>
      <c r="R8" s="7">
        <v>10</v>
      </c>
      <c r="S8" s="8">
        <v>11</v>
      </c>
      <c r="T8" s="9">
        <v>12</v>
      </c>
    </row>
    <row r="9" spans="1:27" ht="33" customHeight="1" x14ac:dyDescent="0.25">
      <c r="A9" s="190" t="s">
        <v>138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2"/>
      <c r="T9" s="10"/>
    </row>
    <row r="10" spans="1:27" ht="27" customHeight="1" x14ac:dyDescent="0.25">
      <c r="A10" s="174" t="s">
        <v>11</v>
      </c>
      <c r="B10" s="108" t="s">
        <v>119</v>
      </c>
      <c r="C10" s="175" t="s">
        <v>91</v>
      </c>
      <c r="D10" s="10" t="s">
        <v>12</v>
      </c>
      <c r="E10" s="11">
        <f>E11+E12</f>
        <v>6543</v>
      </c>
      <c r="F10" s="109">
        <f>F11+F12</f>
        <v>6543</v>
      </c>
      <c r="G10" s="110"/>
      <c r="H10" s="110"/>
      <c r="I10" s="110"/>
      <c r="J10" s="111"/>
      <c r="K10" s="109">
        <f>K11+K12</f>
        <v>0</v>
      </c>
      <c r="L10" s="110"/>
      <c r="M10" s="110"/>
      <c r="N10" s="110"/>
      <c r="O10" s="111"/>
      <c r="P10" s="11">
        <f>P11+P12</f>
        <v>0</v>
      </c>
      <c r="Q10" s="11">
        <f>Q11+Q12</f>
        <v>0</v>
      </c>
      <c r="R10" s="11">
        <f>R11+R12</f>
        <v>0</v>
      </c>
      <c r="S10" s="175"/>
      <c r="T10" s="176"/>
      <c r="U10" s="3"/>
      <c r="V10" s="3"/>
      <c r="AA10" s="3"/>
    </row>
    <row r="11" spans="1:27" ht="56.25" customHeight="1" x14ac:dyDescent="0.25">
      <c r="A11" s="174"/>
      <c r="B11" s="108"/>
      <c r="C11" s="175"/>
      <c r="D11" s="10" t="s">
        <v>13</v>
      </c>
      <c r="E11" s="11">
        <f>SUM(F11:R11)</f>
        <v>6215</v>
      </c>
      <c r="F11" s="109">
        <f>F14</f>
        <v>6215</v>
      </c>
      <c r="G11" s="110"/>
      <c r="H11" s="110"/>
      <c r="I11" s="110"/>
      <c r="J11" s="111"/>
      <c r="K11" s="109">
        <f t="shared" ref="K11:R11" si="0">K14</f>
        <v>0</v>
      </c>
      <c r="L11" s="110"/>
      <c r="M11" s="110"/>
      <c r="N11" s="110"/>
      <c r="O11" s="111"/>
      <c r="P11" s="11">
        <f t="shared" si="0"/>
        <v>0</v>
      </c>
      <c r="Q11" s="11">
        <f t="shared" si="0"/>
        <v>0</v>
      </c>
      <c r="R11" s="11">
        <f t="shared" si="0"/>
        <v>0</v>
      </c>
      <c r="S11" s="175"/>
      <c r="T11" s="176"/>
      <c r="U11" s="3"/>
      <c r="AA11" s="3"/>
    </row>
    <row r="12" spans="1:27" ht="47.25" x14ac:dyDescent="0.25">
      <c r="A12" s="174"/>
      <c r="B12" s="108"/>
      <c r="C12" s="175"/>
      <c r="D12" s="10" t="s">
        <v>14</v>
      </c>
      <c r="E12" s="11">
        <f>SUM(F12:R12)</f>
        <v>328</v>
      </c>
      <c r="F12" s="109">
        <f>F15</f>
        <v>328</v>
      </c>
      <c r="G12" s="110"/>
      <c r="H12" s="110"/>
      <c r="I12" s="110"/>
      <c r="J12" s="111"/>
      <c r="K12" s="109">
        <f t="shared" ref="K12:R12" si="1">K15</f>
        <v>0</v>
      </c>
      <c r="L12" s="110"/>
      <c r="M12" s="110"/>
      <c r="N12" s="110"/>
      <c r="O12" s="111"/>
      <c r="P12" s="11">
        <f t="shared" si="1"/>
        <v>0</v>
      </c>
      <c r="Q12" s="11">
        <f t="shared" si="1"/>
        <v>0</v>
      </c>
      <c r="R12" s="11">
        <f t="shared" si="1"/>
        <v>0</v>
      </c>
      <c r="S12" s="175"/>
      <c r="T12" s="176"/>
      <c r="U12" s="3"/>
      <c r="AA12" s="3"/>
    </row>
    <row r="13" spans="1:27" ht="18.75" customHeight="1" x14ac:dyDescent="0.25">
      <c r="A13" s="77" t="s">
        <v>15</v>
      </c>
      <c r="B13" s="172" t="s">
        <v>90</v>
      </c>
      <c r="C13" s="173" t="s">
        <v>91</v>
      </c>
      <c r="D13" s="12" t="s">
        <v>12</v>
      </c>
      <c r="E13" s="13">
        <f>SUM(E14:E15)</f>
        <v>6543</v>
      </c>
      <c r="F13" s="93">
        <f>SUM(F14:F15)</f>
        <v>6543</v>
      </c>
      <c r="G13" s="94"/>
      <c r="H13" s="94"/>
      <c r="I13" s="94"/>
      <c r="J13" s="95"/>
      <c r="K13" s="93">
        <f>SUM(K14:K15)</f>
        <v>0</v>
      </c>
      <c r="L13" s="94"/>
      <c r="M13" s="94"/>
      <c r="N13" s="94"/>
      <c r="O13" s="95"/>
      <c r="P13" s="13">
        <f>SUM(P14:P15)</f>
        <v>0</v>
      </c>
      <c r="Q13" s="13">
        <f>SUM(Q14:Q15)</f>
        <v>0</v>
      </c>
      <c r="R13" s="13">
        <f>SUM(R14:R15)</f>
        <v>0</v>
      </c>
      <c r="S13" s="92" t="s">
        <v>104</v>
      </c>
      <c r="T13" s="172" t="s">
        <v>120</v>
      </c>
      <c r="U13" s="3"/>
      <c r="AA13" s="3"/>
    </row>
    <row r="14" spans="1:27" ht="37.5" customHeight="1" x14ac:dyDescent="0.25">
      <c r="A14" s="78"/>
      <c r="B14" s="172"/>
      <c r="C14" s="173"/>
      <c r="D14" s="12" t="s">
        <v>13</v>
      </c>
      <c r="E14" s="13">
        <f>SUM(F14:R14)</f>
        <v>6215</v>
      </c>
      <c r="F14" s="93">
        <v>6215</v>
      </c>
      <c r="G14" s="94"/>
      <c r="H14" s="94"/>
      <c r="I14" s="94"/>
      <c r="J14" s="95"/>
      <c r="K14" s="93">
        <v>0</v>
      </c>
      <c r="L14" s="94"/>
      <c r="M14" s="94"/>
      <c r="N14" s="94"/>
      <c r="O14" s="95"/>
      <c r="P14" s="13">
        <v>0</v>
      </c>
      <c r="Q14" s="13">
        <v>0</v>
      </c>
      <c r="R14" s="13">
        <v>0</v>
      </c>
      <c r="S14" s="92"/>
      <c r="T14" s="172"/>
      <c r="U14" s="3"/>
      <c r="AA14" s="3"/>
    </row>
    <row r="15" spans="1:27" ht="49.5" customHeight="1" x14ac:dyDescent="0.25">
      <c r="A15" s="78"/>
      <c r="B15" s="172"/>
      <c r="C15" s="173"/>
      <c r="D15" s="12" t="s">
        <v>14</v>
      </c>
      <c r="E15" s="13">
        <f>SUM(F15:R15)</f>
        <v>328</v>
      </c>
      <c r="F15" s="93">
        <v>328</v>
      </c>
      <c r="G15" s="94"/>
      <c r="H15" s="94"/>
      <c r="I15" s="94"/>
      <c r="J15" s="95"/>
      <c r="K15" s="93">
        <v>0</v>
      </c>
      <c r="L15" s="94"/>
      <c r="M15" s="94"/>
      <c r="N15" s="94"/>
      <c r="O15" s="95"/>
      <c r="P15" s="13">
        <v>0</v>
      </c>
      <c r="Q15" s="13">
        <v>0</v>
      </c>
      <c r="R15" s="13">
        <v>0</v>
      </c>
      <c r="S15" s="92"/>
      <c r="T15" s="172"/>
      <c r="U15" s="3"/>
      <c r="AA15" s="3"/>
    </row>
    <row r="16" spans="1:27" x14ac:dyDescent="0.25">
      <c r="A16" s="78"/>
      <c r="B16" s="99" t="s">
        <v>133</v>
      </c>
      <c r="C16" s="92" t="s">
        <v>124</v>
      </c>
      <c r="D16" s="83" t="s">
        <v>124</v>
      </c>
      <c r="E16" s="86" t="s">
        <v>5</v>
      </c>
      <c r="F16" s="171" t="s">
        <v>125</v>
      </c>
      <c r="G16" s="171" t="s">
        <v>126</v>
      </c>
      <c r="H16" s="171"/>
      <c r="I16" s="171"/>
      <c r="J16" s="171"/>
      <c r="K16" s="88" t="s">
        <v>189</v>
      </c>
      <c r="L16" s="74" t="s">
        <v>190</v>
      </c>
      <c r="M16" s="75"/>
      <c r="N16" s="75"/>
      <c r="O16" s="76"/>
      <c r="P16" s="88">
        <v>2025</v>
      </c>
      <c r="Q16" s="88">
        <v>2026</v>
      </c>
      <c r="R16" s="88">
        <v>2027</v>
      </c>
      <c r="S16" s="168" t="s">
        <v>124</v>
      </c>
      <c r="T16" s="168" t="s">
        <v>124</v>
      </c>
      <c r="U16" s="3"/>
      <c r="AA16" s="3"/>
    </row>
    <row r="17" spans="1:27" ht="31.5" x14ac:dyDescent="0.25">
      <c r="A17" s="78"/>
      <c r="B17" s="100"/>
      <c r="C17" s="92"/>
      <c r="D17" s="84"/>
      <c r="E17" s="87"/>
      <c r="F17" s="171"/>
      <c r="G17" s="14" t="s">
        <v>127</v>
      </c>
      <c r="H17" s="14" t="s">
        <v>128</v>
      </c>
      <c r="I17" s="14" t="s">
        <v>129</v>
      </c>
      <c r="J17" s="14" t="s">
        <v>130</v>
      </c>
      <c r="K17" s="89"/>
      <c r="L17" s="63" t="s">
        <v>191</v>
      </c>
      <c r="M17" s="63" t="s">
        <v>192</v>
      </c>
      <c r="N17" s="63" t="s">
        <v>193</v>
      </c>
      <c r="O17" s="63" t="s">
        <v>194</v>
      </c>
      <c r="P17" s="89"/>
      <c r="Q17" s="89"/>
      <c r="R17" s="89"/>
      <c r="S17" s="169"/>
      <c r="T17" s="169"/>
      <c r="U17" s="3"/>
      <c r="AA17" s="3"/>
    </row>
    <row r="18" spans="1:27" x14ac:dyDescent="0.25">
      <c r="A18" s="79"/>
      <c r="B18" s="101"/>
      <c r="C18" s="92"/>
      <c r="D18" s="85"/>
      <c r="E18" s="15">
        <v>1</v>
      </c>
      <c r="F18" s="8">
        <v>1</v>
      </c>
      <c r="G18" s="8" t="s">
        <v>131</v>
      </c>
      <c r="H18" s="8" t="s">
        <v>131</v>
      </c>
      <c r="I18" s="8" t="s">
        <v>131</v>
      </c>
      <c r="J18" s="8">
        <v>1</v>
      </c>
      <c r="K18" s="8">
        <v>1</v>
      </c>
      <c r="L18" s="8" t="s">
        <v>131</v>
      </c>
      <c r="M18" s="8" t="s">
        <v>131</v>
      </c>
      <c r="N18" s="8" t="s">
        <v>131</v>
      </c>
      <c r="O18" s="8">
        <v>1</v>
      </c>
      <c r="P18" s="17">
        <v>1</v>
      </c>
      <c r="Q18" s="15">
        <v>1</v>
      </c>
      <c r="R18" s="17">
        <v>1</v>
      </c>
      <c r="S18" s="170"/>
      <c r="T18" s="170"/>
      <c r="U18" s="3"/>
      <c r="AA18" s="3"/>
    </row>
    <row r="19" spans="1:27" ht="29.25" customHeight="1" x14ac:dyDescent="0.25">
      <c r="A19" s="174" t="s">
        <v>17</v>
      </c>
      <c r="B19" s="108" t="s">
        <v>118</v>
      </c>
      <c r="C19" s="175" t="s">
        <v>91</v>
      </c>
      <c r="D19" s="10" t="s">
        <v>12</v>
      </c>
      <c r="E19" s="11">
        <f t="shared" ref="E19:E24" si="2">SUM(F19:R19)</f>
        <v>3551</v>
      </c>
      <c r="F19" s="109">
        <f>F20+F21</f>
        <v>0</v>
      </c>
      <c r="G19" s="110"/>
      <c r="H19" s="110"/>
      <c r="I19" s="110"/>
      <c r="J19" s="111"/>
      <c r="K19" s="109">
        <f t="shared" ref="K19:R19" si="3">K20+K21</f>
        <v>845</v>
      </c>
      <c r="L19" s="110"/>
      <c r="M19" s="110"/>
      <c r="N19" s="110"/>
      <c r="O19" s="111"/>
      <c r="P19" s="11">
        <f t="shared" si="3"/>
        <v>878</v>
      </c>
      <c r="Q19" s="11">
        <f t="shared" si="3"/>
        <v>914</v>
      </c>
      <c r="R19" s="11">
        <f t="shared" si="3"/>
        <v>914</v>
      </c>
      <c r="S19" s="175"/>
      <c r="T19" s="176"/>
      <c r="U19" s="3"/>
      <c r="W19" s="3"/>
      <c r="X19" s="3"/>
      <c r="Y19" s="3"/>
      <c r="Z19" s="3"/>
      <c r="AA19" s="3"/>
    </row>
    <row r="20" spans="1:27" ht="48" customHeight="1" x14ac:dyDescent="0.25">
      <c r="A20" s="174"/>
      <c r="B20" s="108"/>
      <c r="C20" s="175"/>
      <c r="D20" s="10" t="s">
        <v>13</v>
      </c>
      <c r="E20" s="11">
        <f t="shared" si="2"/>
        <v>0</v>
      </c>
      <c r="F20" s="109">
        <f>F23</f>
        <v>0</v>
      </c>
      <c r="G20" s="110"/>
      <c r="H20" s="110"/>
      <c r="I20" s="110"/>
      <c r="J20" s="111"/>
      <c r="K20" s="109">
        <f t="shared" ref="K20:R20" si="4">K23</f>
        <v>0</v>
      </c>
      <c r="L20" s="110"/>
      <c r="M20" s="110"/>
      <c r="N20" s="110"/>
      <c r="O20" s="111"/>
      <c r="P20" s="11">
        <f t="shared" si="4"/>
        <v>0</v>
      </c>
      <c r="Q20" s="11">
        <f t="shared" si="4"/>
        <v>0</v>
      </c>
      <c r="R20" s="11">
        <f t="shared" si="4"/>
        <v>0</v>
      </c>
      <c r="S20" s="175"/>
      <c r="T20" s="176"/>
      <c r="U20" s="3"/>
      <c r="W20" s="3"/>
      <c r="X20" s="3"/>
      <c r="Y20" s="3"/>
      <c r="Z20" s="3"/>
      <c r="AA20" s="3"/>
    </row>
    <row r="21" spans="1:27" ht="54.75" customHeight="1" x14ac:dyDescent="0.25">
      <c r="A21" s="174"/>
      <c r="B21" s="108"/>
      <c r="C21" s="175"/>
      <c r="D21" s="10" t="s">
        <v>14</v>
      </c>
      <c r="E21" s="11">
        <f t="shared" si="2"/>
        <v>3551</v>
      </c>
      <c r="F21" s="109">
        <f>F24</f>
        <v>0</v>
      </c>
      <c r="G21" s="110"/>
      <c r="H21" s="110"/>
      <c r="I21" s="110"/>
      <c r="J21" s="111"/>
      <c r="K21" s="109">
        <f t="shared" ref="K21:R21" si="5">K24</f>
        <v>845</v>
      </c>
      <c r="L21" s="110"/>
      <c r="M21" s="110"/>
      <c r="N21" s="110"/>
      <c r="O21" s="111"/>
      <c r="P21" s="11">
        <f t="shared" si="5"/>
        <v>878</v>
      </c>
      <c r="Q21" s="11">
        <f t="shared" si="5"/>
        <v>914</v>
      </c>
      <c r="R21" s="11">
        <f t="shared" si="5"/>
        <v>914</v>
      </c>
      <c r="S21" s="175"/>
      <c r="T21" s="176"/>
      <c r="U21" s="3"/>
      <c r="W21" s="3"/>
      <c r="X21" s="3"/>
      <c r="Y21" s="3"/>
      <c r="Z21" s="3"/>
      <c r="AA21" s="3"/>
    </row>
    <row r="22" spans="1:27" ht="18.75" customHeight="1" x14ac:dyDescent="0.25">
      <c r="A22" s="77" t="s">
        <v>44</v>
      </c>
      <c r="B22" s="172" t="s">
        <v>202</v>
      </c>
      <c r="C22" s="173" t="s">
        <v>91</v>
      </c>
      <c r="D22" s="12" t="s">
        <v>12</v>
      </c>
      <c r="E22" s="13">
        <f t="shared" si="2"/>
        <v>3551</v>
      </c>
      <c r="F22" s="93">
        <f>F23+F24</f>
        <v>0</v>
      </c>
      <c r="G22" s="94"/>
      <c r="H22" s="94"/>
      <c r="I22" s="94"/>
      <c r="J22" s="95"/>
      <c r="K22" s="93">
        <f>K23+K24</f>
        <v>845</v>
      </c>
      <c r="L22" s="94"/>
      <c r="M22" s="94"/>
      <c r="N22" s="94"/>
      <c r="O22" s="95"/>
      <c r="P22" s="13">
        <f>P23+P24</f>
        <v>878</v>
      </c>
      <c r="Q22" s="13">
        <f>Q23+Q24</f>
        <v>914</v>
      </c>
      <c r="R22" s="13">
        <f>R23+R24</f>
        <v>914</v>
      </c>
      <c r="S22" s="92" t="s">
        <v>104</v>
      </c>
      <c r="T22" s="96" t="s">
        <v>121</v>
      </c>
      <c r="U22" s="3"/>
      <c r="W22" s="3"/>
      <c r="X22" s="3"/>
      <c r="Y22" s="3"/>
      <c r="Z22" s="3"/>
      <c r="AA22" s="3"/>
    </row>
    <row r="23" spans="1:27" ht="31.5" x14ac:dyDescent="0.25">
      <c r="A23" s="78"/>
      <c r="B23" s="172"/>
      <c r="C23" s="173"/>
      <c r="D23" s="12" t="s">
        <v>13</v>
      </c>
      <c r="E23" s="13">
        <f t="shared" si="2"/>
        <v>0</v>
      </c>
      <c r="F23" s="93">
        <v>0</v>
      </c>
      <c r="G23" s="94"/>
      <c r="H23" s="94"/>
      <c r="I23" s="94"/>
      <c r="J23" s="95"/>
      <c r="K23" s="93">
        <v>0</v>
      </c>
      <c r="L23" s="94"/>
      <c r="M23" s="94"/>
      <c r="N23" s="94"/>
      <c r="O23" s="95"/>
      <c r="P23" s="13">
        <v>0</v>
      </c>
      <c r="Q23" s="13">
        <v>0</v>
      </c>
      <c r="R23" s="13">
        <v>0</v>
      </c>
      <c r="S23" s="92"/>
      <c r="T23" s="97"/>
      <c r="U23" s="3"/>
      <c r="W23" s="3"/>
      <c r="X23" s="3"/>
      <c r="Y23" s="3"/>
      <c r="Z23" s="3"/>
      <c r="AA23" s="3"/>
    </row>
    <row r="24" spans="1:27" ht="66.75" customHeight="1" x14ac:dyDescent="0.25">
      <c r="A24" s="78"/>
      <c r="B24" s="172"/>
      <c r="C24" s="173"/>
      <c r="D24" s="12" t="s">
        <v>14</v>
      </c>
      <c r="E24" s="13">
        <f t="shared" si="2"/>
        <v>3551</v>
      </c>
      <c r="F24" s="93">
        <v>0</v>
      </c>
      <c r="G24" s="94"/>
      <c r="H24" s="94"/>
      <c r="I24" s="94"/>
      <c r="J24" s="95"/>
      <c r="K24" s="93">
        <v>845</v>
      </c>
      <c r="L24" s="94"/>
      <c r="M24" s="94"/>
      <c r="N24" s="94"/>
      <c r="O24" s="95"/>
      <c r="P24" s="13">
        <v>878</v>
      </c>
      <c r="Q24" s="13">
        <v>914</v>
      </c>
      <c r="R24" s="13">
        <v>914</v>
      </c>
      <c r="S24" s="92"/>
      <c r="T24" s="97"/>
      <c r="U24" s="3"/>
      <c r="W24" s="3"/>
      <c r="X24" s="3"/>
      <c r="Y24" s="3"/>
      <c r="Z24" s="3"/>
      <c r="AA24" s="3"/>
    </row>
    <row r="25" spans="1:27" x14ac:dyDescent="0.25">
      <c r="A25" s="78"/>
      <c r="B25" s="99" t="s">
        <v>134</v>
      </c>
      <c r="C25" s="92" t="s">
        <v>124</v>
      </c>
      <c r="D25" s="83" t="s">
        <v>124</v>
      </c>
      <c r="E25" s="86" t="s">
        <v>5</v>
      </c>
      <c r="F25" s="86" t="s">
        <v>125</v>
      </c>
      <c r="G25" s="171" t="s">
        <v>126</v>
      </c>
      <c r="H25" s="171"/>
      <c r="I25" s="171"/>
      <c r="J25" s="171"/>
      <c r="K25" s="88" t="s">
        <v>189</v>
      </c>
      <c r="L25" s="74" t="s">
        <v>190</v>
      </c>
      <c r="M25" s="75"/>
      <c r="N25" s="75"/>
      <c r="O25" s="76"/>
      <c r="P25" s="88">
        <v>2025</v>
      </c>
      <c r="Q25" s="88">
        <v>2026</v>
      </c>
      <c r="R25" s="88">
        <v>2027</v>
      </c>
      <c r="S25" s="168" t="s">
        <v>124</v>
      </c>
      <c r="T25" s="97"/>
      <c r="U25" s="3"/>
      <c r="W25" s="3"/>
      <c r="X25" s="3"/>
      <c r="Y25" s="3"/>
      <c r="Z25" s="3"/>
      <c r="AA25" s="3"/>
    </row>
    <row r="26" spans="1:27" ht="31.5" x14ac:dyDescent="0.25">
      <c r="A26" s="78"/>
      <c r="B26" s="100"/>
      <c r="C26" s="92"/>
      <c r="D26" s="84"/>
      <c r="E26" s="87"/>
      <c r="F26" s="87"/>
      <c r="G26" s="14" t="s">
        <v>127</v>
      </c>
      <c r="H26" s="14" t="s">
        <v>128</v>
      </c>
      <c r="I26" s="14" t="s">
        <v>129</v>
      </c>
      <c r="J26" s="14" t="s">
        <v>130</v>
      </c>
      <c r="K26" s="89"/>
      <c r="L26" s="63" t="s">
        <v>191</v>
      </c>
      <c r="M26" s="63" t="s">
        <v>192</v>
      </c>
      <c r="N26" s="63" t="s">
        <v>193</v>
      </c>
      <c r="O26" s="63" t="s">
        <v>194</v>
      </c>
      <c r="P26" s="89"/>
      <c r="Q26" s="89"/>
      <c r="R26" s="89"/>
      <c r="S26" s="169"/>
      <c r="T26" s="97"/>
      <c r="U26" s="3"/>
      <c r="W26" s="3"/>
      <c r="X26" s="3"/>
      <c r="Y26" s="3"/>
      <c r="Z26" s="3"/>
      <c r="AA26" s="3"/>
    </row>
    <row r="27" spans="1:27" ht="45.75" customHeight="1" x14ac:dyDescent="0.25">
      <c r="A27" s="79"/>
      <c r="B27" s="101"/>
      <c r="C27" s="92"/>
      <c r="D27" s="85"/>
      <c r="E27" s="15">
        <v>1</v>
      </c>
      <c r="F27" s="18">
        <v>1</v>
      </c>
      <c r="G27" s="8">
        <v>1</v>
      </c>
      <c r="H27" s="8">
        <v>1</v>
      </c>
      <c r="I27" s="8">
        <v>1</v>
      </c>
      <c r="J27" s="8">
        <v>1</v>
      </c>
      <c r="K27" s="8">
        <v>1</v>
      </c>
      <c r="L27" s="8">
        <v>1</v>
      </c>
      <c r="M27" s="8">
        <v>1</v>
      </c>
      <c r="N27" s="8">
        <v>1</v>
      </c>
      <c r="O27" s="8">
        <v>1</v>
      </c>
      <c r="P27" s="17">
        <v>1</v>
      </c>
      <c r="Q27" s="15">
        <v>1</v>
      </c>
      <c r="R27" s="17">
        <v>1</v>
      </c>
      <c r="S27" s="170"/>
      <c r="T27" s="98"/>
      <c r="U27" s="3"/>
      <c r="W27" s="3"/>
      <c r="X27" s="3"/>
      <c r="Y27" s="3"/>
      <c r="Z27" s="3"/>
      <c r="AA27" s="3"/>
    </row>
    <row r="28" spans="1:27" ht="18.75" hidden="1" customHeight="1" x14ac:dyDescent="0.25">
      <c r="A28" s="77" t="s">
        <v>163</v>
      </c>
      <c r="B28" s="172" t="s">
        <v>203</v>
      </c>
      <c r="C28" s="173" t="s">
        <v>91</v>
      </c>
      <c r="D28" s="12" t="s">
        <v>12</v>
      </c>
      <c r="E28" s="13">
        <f>SUM(F28:R28)</f>
        <v>0</v>
      </c>
      <c r="F28" s="93">
        <f>F29+F30</f>
        <v>0</v>
      </c>
      <c r="G28" s="94"/>
      <c r="H28" s="94"/>
      <c r="I28" s="94"/>
      <c r="J28" s="95"/>
      <c r="K28" s="93">
        <f>K29+K30</f>
        <v>0</v>
      </c>
      <c r="L28" s="94"/>
      <c r="M28" s="94"/>
      <c r="N28" s="94"/>
      <c r="O28" s="95"/>
      <c r="P28" s="13">
        <f>P29+P30</f>
        <v>0</v>
      </c>
      <c r="Q28" s="13">
        <f>Q29+Q30</f>
        <v>0</v>
      </c>
      <c r="R28" s="13">
        <f>R29+R30</f>
        <v>0</v>
      </c>
      <c r="S28" s="92" t="s">
        <v>104</v>
      </c>
      <c r="T28" s="96" t="s">
        <v>121</v>
      </c>
      <c r="U28" s="3"/>
      <c r="W28" s="3"/>
      <c r="X28" s="3"/>
      <c r="Y28" s="3"/>
      <c r="Z28" s="3"/>
      <c r="AA28" s="3"/>
    </row>
    <row r="29" spans="1:27" ht="31.5" hidden="1" x14ac:dyDescent="0.25">
      <c r="A29" s="78"/>
      <c r="B29" s="172"/>
      <c r="C29" s="173"/>
      <c r="D29" s="12" t="s">
        <v>13</v>
      </c>
      <c r="E29" s="13">
        <f>SUM(F29:R29)</f>
        <v>0</v>
      </c>
      <c r="F29" s="93">
        <v>0</v>
      </c>
      <c r="G29" s="94"/>
      <c r="H29" s="94"/>
      <c r="I29" s="94"/>
      <c r="J29" s="95"/>
      <c r="K29" s="93">
        <v>0</v>
      </c>
      <c r="L29" s="94"/>
      <c r="M29" s="94"/>
      <c r="N29" s="94"/>
      <c r="O29" s="95"/>
      <c r="P29" s="13">
        <v>0</v>
      </c>
      <c r="Q29" s="13">
        <v>0</v>
      </c>
      <c r="R29" s="13">
        <v>0</v>
      </c>
      <c r="S29" s="92"/>
      <c r="T29" s="97"/>
      <c r="U29" s="3"/>
      <c r="W29" s="3"/>
      <c r="X29" s="3"/>
      <c r="Y29" s="3"/>
      <c r="Z29" s="3"/>
      <c r="AA29" s="3"/>
    </row>
    <row r="30" spans="1:27" ht="47.25" hidden="1" x14ac:dyDescent="0.25">
      <c r="A30" s="78"/>
      <c r="B30" s="172"/>
      <c r="C30" s="173"/>
      <c r="D30" s="12" t="s">
        <v>14</v>
      </c>
      <c r="E30" s="13">
        <f>SUM(F30:R30)</f>
        <v>0</v>
      </c>
      <c r="F30" s="93">
        <v>0</v>
      </c>
      <c r="G30" s="94"/>
      <c r="H30" s="94"/>
      <c r="I30" s="94"/>
      <c r="J30" s="95"/>
      <c r="K30" s="93">
        <v>0</v>
      </c>
      <c r="L30" s="94"/>
      <c r="M30" s="94"/>
      <c r="N30" s="94"/>
      <c r="O30" s="95"/>
      <c r="P30" s="13">
        <v>0</v>
      </c>
      <c r="Q30" s="13">
        <v>0</v>
      </c>
      <c r="R30" s="13">
        <v>0</v>
      </c>
      <c r="S30" s="92"/>
      <c r="T30" s="97"/>
      <c r="U30" s="3"/>
      <c r="W30" s="3"/>
      <c r="X30" s="3"/>
      <c r="Y30" s="3"/>
      <c r="Z30" s="3"/>
      <c r="AA30" s="3"/>
    </row>
    <row r="31" spans="1:27" hidden="1" x14ac:dyDescent="0.25">
      <c r="A31" s="78"/>
      <c r="B31" s="99" t="s">
        <v>201</v>
      </c>
      <c r="C31" s="92" t="s">
        <v>124</v>
      </c>
      <c r="D31" s="83" t="s">
        <v>124</v>
      </c>
      <c r="E31" s="86" t="s">
        <v>5</v>
      </c>
      <c r="F31" s="86" t="s">
        <v>125</v>
      </c>
      <c r="G31" s="171" t="s">
        <v>126</v>
      </c>
      <c r="H31" s="171"/>
      <c r="I31" s="171"/>
      <c r="J31" s="171"/>
      <c r="K31" s="88" t="s">
        <v>189</v>
      </c>
      <c r="L31" s="74" t="s">
        <v>190</v>
      </c>
      <c r="M31" s="75"/>
      <c r="N31" s="75"/>
      <c r="O31" s="76"/>
      <c r="P31" s="88">
        <v>2025</v>
      </c>
      <c r="Q31" s="88">
        <v>2026</v>
      </c>
      <c r="R31" s="88">
        <v>2027</v>
      </c>
      <c r="S31" s="168" t="s">
        <v>124</v>
      </c>
      <c r="T31" s="97"/>
      <c r="U31" s="3"/>
      <c r="W31" s="3"/>
      <c r="X31" s="3"/>
      <c r="Y31" s="3"/>
      <c r="Z31" s="3"/>
      <c r="AA31" s="3"/>
    </row>
    <row r="32" spans="1:27" ht="31.5" hidden="1" x14ac:dyDescent="0.25">
      <c r="A32" s="78"/>
      <c r="B32" s="100"/>
      <c r="C32" s="92"/>
      <c r="D32" s="84"/>
      <c r="E32" s="87"/>
      <c r="F32" s="87"/>
      <c r="G32" s="14" t="s">
        <v>127</v>
      </c>
      <c r="H32" s="14" t="s">
        <v>128</v>
      </c>
      <c r="I32" s="14" t="s">
        <v>129</v>
      </c>
      <c r="J32" s="14" t="s">
        <v>130</v>
      </c>
      <c r="K32" s="89"/>
      <c r="L32" s="63" t="s">
        <v>191</v>
      </c>
      <c r="M32" s="63" t="s">
        <v>192</v>
      </c>
      <c r="N32" s="63" t="s">
        <v>193</v>
      </c>
      <c r="O32" s="63" t="s">
        <v>194</v>
      </c>
      <c r="P32" s="89"/>
      <c r="Q32" s="89"/>
      <c r="R32" s="89"/>
      <c r="S32" s="169"/>
      <c r="T32" s="97"/>
      <c r="U32" s="3"/>
      <c r="W32" s="3"/>
      <c r="X32" s="3"/>
      <c r="Y32" s="3"/>
      <c r="Z32" s="3"/>
      <c r="AA32" s="3"/>
    </row>
    <row r="33" spans="1:27" ht="65.25" hidden="1" customHeight="1" x14ac:dyDescent="0.25">
      <c r="A33" s="79"/>
      <c r="B33" s="101"/>
      <c r="C33" s="92"/>
      <c r="D33" s="85"/>
      <c r="E33" s="15">
        <v>1</v>
      </c>
      <c r="F33" s="18" t="s">
        <v>131</v>
      </c>
      <c r="G33" s="8">
        <v>1</v>
      </c>
      <c r="H33" s="8">
        <v>1</v>
      </c>
      <c r="I33" s="8">
        <v>1</v>
      </c>
      <c r="J33" s="8">
        <v>1</v>
      </c>
      <c r="K33" s="15">
        <v>1</v>
      </c>
      <c r="L33" s="18">
        <v>1</v>
      </c>
      <c r="M33" s="8">
        <v>1</v>
      </c>
      <c r="N33" s="8">
        <v>1</v>
      </c>
      <c r="O33" s="8">
        <v>1</v>
      </c>
      <c r="P33" s="8">
        <v>1</v>
      </c>
      <c r="Q33" s="15">
        <v>1</v>
      </c>
      <c r="R33" s="17">
        <v>1</v>
      </c>
      <c r="S33" s="170"/>
      <c r="T33" s="98"/>
      <c r="U33" s="3"/>
      <c r="W33" s="3"/>
      <c r="X33" s="3"/>
      <c r="Y33" s="3"/>
      <c r="Z33" s="3"/>
      <c r="AA33" s="3"/>
    </row>
    <row r="34" spans="1:27" x14ac:dyDescent="0.25">
      <c r="A34" s="108" t="s">
        <v>106</v>
      </c>
      <c r="B34" s="108"/>
      <c r="C34" s="108"/>
      <c r="D34" s="19" t="s">
        <v>19</v>
      </c>
      <c r="E34" s="11">
        <f t="shared" ref="E34:F36" si="6">E10+E19</f>
        <v>10094</v>
      </c>
      <c r="F34" s="109">
        <f t="shared" si="6"/>
        <v>6543</v>
      </c>
      <c r="G34" s="110"/>
      <c r="H34" s="110"/>
      <c r="I34" s="110"/>
      <c r="J34" s="111"/>
      <c r="K34" s="109">
        <f>K10+K19</f>
        <v>845</v>
      </c>
      <c r="L34" s="110"/>
      <c r="M34" s="110"/>
      <c r="N34" s="110"/>
      <c r="O34" s="111"/>
      <c r="P34" s="11">
        <f t="shared" ref="P34:R36" si="7">P10+P19</f>
        <v>878</v>
      </c>
      <c r="Q34" s="11">
        <f t="shared" si="7"/>
        <v>914</v>
      </c>
      <c r="R34" s="11">
        <f t="shared" si="7"/>
        <v>914</v>
      </c>
      <c r="S34" s="177"/>
      <c r="T34" s="180"/>
      <c r="U34" s="3"/>
      <c r="W34" s="3"/>
      <c r="X34" s="3"/>
      <c r="Y34" s="3"/>
      <c r="Z34" s="3"/>
      <c r="AA34" s="3"/>
    </row>
    <row r="35" spans="1:27" ht="51" customHeight="1" x14ac:dyDescent="0.25">
      <c r="A35" s="108"/>
      <c r="B35" s="108"/>
      <c r="C35" s="108"/>
      <c r="D35" s="19" t="s">
        <v>13</v>
      </c>
      <c r="E35" s="11">
        <f t="shared" si="6"/>
        <v>6215</v>
      </c>
      <c r="F35" s="109">
        <f t="shared" si="6"/>
        <v>6215</v>
      </c>
      <c r="G35" s="110"/>
      <c r="H35" s="110"/>
      <c r="I35" s="110"/>
      <c r="J35" s="111"/>
      <c r="K35" s="109">
        <f>K11+K20</f>
        <v>0</v>
      </c>
      <c r="L35" s="110"/>
      <c r="M35" s="110"/>
      <c r="N35" s="110"/>
      <c r="O35" s="111"/>
      <c r="P35" s="11">
        <f t="shared" si="7"/>
        <v>0</v>
      </c>
      <c r="Q35" s="11">
        <f t="shared" si="7"/>
        <v>0</v>
      </c>
      <c r="R35" s="11">
        <f t="shared" si="7"/>
        <v>0</v>
      </c>
      <c r="S35" s="178"/>
      <c r="T35" s="181"/>
      <c r="U35" s="3"/>
      <c r="W35" s="3"/>
      <c r="X35" s="3"/>
      <c r="Y35" s="3"/>
      <c r="Z35" s="3"/>
      <c r="AA35" s="3"/>
    </row>
    <row r="36" spans="1:27" ht="48.75" customHeight="1" x14ac:dyDescent="0.25">
      <c r="A36" s="108"/>
      <c r="B36" s="108"/>
      <c r="C36" s="108"/>
      <c r="D36" s="19" t="s">
        <v>14</v>
      </c>
      <c r="E36" s="11">
        <f t="shared" si="6"/>
        <v>3879</v>
      </c>
      <c r="F36" s="109">
        <f t="shared" si="6"/>
        <v>328</v>
      </c>
      <c r="G36" s="110"/>
      <c r="H36" s="110"/>
      <c r="I36" s="110"/>
      <c r="J36" s="111"/>
      <c r="K36" s="109">
        <f>K12+K21</f>
        <v>845</v>
      </c>
      <c r="L36" s="110"/>
      <c r="M36" s="110"/>
      <c r="N36" s="110"/>
      <c r="O36" s="111"/>
      <c r="P36" s="11">
        <f t="shared" si="7"/>
        <v>878</v>
      </c>
      <c r="Q36" s="11">
        <f t="shared" si="7"/>
        <v>914</v>
      </c>
      <c r="R36" s="11">
        <f t="shared" si="7"/>
        <v>914</v>
      </c>
      <c r="S36" s="179"/>
      <c r="T36" s="182"/>
      <c r="U36" s="3"/>
      <c r="W36" s="3"/>
      <c r="X36" s="3"/>
      <c r="Y36" s="3"/>
      <c r="Z36" s="3"/>
      <c r="AA36" s="3"/>
    </row>
    <row r="37" spans="1:27" ht="30.75" customHeight="1" x14ac:dyDescent="0.25">
      <c r="A37" s="175" t="s">
        <v>137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3"/>
      <c r="W37" s="3"/>
      <c r="X37" s="3"/>
      <c r="Y37" s="3"/>
      <c r="Z37" s="3"/>
      <c r="AA37" s="3"/>
    </row>
    <row r="38" spans="1:27" hidden="1" x14ac:dyDescent="0.25">
      <c r="A38" s="200">
        <v>1</v>
      </c>
      <c r="B38" s="201" t="s">
        <v>117</v>
      </c>
      <c r="C38" s="200" t="s">
        <v>91</v>
      </c>
      <c r="D38" s="20" t="s">
        <v>82</v>
      </c>
      <c r="E38" s="21">
        <f>SUM(F38:R38)</f>
        <v>150447.92674999998</v>
      </c>
      <c r="F38" s="109">
        <f>F39</f>
        <v>31503.199070000002</v>
      </c>
      <c r="G38" s="110"/>
      <c r="H38" s="110"/>
      <c r="I38" s="110"/>
      <c r="J38" s="111"/>
      <c r="K38" s="11">
        <f t="shared" ref="K38:R38" si="8">K39</f>
        <v>30422.83668</v>
      </c>
      <c r="L38" s="11"/>
      <c r="M38" s="11"/>
      <c r="N38" s="11"/>
      <c r="O38" s="11"/>
      <c r="P38" s="11">
        <f t="shared" si="8"/>
        <v>29507.296999999999</v>
      </c>
      <c r="Q38" s="11">
        <f t="shared" si="8"/>
        <v>29507.296999999999</v>
      </c>
      <c r="R38" s="11">
        <f t="shared" si="8"/>
        <v>29507.296999999999</v>
      </c>
      <c r="S38" s="183"/>
      <c r="T38" s="172"/>
      <c r="U38" s="3"/>
      <c r="W38" s="3"/>
      <c r="X38" s="3"/>
      <c r="Y38" s="3"/>
      <c r="Z38" s="3"/>
      <c r="AA38" s="3"/>
    </row>
    <row r="39" spans="1:27" ht="56.25" customHeight="1" x14ac:dyDescent="0.25">
      <c r="A39" s="200"/>
      <c r="B39" s="201"/>
      <c r="C39" s="200"/>
      <c r="D39" s="20" t="s">
        <v>14</v>
      </c>
      <c r="E39" s="11">
        <f>SUM(F39:R39)</f>
        <v>150447.92674999998</v>
      </c>
      <c r="F39" s="109">
        <f>F40+F46+F57+F62+F74</f>
        <v>31503.199070000002</v>
      </c>
      <c r="G39" s="110"/>
      <c r="H39" s="110"/>
      <c r="I39" s="110"/>
      <c r="J39" s="111"/>
      <c r="K39" s="109">
        <f>K40+K46+K57+K62+K74</f>
        <v>30422.83668</v>
      </c>
      <c r="L39" s="110"/>
      <c r="M39" s="110"/>
      <c r="N39" s="110"/>
      <c r="O39" s="111"/>
      <c r="P39" s="11">
        <f>P40+P46+P57+P62+P74</f>
        <v>29507.296999999999</v>
      </c>
      <c r="Q39" s="11">
        <f>Q40+Q46+Q57+Q62+Q74</f>
        <v>29507.296999999999</v>
      </c>
      <c r="R39" s="11">
        <f>R40+R46+R57+R62+R74</f>
        <v>29507.296999999999</v>
      </c>
      <c r="S39" s="184"/>
      <c r="T39" s="172"/>
      <c r="U39" s="3"/>
      <c r="W39" s="3"/>
      <c r="X39" s="3"/>
      <c r="Y39" s="3"/>
      <c r="Z39" s="3"/>
      <c r="AA39" s="3"/>
    </row>
    <row r="40" spans="1:27" ht="64.5" customHeight="1" x14ac:dyDescent="0.25">
      <c r="A40" s="77" t="s">
        <v>21</v>
      </c>
      <c r="B40" s="23" t="s">
        <v>22</v>
      </c>
      <c r="C40" s="6" t="s">
        <v>91</v>
      </c>
      <c r="D40" s="23" t="s">
        <v>14</v>
      </c>
      <c r="E40" s="13">
        <f>SUM(F40:R40)</f>
        <v>0</v>
      </c>
      <c r="F40" s="93">
        <v>0</v>
      </c>
      <c r="G40" s="94"/>
      <c r="H40" s="94"/>
      <c r="I40" s="94"/>
      <c r="J40" s="95"/>
      <c r="K40" s="93">
        <v>0</v>
      </c>
      <c r="L40" s="94"/>
      <c r="M40" s="94"/>
      <c r="N40" s="94"/>
      <c r="O40" s="95"/>
      <c r="P40" s="13">
        <v>0</v>
      </c>
      <c r="Q40" s="13">
        <v>0</v>
      </c>
      <c r="R40" s="13">
        <v>0</v>
      </c>
      <c r="S40" s="83" t="s">
        <v>84</v>
      </c>
      <c r="T40" s="12" t="s">
        <v>23</v>
      </c>
      <c r="U40" s="3"/>
      <c r="W40" s="3"/>
      <c r="X40" s="3"/>
      <c r="Y40" s="3"/>
      <c r="Z40" s="3"/>
      <c r="AA40" s="3"/>
    </row>
    <row r="41" spans="1:27" ht="20.25" customHeight="1" x14ac:dyDescent="0.25">
      <c r="A41" s="78"/>
      <c r="B41" s="99" t="s">
        <v>212</v>
      </c>
      <c r="C41" s="92" t="s">
        <v>124</v>
      </c>
      <c r="D41" s="83" t="s">
        <v>124</v>
      </c>
      <c r="E41" s="86" t="s">
        <v>5</v>
      </c>
      <c r="F41" s="204" t="s">
        <v>131</v>
      </c>
      <c r="G41" s="205"/>
      <c r="H41" s="205"/>
      <c r="I41" s="205"/>
      <c r="J41" s="206"/>
      <c r="K41" s="88" t="s">
        <v>189</v>
      </c>
      <c r="L41" s="74" t="s">
        <v>190</v>
      </c>
      <c r="M41" s="75"/>
      <c r="N41" s="75"/>
      <c r="O41" s="76"/>
      <c r="P41" s="88" t="s">
        <v>131</v>
      </c>
      <c r="Q41" s="88" t="s">
        <v>131</v>
      </c>
      <c r="R41" s="88" t="s">
        <v>131</v>
      </c>
      <c r="S41" s="84"/>
      <c r="T41" s="12"/>
      <c r="U41" s="3"/>
      <c r="W41" s="3"/>
      <c r="X41" s="3"/>
      <c r="Y41" s="3"/>
      <c r="Z41" s="3"/>
      <c r="AA41" s="3"/>
    </row>
    <row r="42" spans="1:27" ht="31.5" x14ac:dyDescent="0.25">
      <c r="A42" s="78"/>
      <c r="B42" s="100"/>
      <c r="C42" s="92"/>
      <c r="D42" s="84"/>
      <c r="E42" s="87"/>
      <c r="F42" s="207"/>
      <c r="G42" s="208"/>
      <c r="H42" s="208"/>
      <c r="I42" s="208"/>
      <c r="J42" s="209"/>
      <c r="K42" s="89"/>
      <c r="L42" s="63" t="s">
        <v>191</v>
      </c>
      <c r="M42" s="63" t="s">
        <v>192</v>
      </c>
      <c r="N42" s="63" t="s">
        <v>193</v>
      </c>
      <c r="O42" s="63" t="s">
        <v>194</v>
      </c>
      <c r="P42" s="90"/>
      <c r="Q42" s="90"/>
      <c r="R42" s="90"/>
      <c r="S42" s="84"/>
      <c r="T42" s="12"/>
      <c r="U42" s="3"/>
      <c r="W42" s="3"/>
      <c r="X42" s="3"/>
      <c r="Y42" s="3"/>
      <c r="Z42" s="3"/>
      <c r="AA42" s="3"/>
    </row>
    <row r="43" spans="1:27" x14ac:dyDescent="0.25">
      <c r="A43" s="79"/>
      <c r="B43" s="101"/>
      <c r="C43" s="92"/>
      <c r="D43" s="85"/>
      <c r="E43" s="8" t="s">
        <v>131</v>
      </c>
      <c r="F43" s="210"/>
      <c r="G43" s="211"/>
      <c r="H43" s="211"/>
      <c r="I43" s="211"/>
      <c r="J43" s="212"/>
      <c r="K43" s="8" t="s">
        <v>131</v>
      </c>
      <c r="L43" s="8" t="s">
        <v>131</v>
      </c>
      <c r="M43" s="8" t="s">
        <v>131</v>
      </c>
      <c r="N43" s="8" t="s">
        <v>131</v>
      </c>
      <c r="O43" s="8" t="s">
        <v>131</v>
      </c>
      <c r="P43" s="89"/>
      <c r="Q43" s="89"/>
      <c r="R43" s="89"/>
      <c r="S43" s="85"/>
      <c r="T43" s="12"/>
      <c r="U43" s="3"/>
      <c r="W43" s="3"/>
      <c r="X43" s="3"/>
      <c r="Y43" s="3"/>
      <c r="Z43" s="3"/>
      <c r="AA43" s="3"/>
    </row>
    <row r="44" spans="1:27" ht="68.25" hidden="1" customHeight="1" x14ac:dyDescent="0.25">
      <c r="A44" s="83" t="s">
        <v>16</v>
      </c>
      <c r="B44" s="96" t="s">
        <v>24</v>
      </c>
      <c r="C44" s="83" t="s">
        <v>91</v>
      </c>
      <c r="D44" s="23" t="s">
        <v>12</v>
      </c>
      <c r="E44" s="13">
        <f>SUM(F44:R44)</f>
        <v>14773.73697</v>
      </c>
      <c r="F44" s="93">
        <f>F45+F46</f>
        <v>2750.1472899999999</v>
      </c>
      <c r="G44" s="94"/>
      <c r="H44" s="94"/>
      <c r="I44" s="94"/>
      <c r="J44" s="95"/>
      <c r="K44" s="93">
        <f>K45+K46</f>
        <v>3773.58968</v>
      </c>
      <c r="L44" s="94"/>
      <c r="M44" s="94"/>
      <c r="N44" s="94"/>
      <c r="O44" s="95"/>
      <c r="P44" s="13">
        <f>P45+P46</f>
        <v>2750</v>
      </c>
      <c r="Q44" s="13">
        <f>Q45+Q46</f>
        <v>2750</v>
      </c>
      <c r="R44" s="13">
        <f>R45+R46</f>
        <v>2750</v>
      </c>
      <c r="S44" s="64"/>
      <c r="T44" s="176" t="s">
        <v>25</v>
      </c>
      <c r="U44" s="3"/>
      <c r="W44" s="3"/>
      <c r="X44" s="3"/>
      <c r="Y44" s="3"/>
      <c r="Z44" s="3"/>
      <c r="AA44" s="3"/>
    </row>
    <row r="45" spans="1:27" ht="89.25" hidden="1" customHeight="1" x14ac:dyDescent="0.25">
      <c r="A45" s="84"/>
      <c r="B45" s="97"/>
      <c r="C45" s="84"/>
      <c r="D45" s="23" t="s">
        <v>13</v>
      </c>
      <c r="E45" s="13">
        <f>SUM(F45:R45)</f>
        <v>0</v>
      </c>
      <c r="F45" s="93">
        <v>0</v>
      </c>
      <c r="G45" s="94"/>
      <c r="H45" s="94"/>
      <c r="I45" s="94"/>
      <c r="J45" s="95"/>
      <c r="K45" s="93">
        <v>0</v>
      </c>
      <c r="L45" s="94"/>
      <c r="M45" s="94"/>
      <c r="N45" s="94"/>
      <c r="O45" s="95"/>
      <c r="P45" s="13">
        <v>0</v>
      </c>
      <c r="Q45" s="13">
        <v>0</v>
      </c>
      <c r="R45" s="13">
        <v>0</v>
      </c>
      <c r="S45" s="65"/>
      <c r="T45" s="176"/>
      <c r="U45" s="3"/>
      <c r="W45" s="3"/>
      <c r="X45" s="3"/>
      <c r="Y45" s="3"/>
      <c r="Z45" s="3"/>
      <c r="AA45" s="3"/>
    </row>
    <row r="46" spans="1:27" ht="65.25" customHeight="1" x14ac:dyDescent="0.25">
      <c r="A46" s="84"/>
      <c r="B46" s="98"/>
      <c r="C46" s="85"/>
      <c r="D46" s="23" t="s">
        <v>14</v>
      </c>
      <c r="E46" s="13">
        <f>SUM(F46:R46)</f>
        <v>14773.73697</v>
      </c>
      <c r="F46" s="93">
        <v>2750.1472899999999</v>
      </c>
      <c r="G46" s="94"/>
      <c r="H46" s="94"/>
      <c r="I46" s="94"/>
      <c r="J46" s="95"/>
      <c r="K46" s="93">
        <f>3559.73968+213.85</f>
        <v>3773.58968</v>
      </c>
      <c r="L46" s="94"/>
      <c r="M46" s="94"/>
      <c r="N46" s="94"/>
      <c r="O46" s="95"/>
      <c r="P46" s="13">
        <f>SUM(P50:P55)</f>
        <v>2750</v>
      </c>
      <c r="Q46" s="13">
        <f>SUM(Q50:Q55)</f>
        <v>2750</v>
      </c>
      <c r="R46" s="13">
        <f>SUM(R50:R55)</f>
        <v>2750</v>
      </c>
      <c r="S46" s="83" t="s">
        <v>20</v>
      </c>
      <c r="T46" s="176"/>
      <c r="U46" s="3"/>
      <c r="W46" s="3"/>
      <c r="X46" s="3"/>
      <c r="Y46" s="3"/>
      <c r="Z46" s="3"/>
      <c r="AA46" s="3"/>
    </row>
    <row r="47" spans="1:27" ht="20.25" customHeight="1" x14ac:dyDescent="0.25">
      <c r="A47" s="84"/>
      <c r="B47" s="99" t="s">
        <v>211</v>
      </c>
      <c r="C47" s="92" t="s">
        <v>124</v>
      </c>
      <c r="D47" s="83" t="s">
        <v>124</v>
      </c>
      <c r="E47" s="86" t="s">
        <v>5</v>
      </c>
      <c r="F47" s="204" t="s">
        <v>131</v>
      </c>
      <c r="G47" s="205"/>
      <c r="H47" s="205"/>
      <c r="I47" s="205"/>
      <c r="J47" s="206"/>
      <c r="K47" s="88" t="s">
        <v>189</v>
      </c>
      <c r="L47" s="74" t="s">
        <v>190</v>
      </c>
      <c r="M47" s="75"/>
      <c r="N47" s="75"/>
      <c r="O47" s="76"/>
      <c r="P47" s="88" t="s">
        <v>131</v>
      </c>
      <c r="Q47" s="88" t="s">
        <v>131</v>
      </c>
      <c r="R47" s="88" t="s">
        <v>131</v>
      </c>
      <c r="S47" s="185"/>
      <c r="T47" s="12"/>
      <c r="U47" s="3"/>
      <c r="W47" s="3"/>
      <c r="X47" s="3"/>
      <c r="Y47" s="3"/>
      <c r="Z47" s="3"/>
      <c r="AA47" s="3"/>
    </row>
    <row r="48" spans="1:27" ht="31.5" x14ac:dyDescent="0.25">
      <c r="A48" s="84"/>
      <c r="B48" s="100"/>
      <c r="C48" s="92"/>
      <c r="D48" s="84"/>
      <c r="E48" s="87"/>
      <c r="F48" s="207"/>
      <c r="G48" s="208"/>
      <c r="H48" s="208"/>
      <c r="I48" s="208"/>
      <c r="J48" s="209"/>
      <c r="K48" s="89"/>
      <c r="L48" s="63" t="s">
        <v>191</v>
      </c>
      <c r="M48" s="63" t="s">
        <v>192</v>
      </c>
      <c r="N48" s="63" t="s">
        <v>193</v>
      </c>
      <c r="O48" s="63" t="s">
        <v>194</v>
      </c>
      <c r="P48" s="90"/>
      <c r="Q48" s="90"/>
      <c r="R48" s="90"/>
      <c r="S48" s="185"/>
      <c r="T48" s="12"/>
      <c r="U48" s="3"/>
      <c r="W48" s="3"/>
      <c r="X48" s="3"/>
      <c r="Y48" s="3"/>
      <c r="Z48" s="3"/>
      <c r="AA48" s="3"/>
    </row>
    <row r="49" spans="1:27" x14ac:dyDescent="0.25">
      <c r="A49" s="85"/>
      <c r="B49" s="101"/>
      <c r="C49" s="92"/>
      <c r="D49" s="85"/>
      <c r="E49" s="8">
        <v>17</v>
      </c>
      <c r="F49" s="210"/>
      <c r="G49" s="211"/>
      <c r="H49" s="211"/>
      <c r="I49" s="211"/>
      <c r="J49" s="212"/>
      <c r="K49" s="8">
        <v>17</v>
      </c>
      <c r="L49" s="8" t="s">
        <v>131</v>
      </c>
      <c r="M49" s="8" t="s">
        <v>131</v>
      </c>
      <c r="N49" s="8">
        <v>17</v>
      </c>
      <c r="O49" s="8">
        <v>17</v>
      </c>
      <c r="P49" s="89"/>
      <c r="Q49" s="89"/>
      <c r="R49" s="89"/>
      <c r="S49" s="186"/>
      <c r="T49" s="12"/>
      <c r="U49" s="3"/>
      <c r="W49" s="3"/>
      <c r="X49" s="3"/>
      <c r="Y49" s="3"/>
      <c r="Z49" s="3"/>
      <c r="AA49" s="3"/>
    </row>
    <row r="50" spans="1:27" ht="20.25" hidden="1" customHeight="1" x14ac:dyDescent="0.25">
      <c r="A50" s="6"/>
      <c r="B50" s="24" t="s">
        <v>164</v>
      </c>
      <c r="C50" s="6"/>
      <c r="D50" s="23"/>
      <c r="E50" s="13">
        <f>SUM(F50:R50)</f>
        <v>-148.27644000000001</v>
      </c>
      <c r="F50" s="93">
        <f>252.08828-252.08828-148.27644</f>
        <v>-148.27644000000001</v>
      </c>
      <c r="G50" s="94"/>
      <c r="H50" s="94"/>
      <c r="I50" s="94"/>
      <c r="J50" s="95"/>
      <c r="K50" s="93"/>
      <c r="L50" s="94"/>
      <c r="M50" s="94"/>
      <c r="N50" s="94"/>
      <c r="O50" s="95"/>
      <c r="P50" s="13"/>
      <c r="Q50" s="13"/>
      <c r="R50" s="13"/>
      <c r="S50" s="6"/>
      <c r="T50" s="12"/>
      <c r="U50" s="3"/>
      <c r="W50" s="3"/>
      <c r="X50" s="3"/>
      <c r="Y50" s="3"/>
      <c r="Z50" s="3"/>
      <c r="AA50" s="3"/>
    </row>
    <row r="51" spans="1:27" ht="38.25" hidden="1" customHeight="1" x14ac:dyDescent="0.25">
      <c r="A51" s="6"/>
      <c r="B51" s="23" t="s">
        <v>26</v>
      </c>
      <c r="C51" s="6"/>
      <c r="D51" s="23"/>
      <c r="E51" s="13"/>
      <c r="F51" s="93"/>
      <c r="G51" s="94"/>
      <c r="H51" s="94"/>
      <c r="I51" s="94"/>
      <c r="J51" s="95"/>
      <c r="K51" s="93">
        <v>2750</v>
      </c>
      <c r="L51" s="94"/>
      <c r="M51" s="94"/>
      <c r="N51" s="94"/>
      <c r="O51" s="95"/>
      <c r="P51" s="13">
        <v>2750</v>
      </c>
      <c r="Q51" s="13">
        <v>2750</v>
      </c>
      <c r="R51" s="13">
        <v>2750</v>
      </c>
      <c r="S51" s="6"/>
      <c r="T51" s="24"/>
      <c r="U51" s="3"/>
      <c r="W51" s="3"/>
      <c r="X51" s="3"/>
      <c r="Y51" s="3"/>
      <c r="Z51" s="3"/>
      <c r="AA51" s="3"/>
    </row>
    <row r="52" spans="1:27" ht="57" hidden="1" customHeight="1" x14ac:dyDescent="0.25">
      <c r="A52" s="6"/>
      <c r="B52" s="23" t="s">
        <v>27</v>
      </c>
      <c r="C52" s="6"/>
      <c r="D52" s="23"/>
      <c r="E52" s="13">
        <f>SUM(F52:R52)</f>
        <v>907.47531000000004</v>
      </c>
      <c r="F52" s="93">
        <v>551.33330000000001</v>
      </c>
      <c r="G52" s="94"/>
      <c r="H52" s="94"/>
      <c r="I52" s="94"/>
      <c r="J52" s="95"/>
      <c r="K52" s="93">
        <v>356.14201000000003</v>
      </c>
      <c r="L52" s="94"/>
      <c r="M52" s="94"/>
      <c r="N52" s="94"/>
      <c r="O52" s="95"/>
      <c r="P52" s="13"/>
      <c r="Q52" s="13"/>
      <c r="R52" s="13"/>
      <c r="S52" s="25"/>
      <c r="T52" s="24"/>
      <c r="U52" s="3"/>
      <c r="W52" s="3"/>
      <c r="X52" s="3"/>
      <c r="Y52" s="3"/>
      <c r="Z52" s="3"/>
      <c r="AA52" s="3"/>
    </row>
    <row r="53" spans="1:27" ht="41.65" hidden="1" customHeight="1" x14ac:dyDescent="0.25">
      <c r="A53" s="6"/>
      <c r="B53" s="23" t="s">
        <v>28</v>
      </c>
      <c r="C53" s="6"/>
      <c r="D53" s="23"/>
      <c r="E53" s="13">
        <f>SUM(F53:R53)</f>
        <v>1787.5417</v>
      </c>
      <c r="F53" s="93">
        <f>1441.6067+345.935</f>
        <v>1787.5417</v>
      </c>
      <c r="G53" s="94"/>
      <c r="H53" s="94"/>
      <c r="I53" s="94"/>
      <c r="J53" s="95"/>
      <c r="K53" s="93"/>
      <c r="L53" s="94"/>
      <c r="M53" s="94"/>
      <c r="N53" s="94"/>
      <c r="O53" s="95"/>
      <c r="P53" s="13"/>
      <c r="Q53" s="13"/>
      <c r="R53" s="13"/>
      <c r="S53" s="6"/>
      <c r="T53" s="24"/>
      <c r="U53" s="3"/>
      <c r="W53" s="3"/>
      <c r="X53" s="3"/>
      <c r="Y53" s="3"/>
      <c r="Z53" s="3"/>
      <c r="AA53" s="3"/>
    </row>
    <row r="54" spans="1:27" ht="41.65" hidden="1" customHeight="1" x14ac:dyDescent="0.25">
      <c r="A54" s="6"/>
      <c r="B54" s="23" t="s">
        <v>29</v>
      </c>
      <c r="C54" s="6"/>
      <c r="D54" s="23"/>
      <c r="E54" s="13"/>
      <c r="F54" s="93"/>
      <c r="G54" s="94"/>
      <c r="H54" s="94"/>
      <c r="I54" s="94"/>
      <c r="J54" s="95"/>
      <c r="K54" s="93"/>
      <c r="L54" s="94"/>
      <c r="M54" s="94"/>
      <c r="N54" s="94"/>
      <c r="O54" s="95"/>
      <c r="P54" s="13"/>
      <c r="Q54" s="13"/>
      <c r="R54" s="13"/>
      <c r="S54" s="6"/>
      <c r="T54" s="24"/>
      <c r="U54" s="3"/>
      <c r="W54" s="3"/>
      <c r="X54" s="3"/>
      <c r="Y54" s="3"/>
      <c r="Z54" s="3"/>
      <c r="AA54" s="3"/>
    </row>
    <row r="55" spans="1:27" ht="43.5" hidden="1" customHeight="1" x14ac:dyDescent="0.25">
      <c r="A55" s="6"/>
      <c r="B55" s="23" t="s">
        <v>30</v>
      </c>
      <c r="C55" s="6"/>
      <c r="D55" s="23"/>
      <c r="E55" s="13">
        <f>SUM(F55:R55)</f>
        <v>566.4</v>
      </c>
      <c r="F55" s="93">
        <v>566.4</v>
      </c>
      <c r="G55" s="94"/>
      <c r="H55" s="94"/>
      <c r="I55" s="94"/>
      <c r="J55" s="95"/>
      <c r="K55" s="93"/>
      <c r="L55" s="94"/>
      <c r="M55" s="94"/>
      <c r="N55" s="94"/>
      <c r="O55" s="95"/>
      <c r="P55" s="13"/>
      <c r="Q55" s="13"/>
      <c r="R55" s="13"/>
      <c r="S55" s="6"/>
      <c r="T55" s="24"/>
      <c r="U55" s="3"/>
      <c r="W55" s="3"/>
      <c r="X55" s="3"/>
      <c r="Y55" s="3"/>
      <c r="Z55" s="3"/>
      <c r="AA55" s="3"/>
    </row>
    <row r="56" spans="1:27" ht="29.25" hidden="1" customHeight="1" x14ac:dyDescent="0.25">
      <c r="A56" s="83" t="s">
        <v>31</v>
      </c>
      <c r="B56" s="91" t="s">
        <v>32</v>
      </c>
      <c r="C56" s="92" t="s">
        <v>91</v>
      </c>
      <c r="D56" s="23" t="s">
        <v>12</v>
      </c>
      <c r="E56" s="13">
        <f>SUM(F56:R56)</f>
        <v>12725.67894</v>
      </c>
      <c r="F56" s="93">
        <f>F57</f>
        <v>2657.6789399999998</v>
      </c>
      <c r="G56" s="94"/>
      <c r="H56" s="94"/>
      <c r="I56" s="94"/>
      <c r="J56" s="95"/>
      <c r="K56" s="93">
        <f t="shared" ref="K56:R56" si="9">K57</f>
        <v>2517</v>
      </c>
      <c r="L56" s="94"/>
      <c r="M56" s="94"/>
      <c r="N56" s="94"/>
      <c r="O56" s="95"/>
      <c r="P56" s="13">
        <f t="shared" si="9"/>
        <v>2517</v>
      </c>
      <c r="Q56" s="13">
        <f t="shared" si="9"/>
        <v>2517</v>
      </c>
      <c r="R56" s="13">
        <f t="shared" si="9"/>
        <v>2517</v>
      </c>
      <c r="S56" s="83" t="s">
        <v>20</v>
      </c>
      <c r="T56" s="172" t="s">
        <v>33</v>
      </c>
      <c r="U56" s="3"/>
      <c r="W56" s="3"/>
      <c r="X56" s="3"/>
      <c r="Y56" s="3"/>
      <c r="Z56" s="3"/>
      <c r="AA56" s="3"/>
    </row>
    <row r="57" spans="1:27" ht="69.75" customHeight="1" x14ac:dyDescent="0.25">
      <c r="A57" s="84"/>
      <c r="B57" s="91"/>
      <c r="C57" s="92"/>
      <c r="D57" s="23" t="s">
        <v>14</v>
      </c>
      <c r="E57" s="13">
        <f>SUM(F57:R57)</f>
        <v>12725.67894</v>
      </c>
      <c r="F57" s="93">
        <v>2657.6789399999998</v>
      </c>
      <c r="G57" s="94"/>
      <c r="H57" s="94"/>
      <c r="I57" s="94"/>
      <c r="J57" s="95"/>
      <c r="K57" s="93">
        <f>K61</f>
        <v>2517</v>
      </c>
      <c r="L57" s="94"/>
      <c r="M57" s="94"/>
      <c r="N57" s="94"/>
      <c r="O57" s="95"/>
      <c r="P57" s="13">
        <f>P61</f>
        <v>2517</v>
      </c>
      <c r="Q57" s="13">
        <f>Q61</f>
        <v>2517</v>
      </c>
      <c r="R57" s="13">
        <f>R61</f>
        <v>2517</v>
      </c>
      <c r="S57" s="84"/>
      <c r="T57" s="172"/>
      <c r="U57" s="3"/>
      <c r="W57" s="3"/>
      <c r="X57" s="3"/>
      <c r="Y57" s="3"/>
      <c r="Z57" s="3"/>
      <c r="AA57" s="3"/>
    </row>
    <row r="58" spans="1:27" ht="20.25" customHeight="1" x14ac:dyDescent="0.25">
      <c r="A58" s="84"/>
      <c r="B58" s="99" t="s">
        <v>205</v>
      </c>
      <c r="C58" s="92" t="s">
        <v>124</v>
      </c>
      <c r="D58" s="83" t="s">
        <v>124</v>
      </c>
      <c r="E58" s="86" t="s">
        <v>5</v>
      </c>
      <c r="F58" s="204" t="s">
        <v>131</v>
      </c>
      <c r="G58" s="205"/>
      <c r="H58" s="205"/>
      <c r="I58" s="205"/>
      <c r="J58" s="206"/>
      <c r="K58" s="88" t="s">
        <v>189</v>
      </c>
      <c r="L58" s="74" t="s">
        <v>190</v>
      </c>
      <c r="M58" s="75"/>
      <c r="N58" s="75"/>
      <c r="O58" s="76"/>
      <c r="P58" s="88" t="s">
        <v>131</v>
      </c>
      <c r="Q58" s="88" t="s">
        <v>131</v>
      </c>
      <c r="R58" s="88" t="s">
        <v>131</v>
      </c>
      <c r="S58" s="84"/>
      <c r="T58" s="24"/>
      <c r="U58" s="3"/>
      <c r="W58" s="3"/>
      <c r="X58" s="3"/>
      <c r="Y58" s="3"/>
      <c r="Z58" s="3"/>
      <c r="AA58" s="3"/>
    </row>
    <row r="59" spans="1:27" ht="31.5" x14ac:dyDescent="0.25">
      <c r="A59" s="84"/>
      <c r="B59" s="100"/>
      <c r="C59" s="92"/>
      <c r="D59" s="84"/>
      <c r="E59" s="87"/>
      <c r="F59" s="207"/>
      <c r="G59" s="208"/>
      <c r="H59" s="208"/>
      <c r="I59" s="208"/>
      <c r="J59" s="209"/>
      <c r="K59" s="89"/>
      <c r="L59" s="63" t="s">
        <v>191</v>
      </c>
      <c r="M59" s="63" t="s">
        <v>192</v>
      </c>
      <c r="N59" s="63" t="s">
        <v>193</v>
      </c>
      <c r="O59" s="63" t="s">
        <v>194</v>
      </c>
      <c r="P59" s="90"/>
      <c r="Q59" s="90"/>
      <c r="R59" s="90"/>
      <c r="S59" s="84"/>
      <c r="T59" s="24"/>
      <c r="U59" s="3"/>
      <c r="W59" s="3"/>
      <c r="X59" s="3"/>
      <c r="Y59" s="3"/>
      <c r="Z59" s="3"/>
      <c r="AA59" s="3"/>
    </row>
    <row r="60" spans="1:27" x14ac:dyDescent="0.25">
      <c r="A60" s="85"/>
      <c r="B60" s="101"/>
      <c r="C60" s="92"/>
      <c r="D60" s="85"/>
      <c r="E60" s="8">
        <v>17</v>
      </c>
      <c r="F60" s="210"/>
      <c r="G60" s="211"/>
      <c r="H60" s="211"/>
      <c r="I60" s="211"/>
      <c r="J60" s="212"/>
      <c r="K60" s="8">
        <v>17</v>
      </c>
      <c r="L60" s="8">
        <v>17</v>
      </c>
      <c r="M60" s="8">
        <v>17</v>
      </c>
      <c r="N60" s="8">
        <v>17</v>
      </c>
      <c r="O60" s="8">
        <v>17</v>
      </c>
      <c r="P60" s="89"/>
      <c r="Q60" s="89"/>
      <c r="R60" s="89"/>
      <c r="S60" s="85"/>
      <c r="T60" s="24"/>
      <c r="U60" s="3"/>
      <c r="W60" s="3"/>
      <c r="X60" s="3"/>
      <c r="Y60" s="3"/>
      <c r="Z60" s="3"/>
      <c r="AA60" s="3"/>
    </row>
    <row r="61" spans="1:27" hidden="1" x14ac:dyDescent="0.25">
      <c r="A61" s="6"/>
      <c r="B61" s="23" t="s">
        <v>34</v>
      </c>
      <c r="C61" s="6"/>
      <c r="D61" s="23"/>
      <c r="E61" s="13">
        <f>SUM(F61:R61)</f>
        <v>12732.77644</v>
      </c>
      <c r="F61" s="93">
        <f>2516.5+148.27644</f>
        <v>2664.7764400000001</v>
      </c>
      <c r="G61" s="94"/>
      <c r="H61" s="94"/>
      <c r="I61" s="94"/>
      <c r="J61" s="95"/>
      <c r="K61" s="93">
        <v>2517</v>
      </c>
      <c r="L61" s="94"/>
      <c r="M61" s="94"/>
      <c r="N61" s="94"/>
      <c r="O61" s="95"/>
      <c r="P61" s="13">
        <v>2517</v>
      </c>
      <c r="Q61" s="13">
        <v>2517</v>
      </c>
      <c r="R61" s="13">
        <v>2517</v>
      </c>
      <c r="S61" s="6"/>
      <c r="T61" s="24"/>
      <c r="U61" s="3"/>
      <c r="W61" s="3"/>
      <c r="X61" s="3"/>
      <c r="Y61" s="3"/>
      <c r="Z61" s="3"/>
      <c r="AA61" s="3"/>
    </row>
    <row r="62" spans="1:27" ht="48.75" customHeight="1" x14ac:dyDescent="0.25">
      <c r="A62" s="83" t="s">
        <v>35</v>
      </c>
      <c r="B62" s="23" t="s">
        <v>36</v>
      </c>
      <c r="C62" s="6"/>
      <c r="D62" s="23" t="s">
        <v>14</v>
      </c>
      <c r="E62" s="13">
        <f>SUM(F62:R62)</f>
        <v>49144.680350000002</v>
      </c>
      <c r="F62" s="93">
        <v>11178.530350000001</v>
      </c>
      <c r="G62" s="94"/>
      <c r="H62" s="94"/>
      <c r="I62" s="94"/>
      <c r="J62" s="95"/>
      <c r="K62" s="93">
        <f>SUM(K63:K71)</f>
        <v>9331.15</v>
      </c>
      <c r="L62" s="94"/>
      <c r="M62" s="94"/>
      <c r="N62" s="94"/>
      <c r="O62" s="95"/>
      <c r="P62" s="13">
        <f>SUM(P63:P71)</f>
        <v>9545</v>
      </c>
      <c r="Q62" s="13">
        <f>SUM(Q63:Q71)</f>
        <v>9545</v>
      </c>
      <c r="R62" s="13">
        <f>SUM(R63:R71)</f>
        <v>9545</v>
      </c>
      <c r="S62" s="83" t="s">
        <v>20</v>
      </c>
      <c r="T62" s="24"/>
      <c r="U62" s="3"/>
      <c r="W62" s="3"/>
      <c r="X62" s="3"/>
      <c r="Y62" s="3"/>
      <c r="Z62" s="3"/>
      <c r="AA62" s="3"/>
    </row>
    <row r="63" spans="1:27" ht="20.25" hidden="1" customHeight="1" x14ac:dyDescent="0.25">
      <c r="A63" s="84"/>
      <c r="B63" s="23" t="s">
        <v>98</v>
      </c>
      <c r="C63" s="6"/>
      <c r="D63" s="23"/>
      <c r="E63" s="13">
        <v>1900</v>
      </c>
      <c r="F63" s="93">
        <f>1900-500</f>
        <v>1400</v>
      </c>
      <c r="G63" s="94"/>
      <c r="H63" s="94"/>
      <c r="I63" s="94"/>
      <c r="J63" s="95"/>
      <c r="K63" s="93"/>
      <c r="L63" s="94"/>
      <c r="M63" s="94"/>
      <c r="N63" s="94"/>
      <c r="O63" s="95"/>
      <c r="P63" s="13"/>
      <c r="Q63" s="13"/>
      <c r="R63" s="13"/>
      <c r="S63" s="84"/>
      <c r="T63" s="24"/>
      <c r="U63" s="3"/>
      <c r="W63" s="3"/>
      <c r="X63" s="3"/>
      <c r="Y63" s="3"/>
      <c r="Z63" s="3"/>
      <c r="AA63" s="3"/>
    </row>
    <row r="64" spans="1:27" ht="88.15" hidden="1" customHeight="1" x14ac:dyDescent="0.25">
      <c r="A64" s="84"/>
      <c r="B64" s="23" t="s">
        <v>100</v>
      </c>
      <c r="C64" s="6"/>
      <c r="D64" s="23"/>
      <c r="E64" s="13">
        <v>3000</v>
      </c>
      <c r="F64" s="93">
        <f>3000-345.935</f>
        <v>2654.0650000000001</v>
      </c>
      <c r="G64" s="94"/>
      <c r="H64" s="94"/>
      <c r="I64" s="94"/>
      <c r="J64" s="95"/>
      <c r="K64" s="93"/>
      <c r="L64" s="94"/>
      <c r="M64" s="94"/>
      <c r="N64" s="94"/>
      <c r="O64" s="95"/>
      <c r="P64" s="13"/>
      <c r="Q64" s="13"/>
      <c r="R64" s="13"/>
      <c r="S64" s="84"/>
      <c r="T64" s="24"/>
      <c r="U64" s="3"/>
      <c r="W64" s="3"/>
      <c r="X64" s="3"/>
      <c r="Y64" s="3"/>
      <c r="Z64" s="3"/>
      <c r="AA64" s="3"/>
    </row>
    <row r="65" spans="1:34" ht="31.5" hidden="1" customHeight="1" x14ac:dyDescent="0.25">
      <c r="A65" s="84"/>
      <c r="B65" s="23" t="s">
        <v>99</v>
      </c>
      <c r="C65" s="6"/>
      <c r="D65" s="23"/>
      <c r="E65" s="13">
        <v>2579.5324799999999</v>
      </c>
      <c r="F65" s="93">
        <f>2579.532+1354.98146</f>
        <v>3934.5134600000001</v>
      </c>
      <c r="G65" s="94"/>
      <c r="H65" s="94"/>
      <c r="I65" s="94"/>
      <c r="J65" s="95"/>
      <c r="K65" s="93"/>
      <c r="L65" s="94"/>
      <c r="M65" s="94"/>
      <c r="N65" s="94"/>
      <c r="O65" s="95"/>
      <c r="P65" s="13"/>
      <c r="Q65" s="13"/>
      <c r="R65" s="13"/>
      <c r="S65" s="84"/>
      <c r="T65" s="24"/>
      <c r="U65" s="3"/>
      <c r="W65" s="3"/>
      <c r="X65" s="3"/>
      <c r="Y65" s="3"/>
      <c r="Z65" s="3"/>
      <c r="AA65" s="3"/>
    </row>
    <row r="66" spans="1:34" ht="20.25" hidden="1" customHeight="1" x14ac:dyDescent="0.25">
      <c r="A66" s="84"/>
      <c r="B66" s="23" t="s">
        <v>38</v>
      </c>
      <c r="C66" s="6"/>
      <c r="D66" s="23"/>
      <c r="E66" s="13"/>
      <c r="F66" s="93"/>
      <c r="G66" s="94"/>
      <c r="H66" s="94"/>
      <c r="I66" s="94"/>
      <c r="J66" s="95"/>
      <c r="K66" s="93">
        <f>3965-865</f>
        <v>3100</v>
      </c>
      <c r="L66" s="94"/>
      <c r="M66" s="94"/>
      <c r="N66" s="94"/>
      <c r="O66" s="95"/>
      <c r="P66" s="13">
        <v>3965</v>
      </c>
      <c r="Q66" s="13">
        <v>3965</v>
      </c>
      <c r="R66" s="13">
        <v>3965</v>
      </c>
      <c r="S66" s="84"/>
      <c r="T66" s="24"/>
      <c r="U66" s="3"/>
      <c r="W66" s="3"/>
      <c r="X66" s="3"/>
      <c r="Y66" s="3"/>
      <c r="Z66" s="3"/>
      <c r="AA66" s="3"/>
    </row>
    <row r="67" spans="1:34" ht="20.25" hidden="1" customHeight="1" x14ac:dyDescent="0.25">
      <c r="A67" s="84"/>
      <c r="B67" s="23"/>
      <c r="C67" s="6"/>
      <c r="D67" s="23"/>
      <c r="E67" s="13"/>
      <c r="F67" s="93"/>
      <c r="G67" s="94"/>
      <c r="H67" s="94"/>
      <c r="I67" s="94"/>
      <c r="J67" s="95"/>
      <c r="K67" s="93">
        <v>865</v>
      </c>
      <c r="L67" s="94"/>
      <c r="M67" s="94"/>
      <c r="N67" s="94"/>
      <c r="O67" s="95"/>
      <c r="P67" s="13"/>
      <c r="Q67" s="13"/>
      <c r="R67" s="13"/>
      <c r="S67" s="84"/>
      <c r="T67" s="24"/>
      <c r="U67" s="3"/>
      <c r="W67" s="3"/>
      <c r="X67" s="3"/>
      <c r="Y67" s="3"/>
      <c r="Z67" s="3"/>
      <c r="AA67" s="3"/>
    </row>
    <row r="68" spans="1:34" ht="88.15" hidden="1" customHeight="1" x14ac:dyDescent="0.25">
      <c r="A68" s="84"/>
      <c r="B68" s="23" t="s">
        <v>39</v>
      </c>
      <c r="C68" s="6"/>
      <c r="D68" s="23"/>
      <c r="E68" s="13"/>
      <c r="F68" s="93"/>
      <c r="G68" s="94"/>
      <c r="H68" s="94"/>
      <c r="I68" s="94"/>
      <c r="J68" s="95"/>
      <c r="K68" s="93">
        <f>5580-213.85</f>
        <v>5366.15</v>
      </c>
      <c r="L68" s="94"/>
      <c r="M68" s="94"/>
      <c r="N68" s="94"/>
      <c r="O68" s="95"/>
      <c r="P68" s="13">
        <v>5580</v>
      </c>
      <c r="Q68" s="13">
        <v>5580</v>
      </c>
      <c r="R68" s="13">
        <v>5580</v>
      </c>
      <c r="S68" s="84"/>
      <c r="T68" s="24"/>
      <c r="U68" s="3"/>
      <c r="W68" s="3"/>
      <c r="X68" s="3"/>
      <c r="Y68" s="3"/>
      <c r="Z68" s="3"/>
      <c r="AA68" s="3"/>
    </row>
    <row r="69" spans="1:34" ht="39.75" hidden="1" customHeight="1" x14ac:dyDescent="0.25">
      <c r="A69" s="84"/>
      <c r="B69" s="23" t="s">
        <v>85</v>
      </c>
      <c r="C69" s="6"/>
      <c r="D69" s="23"/>
      <c r="E69" s="13">
        <v>119.20766999999999</v>
      </c>
      <c r="F69" s="93">
        <v>119.20699999999999</v>
      </c>
      <c r="G69" s="94"/>
      <c r="H69" s="94"/>
      <c r="I69" s="94"/>
      <c r="J69" s="95"/>
      <c r="K69" s="93"/>
      <c r="L69" s="94"/>
      <c r="M69" s="94"/>
      <c r="N69" s="94"/>
      <c r="O69" s="95"/>
      <c r="P69" s="13"/>
      <c r="Q69" s="13"/>
      <c r="R69" s="13"/>
      <c r="S69" s="84"/>
      <c r="T69" s="24"/>
      <c r="U69" s="3"/>
      <c r="W69" s="3"/>
      <c r="X69" s="3"/>
      <c r="Y69" s="3"/>
      <c r="Z69" s="3"/>
      <c r="AA69" s="3"/>
    </row>
    <row r="70" spans="1:34" ht="39.75" hidden="1" customHeight="1" x14ac:dyDescent="0.25">
      <c r="A70" s="84"/>
      <c r="B70" s="23" t="s">
        <v>97</v>
      </c>
      <c r="C70" s="6"/>
      <c r="D70" s="23"/>
      <c r="E70" s="13">
        <v>1945.81</v>
      </c>
      <c r="F70" s="93">
        <f>1945.81+1145.01854</f>
        <v>3090.82854</v>
      </c>
      <c r="G70" s="94"/>
      <c r="H70" s="94"/>
      <c r="I70" s="94"/>
      <c r="J70" s="95"/>
      <c r="K70" s="93"/>
      <c r="L70" s="94"/>
      <c r="M70" s="94"/>
      <c r="N70" s="94"/>
      <c r="O70" s="95"/>
      <c r="P70" s="13"/>
      <c r="Q70" s="13"/>
      <c r="R70" s="13"/>
      <c r="S70" s="84"/>
      <c r="T70" s="24"/>
      <c r="U70" s="3"/>
      <c r="W70" s="3"/>
      <c r="X70" s="3"/>
      <c r="Y70" s="3"/>
      <c r="Z70" s="3"/>
      <c r="AA70" s="3"/>
    </row>
    <row r="71" spans="1:34" ht="20.25" customHeight="1" x14ac:dyDescent="0.25">
      <c r="A71" s="84"/>
      <c r="B71" s="96" t="s">
        <v>206</v>
      </c>
      <c r="C71" s="83" t="s">
        <v>124</v>
      </c>
      <c r="D71" s="83" t="s">
        <v>124</v>
      </c>
      <c r="E71" s="86" t="s">
        <v>5</v>
      </c>
      <c r="F71" s="204" t="s">
        <v>131</v>
      </c>
      <c r="G71" s="205"/>
      <c r="H71" s="205"/>
      <c r="I71" s="205"/>
      <c r="J71" s="206"/>
      <c r="K71" s="88" t="s">
        <v>189</v>
      </c>
      <c r="L71" s="74" t="s">
        <v>190</v>
      </c>
      <c r="M71" s="75"/>
      <c r="N71" s="75"/>
      <c r="O71" s="76"/>
      <c r="P71" s="88" t="s">
        <v>131</v>
      </c>
      <c r="Q71" s="88" t="s">
        <v>131</v>
      </c>
      <c r="R71" s="88" t="s">
        <v>131</v>
      </c>
      <c r="S71" s="84"/>
      <c r="T71" s="24"/>
      <c r="U71" s="3"/>
      <c r="W71" s="3"/>
      <c r="X71" s="3"/>
      <c r="Y71" s="3"/>
      <c r="Z71" s="3"/>
      <c r="AA71" s="3"/>
    </row>
    <row r="72" spans="1:34" ht="31.5" x14ac:dyDescent="0.25">
      <c r="A72" s="84"/>
      <c r="B72" s="97"/>
      <c r="C72" s="84"/>
      <c r="D72" s="84"/>
      <c r="E72" s="87"/>
      <c r="F72" s="207"/>
      <c r="G72" s="208"/>
      <c r="H72" s="208"/>
      <c r="I72" s="208"/>
      <c r="J72" s="209"/>
      <c r="K72" s="89"/>
      <c r="L72" s="63" t="s">
        <v>191</v>
      </c>
      <c r="M72" s="63" t="s">
        <v>192</v>
      </c>
      <c r="N72" s="63" t="s">
        <v>193</v>
      </c>
      <c r="O72" s="63" t="s">
        <v>194</v>
      </c>
      <c r="P72" s="90"/>
      <c r="Q72" s="90"/>
      <c r="R72" s="90"/>
      <c r="S72" s="84"/>
      <c r="T72" s="24"/>
      <c r="U72" s="3"/>
      <c r="W72" s="3"/>
      <c r="X72" s="3"/>
      <c r="Y72" s="3"/>
      <c r="Z72" s="3"/>
      <c r="AA72" s="3"/>
    </row>
    <row r="73" spans="1:34" x14ac:dyDescent="0.25">
      <c r="A73" s="85"/>
      <c r="B73" s="98"/>
      <c r="C73" s="85"/>
      <c r="D73" s="85"/>
      <c r="E73" s="8">
        <v>17</v>
      </c>
      <c r="F73" s="210"/>
      <c r="G73" s="211"/>
      <c r="H73" s="211"/>
      <c r="I73" s="211"/>
      <c r="J73" s="212"/>
      <c r="K73" s="8">
        <v>17</v>
      </c>
      <c r="L73" s="8" t="s">
        <v>131</v>
      </c>
      <c r="M73" s="8" t="s">
        <v>131</v>
      </c>
      <c r="N73" s="8">
        <v>17</v>
      </c>
      <c r="O73" s="8" t="s">
        <v>131</v>
      </c>
      <c r="P73" s="89"/>
      <c r="Q73" s="89"/>
      <c r="R73" s="89"/>
      <c r="S73" s="85"/>
      <c r="T73" s="24"/>
      <c r="U73" s="3"/>
      <c r="W73" s="3"/>
      <c r="X73" s="3"/>
      <c r="Y73" s="3"/>
      <c r="Z73" s="3"/>
      <c r="AA73" s="3"/>
    </row>
    <row r="74" spans="1:34" ht="114.75" customHeight="1" x14ac:dyDescent="0.25">
      <c r="A74" s="77" t="s">
        <v>41</v>
      </c>
      <c r="B74" s="27" t="s">
        <v>184</v>
      </c>
      <c r="C74" s="83" t="s">
        <v>91</v>
      </c>
      <c r="D74" s="23" t="s">
        <v>14</v>
      </c>
      <c r="E74" s="13">
        <f t="shared" ref="E74:E98" si="10">SUM(F74:R74)</f>
        <v>73803.830490000008</v>
      </c>
      <c r="F74" s="93">
        <v>14916.842490000001</v>
      </c>
      <c r="G74" s="94"/>
      <c r="H74" s="94"/>
      <c r="I74" s="94"/>
      <c r="J74" s="95"/>
      <c r="K74" s="93">
        <v>14801.097</v>
      </c>
      <c r="L74" s="94"/>
      <c r="M74" s="94"/>
      <c r="N74" s="94"/>
      <c r="O74" s="95"/>
      <c r="P74" s="13">
        <v>14695.297</v>
      </c>
      <c r="Q74" s="13">
        <v>14695.297</v>
      </c>
      <c r="R74" s="13">
        <v>14695.297</v>
      </c>
      <c r="S74" s="83" t="s">
        <v>42</v>
      </c>
      <c r="T74" s="24" t="s">
        <v>43</v>
      </c>
      <c r="U74" s="3"/>
      <c r="W74" s="3"/>
      <c r="X74" s="3"/>
      <c r="Y74" s="3"/>
      <c r="Z74" s="3"/>
      <c r="AA74" s="3"/>
      <c r="AH74" s="3"/>
    </row>
    <row r="75" spans="1:34" x14ac:dyDescent="0.25">
      <c r="A75" s="78"/>
      <c r="B75" s="80" t="s">
        <v>204</v>
      </c>
      <c r="C75" s="84"/>
      <c r="D75" s="83"/>
      <c r="E75" s="86" t="s">
        <v>214</v>
      </c>
      <c r="F75" s="168">
        <v>2023</v>
      </c>
      <c r="G75" s="66"/>
      <c r="H75" s="66"/>
      <c r="I75" s="66"/>
      <c r="J75" s="67"/>
      <c r="K75" s="88" t="s">
        <v>189</v>
      </c>
      <c r="L75" s="74" t="s">
        <v>190</v>
      </c>
      <c r="M75" s="75"/>
      <c r="N75" s="75"/>
      <c r="O75" s="76"/>
      <c r="P75" s="8">
        <v>2025</v>
      </c>
      <c r="Q75" s="8">
        <v>2026</v>
      </c>
      <c r="R75" s="8">
        <v>2027</v>
      </c>
      <c r="S75" s="84"/>
      <c r="T75" s="24"/>
      <c r="U75" s="3"/>
      <c r="W75" s="3"/>
      <c r="X75" s="3"/>
      <c r="Y75" s="3"/>
      <c r="Z75" s="3"/>
      <c r="AA75" s="3"/>
      <c r="AH75" s="3"/>
    </row>
    <row r="76" spans="1:34" ht="31.5" x14ac:dyDescent="0.25">
      <c r="A76" s="78"/>
      <c r="B76" s="81"/>
      <c r="C76" s="84"/>
      <c r="D76" s="84"/>
      <c r="E76" s="87"/>
      <c r="F76" s="243"/>
      <c r="G76" s="66"/>
      <c r="H76" s="66"/>
      <c r="I76" s="66"/>
      <c r="J76" s="67"/>
      <c r="K76" s="89"/>
      <c r="L76" s="63" t="s">
        <v>191</v>
      </c>
      <c r="M76" s="63" t="s">
        <v>192</v>
      </c>
      <c r="N76" s="63" t="s">
        <v>193</v>
      </c>
      <c r="O76" s="63" t="s">
        <v>194</v>
      </c>
      <c r="P76" s="13"/>
      <c r="Q76" s="13"/>
      <c r="R76" s="13"/>
      <c r="S76" s="84"/>
      <c r="T76" s="24"/>
      <c r="U76" s="3"/>
      <c r="W76" s="3"/>
      <c r="X76" s="3"/>
      <c r="Y76" s="3"/>
      <c r="Z76" s="3"/>
      <c r="AA76" s="3"/>
      <c r="AH76" s="3"/>
    </row>
    <row r="77" spans="1:34" ht="65.25" customHeight="1" x14ac:dyDescent="0.25">
      <c r="A77" s="79"/>
      <c r="B77" s="82"/>
      <c r="C77" s="85"/>
      <c r="D77" s="85"/>
      <c r="E77" s="8">
        <v>76</v>
      </c>
      <c r="F77" s="68" t="s">
        <v>215</v>
      </c>
      <c r="G77" s="66"/>
      <c r="H77" s="66"/>
      <c r="I77" s="66"/>
      <c r="J77" s="67"/>
      <c r="K77" s="8">
        <v>76</v>
      </c>
      <c r="L77" s="8">
        <v>76</v>
      </c>
      <c r="M77" s="8">
        <v>76</v>
      </c>
      <c r="N77" s="8">
        <v>76</v>
      </c>
      <c r="O77" s="8">
        <v>76</v>
      </c>
      <c r="P77" s="33" t="s">
        <v>215</v>
      </c>
      <c r="Q77" s="33" t="s">
        <v>215</v>
      </c>
      <c r="R77" s="33" t="s">
        <v>215</v>
      </c>
      <c r="S77" s="85"/>
      <c r="T77" s="24"/>
      <c r="U77" s="3"/>
      <c r="W77" s="3"/>
      <c r="X77" s="3"/>
      <c r="Y77" s="3"/>
      <c r="Z77" s="3"/>
      <c r="AA77" s="3"/>
      <c r="AH77" s="3"/>
    </row>
    <row r="78" spans="1:34" ht="51" customHeight="1" x14ac:dyDescent="0.25">
      <c r="A78" s="28">
        <v>2</v>
      </c>
      <c r="B78" s="20" t="s">
        <v>116</v>
      </c>
      <c r="C78" s="28" t="s">
        <v>91</v>
      </c>
      <c r="D78" s="20" t="s">
        <v>14</v>
      </c>
      <c r="E78" s="11">
        <f t="shared" si="10"/>
        <v>7250.2402600000005</v>
      </c>
      <c r="F78" s="109">
        <f>F80</f>
        <v>2906.24026</v>
      </c>
      <c r="G78" s="110"/>
      <c r="H78" s="110"/>
      <c r="I78" s="110"/>
      <c r="J78" s="111"/>
      <c r="K78" s="109">
        <f t="shared" ref="K78:R78" si="11">K80</f>
        <v>1086</v>
      </c>
      <c r="L78" s="110"/>
      <c r="M78" s="110"/>
      <c r="N78" s="110"/>
      <c r="O78" s="111"/>
      <c r="P78" s="11">
        <f t="shared" si="11"/>
        <v>1086</v>
      </c>
      <c r="Q78" s="11">
        <f t="shared" si="11"/>
        <v>1086</v>
      </c>
      <c r="R78" s="11">
        <f t="shared" si="11"/>
        <v>1086</v>
      </c>
      <c r="S78" s="28"/>
      <c r="T78" s="24"/>
      <c r="U78" s="3"/>
      <c r="W78" s="3"/>
      <c r="X78" s="3"/>
      <c r="Y78" s="3"/>
      <c r="Z78" s="3"/>
      <c r="AA78" s="3"/>
    </row>
    <row r="79" spans="1:34" ht="30.75" hidden="1" customHeight="1" x14ac:dyDescent="0.25">
      <c r="A79" s="83" t="s">
        <v>44</v>
      </c>
      <c r="B79" s="202" t="s">
        <v>200</v>
      </c>
      <c r="C79" s="83" t="s">
        <v>91</v>
      </c>
      <c r="D79" s="23" t="s">
        <v>12</v>
      </c>
      <c r="E79" s="13">
        <f t="shared" si="10"/>
        <v>7250.2402600000005</v>
      </c>
      <c r="F79" s="93">
        <f>F80</f>
        <v>2906.24026</v>
      </c>
      <c r="G79" s="94"/>
      <c r="H79" s="94"/>
      <c r="I79" s="94"/>
      <c r="J79" s="95"/>
      <c r="K79" s="13">
        <f>K80</f>
        <v>1086</v>
      </c>
      <c r="L79" s="13"/>
      <c r="M79" s="13"/>
      <c r="N79" s="13"/>
      <c r="O79" s="13"/>
      <c r="P79" s="13">
        <f>P80</f>
        <v>1086</v>
      </c>
      <c r="Q79" s="13">
        <f>Q80</f>
        <v>1086</v>
      </c>
      <c r="R79" s="13">
        <f>R80</f>
        <v>1086</v>
      </c>
      <c r="S79" s="83" t="s">
        <v>20</v>
      </c>
      <c r="T79" s="96" t="s">
        <v>46</v>
      </c>
      <c r="U79" s="3"/>
      <c r="W79" s="3"/>
      <c r="X79" s="3"/>
      <c r="Y79" s="3"/>
      <c r="Z79" s="3"/>
      <c r="AA79" s="3"/>
    </row>
    <row r="80" spans="1:34" ht="223.5" customHeight="1" x14ac:dyDescent="0.25">
      <c r="A80" s="84"/>
      <c r="B80" s="203"/>
      <c r="C80" s="85"/>
      <c r="D80" s="23" t="s">
        <v>14</v>
      </c>
      <c r="E80" s="13">
        <f t="shared" si="10"/>
        <v>7250.2402600000005</v>
      </c>
      <c r="F80" s="93">
        <v>2906.24026</v>
      </c>
      <c r="G80" s="94"/>
      <c r="H80" s="94"/>
      <c r="I80" s="94"/>
      <c r="J80" s="95"/>
      <c r="K80" s="93">
        <f>SUM(K81:K85)</f>
        <v>1086</v>
      </c>
      <c r="L80" s="94"/>
      <c r="M80" s="94"/>
      <c r="N80" s="94"/>
      <c r="O80" s="95"/>
      <c r="P80" s="13">
        <f>SUM(P81:P85)</f>
        <v>1086</v>
      </c>
      <c r="Q80" s="13">
        <f>SUM(Q81:Q85)</f>
        <v>1086</v>
      </c>
      <c r="R80" s="13">
        <f>SUM(R81:R85)</f>
        <v>1086</v>
      </c>
      <c r="S80" s="84"/>
      <c r="T80" s="98"/>
      <c r="U80" s="3"/>
      <c r="W80" s="3"/>
      <c r="X80" s="3"/>
      <c r="Y80" s="3"/>
      <c r="Z80" s="3"/>
      <c r="AA80" s="3"/>
    </row>
    <row r="81" spans="1:27" ht="47.25" hidden="1" customHeight="1" x14ac:dyDescent="0.25">
      <c r="A81" s="84"/>
      <c r="B81" s="23" t="s">
        <v>47</v>
      </c>
      <c r="C81" s="6"/>
      <c r="D81" s="23"/>
      <c r="E81" s="13">
        <f t="shared" si="10"/>
        <v>7274.0003299999998</v>
      </c>
      <c r="F81" s="93">
        <v>2930.0003299999998</v>
      </c>
      <c r="G81" s="94"/>
      <c r="H81" s="94"/>
      <c r="I81" s="94"/>
      <c r="J81" s="95"/>
      <c r="K81" s="93">
        <v>1086</v>
      </c>
      <c r="L81" s="94"/>
      <c r="M81" s="94"/>
      <c r="N81" s="94"/>
      <c r="O81" s="95"/>
      <c r="P81" s="13">
        <v>1086</v>
      </c>
      <c r="Q81" s="13">
        <v>1086</v>
      </c>
      <c r="R81" s="13">
        <v>1086</v>
      </c>
      <c r="S81" s="84"/>
      <c r="T81" s="24"/>
      <c r="U81" s="3"/>
      <c r="W81" s="3"/>
      <c r="X81" s="3"/>
      <c r="Y81" s="3"/>
      <c r="Z81" s="3"/>
      <c r="AA81" s="3"/>
    </row>
    <row r="82" spans="1:27" ht="20.25" hidden="1" customHeight="1" x14ac:dyDescent="0.25">
      <c r="A82" s="84"/>
      <c r="B82" s="23" t="s">
        <v>48</v>
      </c>
      <c r="C82" s="6"/>
      <c r="D82" s="23"/>
      <c r="E82" s="13">
        <f t="shared" si="10"/>
        <v>0</v>
      </c>
      <c r="F82" s="93"/>
      <c r="G82" s="94"/>
      <c r="H82" s="94"/>
      <c r="I82" s="94"/>
      <c r="J82" s="95"/>
      <c r="K82" s="93"/>
      <c r="L82" s="94"/>
      <c r="M82" s="94"/>
      <c r="N82" s="94"/>
      <c r="O82" s="95"/>
      <c r="P82" s="13"/>
      <c r="Q82" s="13"/>
      <c r="R82" s="13"/>
      <c r="S82" s="84"/>
      <c r="T82" s="24"/>
      <c r="U82" s="3"/>
      <c r="W82" s="3"/>
      <c r="X82" s="3"/>
      <c r="Y82" s="3"/>
      <c r="Z82" s="3"/>
      <c r="AA82" s="3"/>
    </row>
    <row r="83" spans="1:27" ht="20.25" hidden="1" customHeight="1" x14ac:dyDescent="0.25">
      <c r="A83" s="84"/>
      <c r="B83" s="23" t="s">
        <v>87</v>
      </c>
      <c r="C83" s="6"/>
      <c r="D83" s="23"/>
      <c r="E83" s="13">
        <f t="shared" si="10"/>
        <v>0</v>
      </c>
      <c r="F83" s="93"/>
      <c r="G83" s="94"/>
      <c r="H83" s="94"/>
      <c r="I83" s="94"/>
      <c r="J83" s="95"/>
      <c r="K83" s="93"/>
      <c r="L83" s="94"/>
      <c r="M83" s="94"/>
      <c r="N83" s="94"/>
      <c r="O83" s="95"/>
      <c r="P83" s="13"/>
      <c r="Q83" s="13"/>
      <c r="R83" s="13"/>
      <c r="S83" s="84"/>
      <c r="T83" s="24"/>
      <c r="U83" s="3"/>
      <c r="W83" s="3"/>
      <c r="X83" s="3"/>
      <c r="Y83" s="3"/>
      <c r="Z83" s="3"/>
      <c r="AA83" s="3"/>
    </row>
    <row r="84" spans="1:27" ht="20.25" hidden="1" customHeight="1" x14ac:dyDescent="0.25">
      <c r="A84" s="84"/>
      <c r="B84" s="23" t="s">
        <v>86</v>
      </c>
      <c r="C84" s="6"/>
      <c r="D84" s="23"/>
      <c r="E84" s="13">
        <f t="shared" si="10"/>
        <v>9.6</v>
      </c>
      <c r="F84" s="93">
        <v>9.6</v>
      </c>
      <c r="G84" s="94"/>
      <c r="H84" s="94"/>
      <c r="I84" s="94"/>
      <c r="J84" s="95"/>
      <c r="K84" s="93"/>
      <c r="L84" s="94"/>
      <c r="M84" s="94"/>
      <c r="N84" s="94"/>
      <c r="O84" s="95"/>
      <c r="P84" s="13"/>
      <c r="Q84" s="13"/>
      <c r="R84" s="13"/>
      <c r="S84" s="84"/>
      <c r="T84" s="24"/>
      <c r="U84" s="3"/>
      <c r="W84" s="3"/>
      <c r="X84" s="3"/>
      <c r="Y84" s="3"/>
      <c r="Z84" s="3"/>
      <c r="AA84" s="3"/>
    </row>
    <row r="85" spans="1:27" ht="20.25" hidden="1" customHeight="1" x14ac:dyDescent="0.25">
      <c r="A85" s="84"/>
      <c r="B85" s="23" t="s">
        <v>49</v>
      </c>
      <c r="C85" s="6"/>
      <c r="D85" s="23"/>
      <c r="E85" s="13">
        <f t="shared" si="10"/>
        <v>0</v>
      </c>
      <c r="F85" s="93"/>
      <c r="G85" s="94"/>
      <c r="H85" s="94"/>
      <c r="I85" s="94"/>
      <c r="J85" s="95"/>
      <c r="K85" s="93"/>
      <c r="L85" s="94"/>
      <c r="M85" s="94"/>
      <c r="N85" s="94"/>
      <c r="O85" s="95"/>
      <c r="P85" s="13"/>
      <c r="Q85" s="13"/>
      <c r="R85" s="13"/>
      <c r="S85" s="84"/>
      <c r="T85" s="24"/>
      <c r="U85" s="3"/>
      <c r="W85" s="3"/>
      <c r="X85" s="3"/>
      <c r="Y85" s="3"/>
      <c r="Z85" s="3"/>
      <c r="AA85" s="3"/>
    </row>
    <row r="86" spans="1:27" ht="20.25" customHeight="1" x14ac:dyDescent="0.25">
      <c r="A86" s="84"/>
      <c r="B86" s="96" t="s">
        <v>207</v>
      </c>
      <c r="C86" s="83" t="s">
        <v>124</v>
      </c>
      <c r="D86" s="83" t="s">
        <v>124</v>
      </c>
      <c r="E86" s="86" t="s">
        <v>5</v>
      </c>
      <c r="F86" s="204" t="s">
        <v>131</v>
      </c>
      <c r="G86" s="205"/>
      <c r="H86" s="205"/>
      <c r="I86" s="205"/>
      <c r="J86" s="206"/>
      <c r="K86" s="88" t="s">
        <v>189</v>
      </c>
      <c r="L86" s="74" t="s">
        <v>190</v>
      </c>
      <c r="M86" s="75"/>
      <c r="N86" s="75"/>
      <c r="O86" s="76"/>
      <c r="P86" s="88" t="s">
        <v>131</v>
      </c>
      <c r="Q86" s="88" t="s">
        <v>131</v>
      </c>
      <c r="R86" s="88" t="s">
        <v>131</v>
      </c>
      <c r="S86" s="84"/>
      <c r="T86" s="24"/>
      <c r="U86" s="3"/>
      <c r="W86" s="3"/>
      <c r="X86" s="3"/>
      <c r="Y86" s="3"/>
      <c r="Z86" s="3"/>
      <c r="AA86" s="3"/>
    </row>
    <row r="87" spans="1:27" ht="31.5" x14ac:dyDescent="0.25">
      <c r="A87" s="84"/>
      <c r="B87" s="97"/>
      <c r="C87" s="84"/>
      <c r="D87" s="84"/>
      <c r="E87" s="87"/>
      <c r="F87" s="207"/>
      <c r="G87" s="208"/>
      <c r="H87" s="208"/>
      <c r="I87" s="208"/>
      <c r="J87" s="209"/>
      <c r="K87" s="89"/>
      <c r="L87" s="63" t="s">
        <v>191</v>
      </c>
      <c r="M87" s="63" t="s">
        <v>192</v>
      </c>
      <c r="N87" s="63" t="s">
        <v>193</v>
      </c>
      <c r="O87" s="63" t="s">
        <v>194</v>
      </c>
      <c r="P87" s="90"/>
      <c r="Q87" s="90"/>
      <c r="R87" s="90"/>
      <c r="S87" s="84"/>
      <c r="T87" s="24"/>
      <c r="U87" s="3"/>
      <c r="W87" s="3"/>
      <c r="X87" s="3"/>
      <c r="Y87" s="3"/>
      <c r="Z87" s="3"/>
      <c r="AA87" s="3"/>
    </row>
    <row r="88" spans="1:27" ht="21" customHeight="1" x14ac:dyDescent="0.25">
      <c r="A88" s="85"/>
      <c r="B88" s="98"/>
      <c r="C88" s="85"/>
      <c r="D88" s="85"/>
      <c r="E88" s="8">
        <v>1</v>
      </c>
      <c r="F88" s="210"/>
      <c r="G88" s="211"/>
      <c r="H88" s="211"/>
      <c r="I88" s="211"/>
      <c r="J88" s="212"/>
      <c r="K88" s="8">
        <v>1</v>
      </c>
      <c r="L88" s="8" t="s">
        <v>131</v>
      </c>
      <c r="M88" s="8" t="s">
        <v>131</v>
      </c>
      <c r="N88" s="8">
        <v>1</v>
      </c>
      <c r="O88" s="8" t="s">
        <v>131</v>
      </c>
      <c r="P88" s="89"/>
      <c r="Q88" s="89"/>
      <c r="R88" s="89"/>
      <c r="S88" s="85"/>
      <c r="T88" s="24"/>
      <c r="U88" s="3"/>
      <c r="W88" s="3"/>
      <c r="X88" s="3"/>
      <c r="Y88" s="3"/>
      <c r="Z88" s="3"/>
      <c r="AA88" s="3"/>
    </row>
    <row r="89" spans="1:27" ht="48" customHeight="1" x14ac:dyDescent="0.25">
      <c r="A89" s="28">
        <v>3</v>
      </c>
      <c r="B89" s="20" t="s">
        <v>115</v>
      </c>
      <c r="C89" s="20" t="s">
        <v>91</v>
      </c>
      <c r="D89" s="20" t="s">
        <v>14</v>
      </c>
      <c r="E89" s="11">
        <f t="shared" si="10"/>
        <v>69241.957339999994</v>
      </c>
      <c r="F89" s="109">
        <f>F92+F106+F115</f>
        <v>15511.890670000001</v>
      </c>
      <c r="G89" s="110"/>
      <c r="H89" s="110"/>
      <c r="I89" s="110"/>
      <c r="J89" s="111"/>
      <c r="K89" s="109">
        <f>K92+K106+K115</f>
        <v>16497.06667</v>
      </c>
      <c r="L89" s="110"/>
      <c r="M89" s="110"/>
      <c r="N89" s="110"/>
      <c r="O89" s="111"/>
      <c r="P89" s="11">
        <f>P92+P106+P115</f>
        <v>12411</v>
      </c>
      <c r="Q89" s="11">
        <f>Q92+Q106+Q115</f>
        <v>12411</v>
      </c>
      <c r="R89" s="11">
        <f>R92+R106+R115</f>
        <v>12411</v>
      </c>
      <c r="S89" s="28"/>
      <c r="T89" s="24"/>
      <c r="U89" s="3"/>
      <c r="W89" s="3"/>
      <c r="X89" s="3"/>
      <c r="Y89" s="3"/>
      <c r="Z89" s="3"/>
      <c r="AA89" s="3"/>
    </row>
    <row r="90" spans="1:27" ht="47.25" customHeight="1" x14ac:dyDescent="0.25">
      <c r="A90" s="244" t="s">
        <v>18</v>
      </c>
      <c r="B90" s="91" t="s">
        <v>50</v>
      </c>
      <c r="C90" s="92" t="s">
        <v>91</v>
      </c>
      <c r="D90" s="23" t="s">
        <v>14</v>
      </c>
      <c r="E90" s="13">
        <f t="shared" si="10"/>
        <v>28525.150669999999</v>
      </c>
      <c r="F90" s="93">
        <f>F92</f>
        <v>4525.15067</v>
      </c>
      <c r="G90" s="94"/>
      <c r="H90" s="94"/>
      <c r="I90" s="94"/>
      <c r="J90" s="95"/>
      <c r="K90" s="93">
        <f>K92</f>
        <v>6000</v>
      </c>
      <c r="L90" s="94"/>
      <c r="M90" s="94"/>
      <c r="N90" s="94"/>
      <c r="O90" s="95"/>
      <c r="P90" s="13">
        <f>P92</f>
        <v>6000</v>
      </c>
      <c r="Q90" s="13">
        <f>Q92</f>
        <v>6000</v>
      </c>
      <c r="R90" s="13">
        <f>R92</f>
        <v>6000</v>
      </c>
      <c r="S90" s="83" t="s">
        <v>20</v>
      </c>
      <c r="T90" s="172" t="s">
        <v>51</v>
      </c>
      <c r="U90" s="3"/>
      <c r="W90" s="3"/>
      <c r="X90" s="3"/>
      <c r="Y90" s="3"/>
      <c r="Z90" s="3"/>
      <c r="AA90" s="3"/>
    </row>
    <row r="91" spans="1:27" ht="30" hidden="1" customHeight="1" x14ac:dyDescent="0.25">
      <c r="A91" s="245"/>
      <c r="B91" s="91"/>
      <c r="C91" s="92"/>
      <c r="D91" s="23"/>
      <c r="E91" s="13">
        <f t="shared" si="10"/>
        <v>0</v>
      </c>
      <c r="F91" s="93"/>
      <c r="G91" s="94"/>
      <c r="H91" s="94"/>
      <c r="I91" s="94"/>
      <c r="J91" s="95"/>
      <c r="K91" s="93"/>
      <c r="L91" s="94"/>
      <c r="M91" s="94"/>
      <c r="N91" s="94"/>
      <c r="O91" s="95"/>
      <c r="P91" s="13"/>
      <c r="Q91" s="13"/>
      <c r="R91" s="13"/>
      <c r="S91" s="84"/>
      <c r="T91" s="172"/>
      <c r="U91" s="3"/>
      <c r="W91" s="3"/>
      <c r="X91" s="3"/>
      <c r="Y91" s="3"/>
      <c r="Z91" s="3"/>
      <c r="AA91" s="3"/>
    </row>
    <row r="92" spans="1:27" ht="68.25" hidden="1" customHeight="1" x14ac:dyDescent="0.25">
      <c r="A92" s="245"/>
      <c r="B92" s="91"/>
      <c r="C92" s="92"/>
      <c r="E92" s="13">
        <f t="shared" si="10"/>
        <v>28525.150669999999</v>
      </c>
      <c r="F92" s="93">
        <f>SUM(F93:F102)</f>
        <v>4525.15067</v>
      </c>
      <c r="G92" s="94"/>
      <c r="H92" s="94"/>
      <c r="I92" s="94"/>
      <c r="J92" s="95"/>
      <c r="K92" s="93">
        <f>SUM(K93:K102)</f>
        <v>6000</v>
      </c>
      <c r="L92" s="94"/>
      <c r="M92" s="94"/>
      <c r="N92" s="94"/>
      <c r="O92" s="95"/>
      <c r="P92" s="13">
        <f>SUM(P93:P102)</f>
        <v>6000</v>
      </c>
      <c r="Q92" s="13">
        <f>SUM(Q93:Q102)</f>
        <v>6000</v>
      </c>
      <c r="R92" s="13">
        <f>SUM(R93:R102)</f>
        <v>6000</v>
      </c>
      <c r="S92" s="84"/>
      <c r="T92" s="172"/>
      <c r="U92" s="3"/>
      <c r="W92" s="3"/>
      <c r="X92" s="3"/>
      <c r="Y92" s="3"/>
      <c r="Z92" s="3"/>
      <c r="AA92" s="3"/>
    </row>
    <row r="93" spans="1:27" ht="20.25" hidden="1" customHeight="1" x14ac:dyDescent="0.25">
      <c r="A93" s="245"/>
      <c r="B93" s="30" t="s">
        <v>52</v>
      </c>
      <c r="C93" s="6"/>
      <c r="D93" s="23"/>
      <c r="E93" s="13">
        <f t="shared" si="10"/>
        <v>46.491999999999997</v>
      </c>
      <c r="F93" s="93">
        <v>46.491999999999997</v>
      </c>
      <c r="G93" s="94"/>
      <c r="H93" s="94"/>
      <c r="I93" s="94"/>
      <c r="J93" s="95"/>
      <c r="K93" s="93"/>
      <c r="L93" s="94"/>
      <c r="M93" s="94"/>
      <c r="N93" s="94"/>
      <c r="O93" s="95"/>
      <c r="P93" s="13"/>
      <c r="Q93" s="13"/>
      <c r="R93" s="13"/>
      <c r="S93" s="84"/>
      <c r="T93" s="24"/>
      <c r="U93" s="3"/>
      <c r="W93" s="3"/>
      <c r="X93" s="3"/>
      <c r="Y93" s="3"/>
      <c r="Z93" s="3"/>
      <c r="AA93" s="3"/>
    </row>
    <row r="94" spans="1:27" ht="31.5" hidden="1" customHeight="1" x14ac:dyDescent="0.25">
      <c r="A94" s="245"/>
      <c r="B94" s="30" t="s">
        <v>53</v>
      </c>
      <c r="C94" s="6"/>
      <c r="D94" s="23"/>
      <c r="E94" s="13">
        <f t="shared" si="10"/>
        <v>3856.32</v>
      </c>
      <c r="F94" s="93">
        <v>3856.32</v>
      </c>
      <c r="G94" s="94"/>
      <c r="H94" s="94"/>
      <c r="I94" s="94"/>
      <c r="J94" s="95"/>
      <c r="K94" s="93"/>
      <c r="L94" s="94"/>
      <c r="M94" s="94"/>
      <c r="N94" s="94"/>
      <c r="O94" s="95"/>
      <c r="P94" s="13"/>
      <c r="Q94" s="13"/>
      <c r="R94" s="13"/>
      <c r="S94" s="84"/>
      <c r="T94" s="24"/>
      <c r="U94" s="3"/>
      <c r="W94" s="3"/>
      <c r="X94" s="3"/>
      <c r="Y94" s="3"/>
      <c r="Z94" s="3"/>
      <c r="AA94" s="3"/>
    </row>
    <row r="95" spans="1:27" ht="31.5" hidden="1" customHeight="1" x14ac:dyDescent="0.25">
      <c r="A95" s="245"/>
      <c r="B95" s="30" t="s">
        <v>54</v>
      </c>
      <c r="C95" s="6"/>
      <c r="D95" s="23"/>
      <c r="E95" s="13">
        <f t="shared" si="10"/>
        <v>0</v>
      </c>
      <c r="F95" s="93"/>
      <c r="G95" s="94"/>
      <c r="H95" s="94"/>
      <c r="I95" s="94"/>
      <c r="J95" s="95"/>
      <c r="K95" s="93"/>
      <c r="L95" s="94"/>
      <c r="M95" s="94"/>
      <c r="N95" s="94"/>
      <c r="O95" s="95"/>
      <c r="P95" s="13"/>
      <c r="Q95" s="13"/>
      <c r="R95" s="13"/>
      <c r="S95" s="84"/>
      <c r="T95" s="24"/>
      <c r="U95" s="3"/>
      <c r="W95" s="3"/>
      <c r="X95" s="3"/>
      <c r="Y95" s="3"/>
      <c r="Z95" s="3"/>
      <c r="AA95" s="3"/>
    </row>
    <row r="96" spans="1:27" ht="20.25" hidden="1" customHeight="1" x14ac:dyDescent="0.25">
      <c r="A96" s="245"/>
      <c r="B96" s="30" t="s">
        <v>55</v>
      </c>
      <c r="C96" s="6"/>
      <c r="D96" s="23"/>
      <c r="E96" s="13">
        <f t="shared" si="10"/>
        <v>605.67200000000003</v>
      </c>
      <c r="F96" s="93">
        <v>605.67200000000003</v>
      </c>
      <c r="G96" s="94"/>
      <c r="H96" s="94"/>
      <c r="I96" s="94"/>
      <c r="J96" s="95"/>
      <c r="K96" s="93"/>
      <c r="L96" s="94"/>
      <c r="M96" s="94"/>
      <c r="N96" s="94"/>
      <c r="O96" s="95"/>
      <c r="P96" s="13"/>
      <c r="Q96" s="13"/>
      <c r="R96" s="13"/>
      <c r="S96" s="84"/>
      <c r="T96" s="24"/>
      <c r="U96" s="3"/>
      <c r="W96" s="3"/>
      <c r="X96" s="3"/>
      <c r="Y96" s="3"/>
      <c r="Z96" s="3"/>
      <c r="AA96" s="3"/>
    </row>
    <row r="97" spans="1:27" ht="31.5" hidden="1" customHeight="1" x14ac:dyDescent="0.25">
      <c r="A97" s="245"/>
      <c r="B97" s="30" t="s">
        <v>56</v>
      </c>
      <c r="C97" s="6"/>
      <c r="D97" s="23"/>
      <c r="E97" s="13">
        <f t="shared" si="10"/>
        <v>0</v>
      </c>
      <c r="F97" s="93"/>
      <c r="G97" s="94"/>
      <c r="H97" s="94"/>
      <c r="I97" s="94"/>
      <c r="J97" s="95"/>
      <c r="K97" s="93"/>
      <c r="L97" s="94"/>
      <c r="M97" s="94"/>
      <c r="N97" s="94"/>
      <c r="O97" s="95"/>
      <c r="P97" s="13"/>
      <c r="Q97" s="13"/>
      <c r="R97" s="13"/>
      <c r="S97" s="84"/>
      <c r="T97" s="24"/>
      <c r="U97" s="3"/>
      <c r="W97" s="3"/>
      <c r="X97" s="3"/>
      <c r="Y97" s="3"/>
      <c r="Z97" s="3"/>
      <c r="AA97" s="3"/>
    </row>
    <row r="98" spans="1:27" ht="20.25" hidden="1" customHeight="1" x14ac:dyDescent="0.25">
      <c r="A98" s="245"/>
      <c r="B98" s="30" t="s">
        <v>110</v>
      </c>
      <c r="C98" s="6"/>
      <c r="D98" s="23"/>
      <c r="E98" s="13">
        <f t="shared" si="10"/>
        <v>23946.666669999999</v>
      </c>
      <c r="F98" s="93">
        <f>5946.66667-3500-2500</f>
        <v>-53.333330000000387</v>
      </c>
      <c r="G98" s="94"/>
      <c r="H98" s="94"/>
      <c r="I98" s="94"/>
      <c r="J98" s="95"/>
      <c r="K98" s="93">
        <v>6000</v>
      </c>
      <c r="L98" s="94"/>
      <c r="M98" s="94"/>
      <c r="N98" s="94"/>
      <c r="O98" s="95"/>
      <c r="P98" s="13">
        <v>6000</v>
      </c>
      <c r="Q98" s="13">
        <v>6000</v>
      </c>
      <c r="R98" s="13">
        <v>6000</v>
      </c>
      <c r="S98" s="84"/>
      <c r="T98" s="24"/>
      <c r="U98" s="3"/>
      <c r="W98" s="3"/>
      <c r="X98" s="3"/>
      <c r="Y98" s="3"/>
      <c r="Z98" s="3"/>
      <c r="AA98" s="3"/>
    </row>
    <row r="99" spans="1:27" ht="31.5" hidden="1" customHeight="1" x14ac:dyDescent="0.25">
      <c r="A99" s="245"/>
      <c r="B99" s="30" t="s">
        <v>57</v>
      </c>
      <c r="C99" s="6"/>
      <c r="D99" s="23"/>
      <c r="E99" s="13"/>
      <c r="F99" s="93"/>
      <c r="G99" s="94"/>
      <c r="H99" s="94"/>
      <c r="I99" s="94"/>
      <c r="J99" s="95"/>
      <c r="K99" s="93"/>
      <c r="L99" s="94"/>
      <c r="M99" s="94"/>
      <c r="N99" s="94"/>
      <c r="O99" s="95"/>
      <c r="P99" s="13"/>
      <c r="Q99" s="13"/>
      <c r="R99" s="13"/>
      <c r="S99" s="84"/>
      <c r="T99" s="24"/>
      <c r="U99" s="3"/>
      <c r="W99" s="3"/>
      <c r="X99" s="3"/>
      <c r="Y99" s="3"/>
      <c r="Z99" s="3"/>
      <c r="AA99" s="3"/>
    </row>
    <row r="100" spans="1:27" ht="20.25" hidden="1" customHeight="1" x14ac:dyDescent="0.25">
      <c r="A100" s="245"/>
      <c r="B100" s="30" t="s">
        <v>195</v>
      </c>
      <c r="C100" s="6"/>
      <c r="D100" s="23"/>
      <c r="E100" s="13">
        <f t="shared" ref="E100:E109" si="12">SUM(F100:R100)</f>
        <v>0</v>
      </c>
      <c r="F100" s="109"/>
      <c r="G100" s="110"/>
      <c r="H100" s="110"/>
      <c r="I100" s="110"/>
      <c r="J100" s="111"/>
      <c r="K100" s="93"/>
      <c r="L100" s="94"/>
      <c r="M100" s="94"/>
      <c r="N100" s="94"/>
      <c r="O100" s="95"/>
      <c r="P100" s="13"/>
      <c r="Q100" s="13"/>
      <c r="R100" s="13"/>
      <c r="S100" s="84"/>
      <c r="T100" s="24"/>
      <c r="U100" s="3"/>
      <c r="W100" s="3"/>
      <c r="X100" s="3"/>
      <c r="Y100" s="3"/>
      <c r="Z100" s="3"/>
      <c r="AA100" s="3"/>
    </row>
    <row r="101" spans="1:27" ht="20.25" hidden="1" customHeight="1" x14ac:dyDescent="0.25">
      <c r="A101" s="245"/>
      <c r="B101" s="30" t="s">
        <v>58</v>
      </c>
      <c r="C101" s="6"/>
      <c r="D101" s="23"/>
      <c r="E101" s="13">
        <f t="shared" si="12"/>
        <v>70</v>
      </c>
      <c r="F101" s="93">
        <v>70</v>
      </c>
      <c r="G101" s="94"/>
      <c r="H101" s="94"/>
      <c r="I101" s="94"/>
      <c r="J101" s="95"/>
      <c r="K101" s="93"/>
      <c r="L101" s="94"/>
      <c r="M101" s="94"/>
      <c r="N101" s="94"/>
      <c r="O101" s="95"/>
      <c r="P101" s="13"/>
      <c r="Q101" s="13"/>
      <c r="R101" s="13"/>
      <c r="S101" s="84"/>
      <c r="T101" s="24"/>
      <c r="U101" s="3"/>
      <c r="W101" s="3"/>
      <c r="X101" s="3"/>
      <c r="Y101" s="3"/>
      <c r="Z101" s="3"/>
      <c r="AA101" s="3"/>
    </row>
    <row r="102" spans="1:27" ht="79.5" hidden="1" customHeight="1" x14ac:dyDescent="0.25">
      <c r="A102" s="245"/>
      <c r="B102" s="30" t="s">
        <v>59</v>
      </c>
      <c r="C102" s="6"/>
      <c r="D102" s="23"/>
      <c r="E102" s="13">
        <f t="shared" si="12"/>
        <v>0</v>
      </c>
      <c r="F102" s="93"/>
      <c r="G102" s="94"/>
      <c r="H102" s="94"/>
      <c r="I102" s="94"/>
      <c r="J102" s="95"/>
      <c r="K102" s="93"/>
      <c r="L102" s="94"/>
      <c r="M102" s="94"/>
      <c r="N102" s="94"/>
      <c r="O102" s="95"/>
      <c r="P102" s="13"/>
      <c r="Q102" s="13"/>
      <c r="R102" s="13"/>
      <c r="S102" s="84"/>
      <c r="T102" s="24"/>
      <c r="U102" s="3"/>
      <c r="W102" s="3"/>
      <c r="X102" s="3"/>
      <c r="Y102" s="3"/>
      <c r="Z102" s="3"/>
      <c r="AA102" s="3"/>
    </row>
    <row r="103" spans="1:27" ht="20.25" customHeight="1" x14ac:dyDescent="0.25">
      <c r="A103" s="245"/>
      <c r="B103" s="96" t="s">
        <v>197</v>
      </c>
      <c r="C103" s="83" t="s">
        <v>124</v>
      </c>
      <c r="D103" s="83" t="s">
        <v>124</v>
      </c>
      <c r="E103" s="86" t="s">
        <v>5</v>
      </c>
      <c r="F103" s="204" t="s">
        <v>131</v>
      </c>
      <c r="G103" s="205"/>
      <c r="H103" s="205"/>
      <c r="I103" s="205"/>
      <c r="J103" s="206"/>
      <c r="K103" s="88" t="s">
        <v>189</v>
      </c>
      <c r="L103" s="74" t="s">
        <v>190</v>
      </c>
      <c r="M103" s="75"/>
      <c r="N103" s="75"/>
      <c r="O103" s="76"/>
      <c r="P103" s="88" t="s">
        <v>131</v>
      </c>
      <c r="Q103" s="88" t="s">
        <v>131</v>
      </c>
      <c r="R103" s="88" t="s">
        <v>131</v>
      </c>
      <c r="S103" s="84"/>
      <c r="T103" s="24"/>
      <c r="U103" s="3"/>
      <c r="W103" s="3"/>
      <c r="X103" s="3"/>
      <c r="Y103" s="3"/>
      <c r="Z103" s="3"/>
      <c r="AA103" s="3"/>
    </row>
    <row r="104" spans="1:27" ht="31.5" x14ac:dyDescent="0.25">
      <c r="A104" s="245"/>
      <c r="B104" s="97"/>
      <c r="C104" s="84"/>
      <c r="D104" s="84"/>
      <c r="E104" s="87"/>
      <c r="F104" s="207"/>
      <c r="G104" s="208"/>
      <c r="H104" s="208"/>
      <c r="I104" s="208"/>
      <c r="J104" s="209"/>
      <c r="K104" s="89"/>
      <c r="L104" s="63" t="s">
        <v>191</v>
      </c>
      <c r="M104" s="63" t="s">
        <v>192</v>
      </c>
      <c r="N104" s="63" t="s">
        <v>193</v>
      </c>
      <c r="O104" s="63" t="s">
        <v>194</v>
      </c>
      <c r="P104" s="90"/>
      <c r="Q104" s="90"/>
      <c r="R104" s="90"/>
      <c r="S104" s="84"/>
      <c r="T104" s="24"/>
      <c r="U104" s="3"/>
      <c r="W104" s="3"/>
      <c r="X104" s="3"/>
      <c r="Y104" s="3"/>
      <c r="Z104" s="3"/>
      <c r="AA104" s="3"/>
    </row>
    <row r="105" spans="1:27" ht="18" customHeight="1" x14ac:dyDescent="0.25">
      <c r="A105" s="246"/>
      <c r="B105" s="98"/>
      <c r="C105" s="85"/>
      <c r="D105" s="85"/>
      <c r="E105" s="8" t="s">
        <v>131</v>
      </c>
      <c r="F105" s="210"/>
      <c r="G105" s="211"/>
      <c r="H105" s="211"/>
      <c r="I105" s="211"/>
      <c r="J105" s="212"/>
      <c r="K105" s="8">
        <v>50</v>
      </c>
      <c r="L105" s="8">
        <v>50</v>
      </c>
      <c r="M105" s="8">
        <v>50</v>
      </c>
      <c r="N105" s="8">
        <v>50</v>
      </c>
      <c r="O105" s="8">
        <v>50</v>
      </c>
      <c r="P105" s="89"/>
      <c r="Q105" s="89"/>
      <c r="R105" s="89"/>
      <c r="S105" s="84"/>
      <c r="T105" s="24"/>
      <c r="U105" s="3"/>
      <c r="W105" s="3"/>
      <c r="X105" s="3"/>
      <c r="Y105" s="3"/>
      <c r="Z105" s="3"/>
      <c r="AA105" s="3"/>
    </row>
    <row r="106" spans="1:27" ht="101.25" customHeight="1" x14ac:dyDescent="0.25">
      <c r="A106" s="83" t="s">
        <v>60</v>
      </c>
      <c r="B106" s="23" t="s">
        <v>61</v>
      </c>
      <c r="C106" s="23" t="s">
        <v>91</v>
      </c>
      <c r="D106" s="23" t="s">
        <v>14</v>
      </c>
      <c r="E106" s="13">
        <f t="shared" si="12"/>
        <v>3723</v>
      </c>
      <c r="F106" s="93">
        <f>SUM(F107:F111)</f>
        <v>3015</v>
      </c>
      <c r="G106" s="94"/>
      <c r="H106" s="94"/>
      <c r="I106" s="94"/>
      <c r="J106" s="95"/>
      <c r="K106" s="93">
        <f>SUM(K107:K111)</f>
        <v>0</v>
      </c>
      <c r="L106" s="94"/>
      <c r="M106" s="94"/>
      <c r="N106" s="94"/>
      <c r="O106" s="95"/>
      <c r="P106" s="13">
        <f>SUM(P107:P111)</f>
        <v>236</v>
      </c>
      <c r="Q106" s="13">
        <f>SUM(Q107:Q111)</f>
        <v>236</v>
      </c>
      <c r="R106" s="13">
        <f>SUM(R107:R111)</f>
        <v>236</v>
      </c>
      <c r="S106" s="84"/>
      <c r="T106" s="24"/>
      <c r="U106" s="3"/>
      <c r="W106" s="3"/>
      <c r="X106" s="3"/>
      <c r="Y106" s="3"/>
      <c r="Z106" s="3"/>
      <c r="AA106" s="3"/>
    </row>
    <row r="107" spans="1:27" ht="20.25" hidden="1" customHeight="1" x14ac:dyDescent="0.25">
      <c r="A107" s="84"/>
      <c r="B107" s="30" t="s">
        <v>63</v>
      </c>
      <c r="C107" s="6"/>
      <c r="D107" s="23"/>
      <c r="E107" s="13">
        <f t="shared" si="12"/>
        <v>150</v>
      </c>
      <c r="F107" s="93">
        <v>150</v>
      </c>
      <c r="G107" s="94"/>
      <c r="H107" s="94"/>
      <c r="I107" s="94"/>
      <c r="J107" s="95"/>
      <c r="K107" s="93"/>
      <c r="L107" s="94"/>
      <c r="M107" s="94"/>
      <c r="N107" s="94"/>
      <c r="O107" s="95"/>
      <c r="P107" s="13"/>
      <c r="Q107" s="13"/>
      <c r="R107" s="13"/>
      <c r="S107" s="84"/>
      <c r="T107" s="24"/>
      <c r="U107" s="3"/>
      <c r="W107" s="3"/>
      <c r="X107" s="3"/>
      <c r="Y107" s="3"/>
      <c r="Z107" s="3"/>
      <c r="AA107" s="3"/>
    </row>
    <row r="108" spans="1:27" ht="20.25" hidden="1" customHeight="1" x14ac:dyDescent="0.25">
      <c r="A108" s="84"/>
      <c r="B108" s="30" t="s">
        <v>64</v>
      </c>
      <c r="C108" s="6"/>
      <c r="D108" s="23"/>
      <c r="E108" s="13">
        <f t="shared" si="12"/>
        <v>0</v>
      </c>
      <c r="F108" s="93"/>
      <c r="G108" s="94"/>
      <c r="H108" s="94"/>
      <c r="I108" s="94"/>
      <c r="J108" s="95"/>
      <c r="K108" s="93"/>
      <c r="L108" s="94"/>
      <c r="M108" s="94"/>
      <c r="N108" s="94"/>
      <c r="O108" s="95"/>
      <c r="P108" s="13"/>
      <c r="Q108" s="13"/>
      <c r="R108" s="13"/>
      <c r="S108" s="84"/>
      <c r="T108" s="24"/>
      <c r="U108" s="3"/>
      <c r="W108" s="3"/>
      <c r="X108" s="3"/>
      <c r="Y108" s="3"/>
      <c r="Z108" s="3"/>
      <c r="AA108" s="3"/>
    </row>
    <row r="109" spans="1:27" ht="20.25" hidden="1" customHeight="1" x14ac:dyDescent="0.25">
      <c r="A109" s="84"/>
      <c r="B109" s="30" t="s">
        <v>122</v>
      </c>
      <c r="C109" s="6"/>
      <c r="D109" s="23"/>
      <c r="E109" s="13">
        <f t="shared" si="12"/>
        <v>597</v>
      </c>
      <c r="F109" s="93">
        <f>8800-8203</f>
        <v>597</v>
      </c>
      <c r="G109" s="94"/>
      <c r="H109" s="94"/>
      <c r="I109" s="94"/>
      <c r="J109" s="95"/>
      <c r="K109" s="93"/>
      <c r="L109" s="94"/>
      <c r="M109" s="94"/>
      <c r="N109" s="94"/>
      <c r="O109" s="95"/>
      <c r="P109" s="13"/>
      <c r="Q109" s="13"/>
      <c r="R109" s="13"/>
      <c r="S109" s="84"/>
      <c r="T109" s="24"/>
      <c r="U109" s="3"/>
      <c r="W109" s="3"/>
      <c r="X109" s="3"/>
      <c r="Y109" s="3"/>
      <c r="Z109" s="3"/>
      <c r="AA109" s="3"/>
    </row>
    <row r="110" spans="1:27" ht="20.25" hidden="1" customHeight="1" x14ac:dyDescent="0.25">
      <c r="A110" s="84"/>
      <c r="B110" s="30" t="s">
        <v>111</v>
      </c>
      <c r="C110" s="6"/>
      <c r="D110" s="23"/>
      <c r="E110" s="13"/>
      <c r="F110" s="93">
        <v>2100</v>
      </c>
      <c r="G110" s="94"/>
      <c r="H110" s="94"/>
      <c r="I110" s="94"/>
      <c r="J110" s="95"/>
      <c r="K110" s="93">
        <v>0</v>
      </c>
      <c r="L110" s="94"/>
      <c r="M110" s="94"/>
      <c r="N110" s="94"/>
      <c r="O110" s="95"/>
      <c r="P110" s="13">
        <v>236</v>
      </c>
      <c r="Q110" s="13">
        <v>236</v>
      </c>
      <c r="R110" s="13">
        <v>236</v>
      </c>
      <c r="S110" s="84"/>
      <c r="T110" s="24"/>
      <c r="U110" s="3"/>
      <c r="W110" s="3"/>
      <c r="X110" s="3"/>
      <c r="Y110" s="3"/>
      <c r="Z110" s="3"/>
      <c r="AA110" s="3"/>
    </row>
    <row r="111" spans="1:27" ht="60.75" hidden="1" customHeight="1" x14ac:dyDescent="0.25">
      <c r="A111" s="84"/>
      <c r="B111" s="30" t="s">
        <v>88</v>
      </c>
      <c r="C111" s="6"/>
      <c r="D111" s="23"/>
      <c r="E111" s="13">
        <f>SUM(F111:R111)</f>
        <v>168</v>
      </c>
      <c r="F111" s="93">
        <v>168</v>
      </c>
      <c r="G111" s="94"/>
      <c r="H111" s="94"/>
      <c r="I111" s="94"/>
      <c r="J111" s="95"/>
      <c r="K111" s="93"/>
      <c r="L111" s="94"/>
      <c r="M111" s="94"/>
      <c r="N111" s="94"/>
      <c r="O111" s="95"/>
      <c r="P111" s="13"/>
      <c r="Q111" s="13"/>
      <c r="R111" s="13"/>
      <c r="S111" s="84"/>
      <c r="T111" s="24"/>
      <c r="U111" s="3"/>
      <c r="W111" s="3"/>
      <c r="X111" s="3"/>
      <c r="Y111" s="3"/>
      <c r="Z111" s="3"/>
      <c r="AA111" s="3"/>
    </row>
    <row r="112" spans="1:27" ht="20.25" customHeight="1" x14ac:dyDescent="0.25">
      <c r="A112" s="84"/>
      <c r="B112" s="96" t="s">
        <v>209</v>
      </c>
      <c r="C112" s="83" t="s">
        <v>124</v>
      </c>
      <c r="D112" s="83" t="s">
        <v>124</v>
      </c>
      <c r="E112" s="86" t="s">
        <v>5</v>
      </c>
      <c r="F112" s="204" t="s">
        <v>131</v>
      </c>
      <c r="G112" s="205"/>
      <c r="H112" s="205"/>
      <c r="I112" s="205"/>
      <c r="J112" s="206"/>
      <c r="K112" s="88" t="s">
        <v>189</v>
      </c>
      <c r="L112" s="74" t="s">
        <v>190</v>
      </c>
      <c r="M112" s="75"/>
      <c r="N112" s="75"/>
      <c r="O112" s="76"/>
      <c r="P112" s="88" t="s">
        <v>131</v>
      </c>
      <c r="Q112" s="88" t="s">
        <v>131</v>
      </c>
      <c r="R112" s="88" t="s">
        <v>131</v>
      </c>
      <c r="S112" s="84"/>
      <c r="T112" s="24"/>
      <c r="U112" s="3"/>
      <c r="W112" s="3"/>
      <c r="X112" s="3"/>
      <c r="Y112" s="3"/>
      <c r="Z112" s="3"/>
      <c r="AA112" s="3"/>
    </row>
    <row r="113" spans="1:27" ht="31.5" x14ac:dyDescent="0.25">
      <c r="A113" s="84"/>
      <c r="B113" s="97"/>
      <c r="C113" s="84"/>
      <c r="D113" s="84"/>
      <c r="E113" s="87"/>
      <c r="F113" s="207"/>
      <c r="G113" s="208"/>
      <c r="H113" s="208"/>
      <c r="I113" s="208"/>
      <c r="J113" s="209"/>
      <c r="K113" s="89"/>
      <c r="L113" s="63" t="s">
        <v>191</v>
      </c>
      <c r="M113" s="63" t="s">
        <v>192</v>
      </c>
      <c r="N113" s="63" t="s">
        <v>193</v>
      </c>
      <c r="O113" s="63" t="s">
        <v>194</v>
      </c>
      <c r="P113" s="90"/>
      <c r="Q113" s="90"/>
      <c r="R113" s="90"/>
      <c r="S113" s="84"/>
      <c r="T113" s="24"/>
      <c r="U113" s="3"/>
      <c r="W113" s="3"/>
      <c r="X113" s="3"/>
      <c r="Y113" s="3"/>
      <c r="Z113" s="3"/>
      <c r="AA113" s="3"/>
    </row>
    <row r="114" spans="1:27" ht="15" customHeight="1" x14ac:dyDescent="0.25">
      <c r="A114" s="85"/>
      <c r="B114" s="98"/>
      <c r="C114" s="85"/>
      <c r="D114" s="85"/>
      <c r="E114" s="8">
        <v>4</v>
      </c>
      <c r="F114" s="210"/>
      <c r="G114" s="211"/>
      <c r="H114" s="211"/>
      <c r="I114" s="211"/>
      <c r="J114" s="212"/>
      <c r="K114" s="8">
        <v>4</v>
      </c>
      <c r="L114" s="8">
        <v>4</v>
      </c>
      <c r="M114" s="8">
        <v>4</v>
      </c>
      <c r="N114" s="8">
        <v>4</v>
      </c>
      <c r="O114" s="8">
        <v>4</v>
      </c>
      <c r="P114" s="89"/>
      <c r="Q114" s="89"/>
      <c r="R114" s="89"/>
      <c r="S114" s="85"/>
      <c r="T114" s="24"/>
      <c r="U114" s="3"/>
      <c r="W114" s="3"/>
      <c r="X114" s="3"/>
      <c r="Y114" s="3"/>
      <c r="Z114" s="3"/>
      <c r="AA114" s="3"/>
    </row>
    <row r="115" spans="1:27" ht="69" customHeight="1" x14ac:dyDescent="0.25">
      <c r="A115" s="83" t="s">
        <v>65</v>
      </c>
      <c r="B115" s="23" t="s">
        <v>66</v>
      </c>
      <c r="C115" s="23" t="s">
        <v>91</v>
      </c>
      <c r="D115" s="23" t="s">
        <v>14</v>
      </c>
      <c r="E115" s="13">
        <f>SUM(F115:R115)</f>
        <v>36993.806670000005</v>
      </c>
      <c r="F115" s="93">
        <f>SUM(F116:F127)</f>
        <v>7971.7400000000007</v>
      </c>
      <c r="G115" s="94"/>
      <c r="H115" s="94"/>
      <c r="I115" s="94"/>
      <c r="J115" s="95"/>
      <c r="K115" s="93">
        <f>SUM(K116:K127)</f>
        <v>10497.06667</v>
      </c>
      <c r="L115" s="94"/>
      <c r="M115" s="94"/>
      <c r="N115" s="94"/>
      <c r="O115" s="95"/>
      <c r="P115" s="13">
        <f>SUM(P116:P127)</f>
        <v>6175</v>
      </c>
      <c r="Q115" s="13">
        <f>SUM(Q116:Q127)</f>
        <v>6175</v>
      </c>
      <c r="R115" s="13">
        <f>SUM(R116:R127)</f>
        <v>6175</v>
      </c>
      <c r="S115" s="83" t="s">
        <v>20</v>
      </c>
      <c r="T115" s="24"/>
      <c r="U115" s="3"/>
      <c r="W115" s="3"/>
      <c r="X115" s="3"/>
      <c r="Y115" s="3"/>
      <c r="Z115" s="3"/>
      <c r="AA115" s="3"/>
    </row>
    <row r="116" spans="1:27" ht="31.5" hidden="1" customHeight="1" x14ac:dyDescent="0.25">
      <c r="A116" s="84"/>
      <c r="B116" s="23" t="s">
        <v>68</v>
      </c>
      <c r="C116" s="6"/>
      <c r="D116" s="23"/>
      <c r="E116" s="13"/>
      <c r="F116" s="93">
        <v>125</v>
      </c>
      <c r="G116" s="94"/>
      <c r="H116" s="94"/>
      <c r="I116" s="94"/>
      <c r="J116" s="95"/>
      <c r="K116" s="93">
        <v>125</v>
      </c>
      <c r="L116" s="94"/>
      <c r="M116" s="94"/>
      <c r="N116" s="94"/>
      <c r="O116" s="95"/>
      <c r="P116" s="13">
        <v>125</v>
      </c>
      <c r="Q116" s="13">
        <v>125</v>
      </c>
      <c r="R116" s="13">
        <v>125</v>
      </c>
      <c r="S116" s="84"/>
      <c r="T116" s="24"/>
      <c r="U116" s="3"/>
      <c r="W116" s="3"/>
      <c r="X116" s="3"/>
      <c r="Y116" s="3"/>
      <c r="Z116" s="3"/>
      <c r="AA116" s="3"/>
    </row>
    <row r="117" spans="1:27" ht="31.5" hidden="1" customHeight="1" x14ac:dyDescent="0.25">
      <c r="A117" s="84"/>
      <c r="B117" s="23" t="s">
        <v>89</v>
      </c>
      <c r="C117" s="6"/>
      <c r="D117" s="23"/>
      <c r="E117" s="13">
        <f>SUM(F117:R117)</f>
        <v>456.03000000000003</v>
      </c>
      <c r="F117" s="93">
        <v>91.206000000000003</v>
      </c>
      <c r="G117" s="94"/>
      <c r="H117" s="94"/>
      <c r="I117" s="94"/>
      <c r="J117" s="95"/>
      <c r="K117" s="93">
        <v>91.206000000000003</v>
      </c>
      <c r="L117" s="94"/>
      <c r="M117" s="94"/>
      <c r="N117" s="94"/>
      <c r="O117" s="95"/>
      <c r="P117" s="13">
        <v>91.206000000000003</v>
      </c>
      <c r="Q117" s="13">
        <v>91.206000000000003</v>
      </c>
      <c r="R117" s="13">
        <v>91.206000000000003</v>
      </c>
      <c r="S117" s="84"/>
      <c r="T117" s="24"/>
      <c r="U117" s="3"/>
      <c r="W117" s="3"/>
      <c r="X117" s="3"/>
      <c r="Y117" s="3"/>
      <c r="Z117" s="3"/>
      <c r="AA117" s="3"/>
    </row>
    <row r="118" spans="1:27" ht="63" hidden="1" customHeight="1" x14ac:dyDescent="0.25">
      <c r="A118" s="84"/>
      <c r="B118" s="24" t="s">
        <v>101</v>
      </c>
      <c r="C118" s="6"/>
      <c r="D118" s="23"/>
      <c r="E118" s="13"/>
      <c r="F118" s="93">
        <v>1697.28</v>
      </c>
      <c r="G118" s="94"/>
      <c r="H118" s="94"/>
      <c r="I118" s="94"/>
      <c r="J118" s="95"/>
      <c r="K118" s="93">
        <v>1697.28</v>
      </c>
      <c r="L118" s="94"/>
      <c r="M118" s="94"/>
      <c r="N118" s="94"/>
      <c r="O118" s="95"/>
      <c r="P118" s="13">
        <v>1697.28</v>
      </c>
      <c r="Q118" s="13">
        <v>1697.28</v>
      </c>
      <c r="R118" s="13">
        <v>1697.28</v>
      </c>
      <c r="S118" s="84"/>
      <c r="T118" s="24"/>
      <c r="U118" s="3"/>
      <c r="W118" s="3"/>
      <c r="X118" s="3"/>
      <c r="Y118" s="3"/>
      <c r="Z118" s="3"/>
      <c r="AA118" s="3"/>
    </row>
    <row r="119" spans="1:27" ht="18.75" hidden="1" customHeight="1" x14ac:dyDescent="0.25">
      <c r="A119" s="84"/>
      <c r="B119" s="30" t="s">
        <v>69</v>
      </c>
      <c r="C119" s="6"/>
      <c r="D119" s="23"/>
      <c r="E119" s="13">
        <f>SUM(F119:R119)</f>
        <v>6990.1066699999992</v>
      </c>
      <c r="F119" s="93">
        <v>614.4</v>
      </c>
      <c r="G119" s="94"/>
      <c r="H119" s="94"/>
      <c r="I119" s="94"/>
      <c r="J119" s="95"/>
      <c r="K119" s="93">
        <f>614.66+3681.06667+236</f>
        <v>4531.72667</v>
      </c>
      <c r="L119" s="94"/>
      <c r="M119" s="94"/>
      <c r="N119" s="94"/>
      <c r="O119" s="95"/>
      <c r="P119" s="13">
        <v>614.66</v>
      </c>
      <c r="Q119" s="13">
        <v>614.66</v>
      </c>
      <c r="R119" s="13">
        <v>614.66</v>
      </c>
      <c r="S119" s="84"/>
      <c r="T119" s="24"/>
      <c r="U119" s="3"/>
      <c r="W119" s="3"/>
      <c r="X119" s="3"/>
      <c r="Y119" s="3"/>
      <c r="Z119" s="3"/>
      <c r="AA119" s="3"/>
    </row>
    <row r="120" spans="1:27" ht="18.75" hidden="1" customHeight="1" x14ac:dyDescent="0.25">
      <c r="A120" s="84"/>
      <c r="B120" s="30" t="s">
        <v>70</v>
      </c>
      <c r="C120" s="6"/>
      <c r="D120" s="23"/>
      <c r="E120" s="13">
        <f>SUM(F120:R120)</f>
        <v>2055</v>
      </c>
      <c r="F120" s="93">
        <v>330</v>
      </c>
      <c r="G120" s="94"/>
      <c r="H120" s="94"/>
      <c r="I120" s="94"/>
      <c r="J120" s="95"/>
      <c r="K120" s="93">
        <f>330+405</f>
        <v>735</v>
      </c>
      <c r="L120" s="94"/>
      <c r="M120" s="94"/>
      <c r="N120" s="94"/>
      <c r="O120" s="95"/>
      <c r="P120" s="13">
        <v>330</v>
      </c>
      <c r="Q120" s="13">
        <v>330</v>
      </c>
      <c r="R120" s="13">
        <v>330</v>
      </c>
      <c r="S120" s="84"/>
      <c r="T120" s="24"/>
      <c r="U120" s="3"/>
      <c r="W120" s="3"/>
      <c r="X120" s="3"/>
      <c r="Y120" s="3"/>
      <c r="Z120" s="3"/>
      <c r="AA120" s="3"/>
    </row>
    <row r="121" spans="1:27" ht="94.5" hidden="1" customHeight="1" x14ac:dyDescent="0.25">
      <c r="A121" s="84"/>
      <c r="B121" s="30" t="s">
        <v>40</v>
      </c>
      <c r="C121" s="6"/>
      <c r="D121" s="23"/>
      <c r="E121" s="13">
        <f>SUM(F121:R121)</f>
        <v>9250</v>
      </c>
      <c r="F121" s="93">
        <v>1850</v>
      </c>
      <c r="G121" s="94"/>
      <c r="H121" s="94"/>
      <c r="I121" s="94"/>
      <c r="J121" s="95"/>
      <c r="K121" s="93">
        <v>1850</v>
      </c>
      <c r="L121" s="94"/>
      <c r="M121" s="94"/>
      <c r="N121" s="94"/>
      <c r="O121" s="95"/>
      <c r="P121" s="13">
        <v>1850</v>
      </c>
      <c r="Q121" s="13">
        <v>1850</v>
      </c>
      <c r="R121" s="13">
        <v>1850</v>
      </c>
      <c r="S121" s="84"/>
      <c r="T121" s="24"/>
      <c r="U121" s="3"/>
      <c r="W121" s="3"/>
      <c r="X121" s="3"/>
      <c r="Y121" s="3"/>
      <c r="Z121" s="3"/>
      <c r="AA121" s="3"/>
    </row>
    <row r="122" spans="1:27" ht="28.5" hidden="1" customHeight="1" x14ac:dyDescent="0.25">
      <c r="A122" s="84"/>
      <c r="B122" s="30" t="s">
        <v>102</v>
      </c>
      <c r="C122" s="6"/>
      <c r="D122" s="23"/>
      <c r="E122" s="13">
        <f>SUM(F122:R122)</f>
        <v>950</v>
      </c>
      <c r="F122" s="93">
        <v>190</v>
      </c>
      <c r="G122" s="94"/>
      <c r="H122" s="94"/>
      <c r="I122" s="94"/>
      <c r="J122" s="95"/>
      <c r="K122" s="93">
        <v>190</v>
      </c>
      <c r="L122" s="94"/>
      <c r="M122" s="94"/>
      <c r="N122" s="94"/>
      <c r="O122" s="95"/>
      <c r="P122" s="13">
        <v>190</v>
      </c>
      <c r="Q122" s="13">
        <v>190</v>
      </c>
      <c r="R122" s="13">
        <v>190</v>
      </c>
      <c r="S122" s="84"/>
      <c r="T122" s="24"/>
      <c r="U122" s="3"/>
      <c r="W122" s="3"/>
      <c r="X122" s="3"/>
      <c r="Y122" s="3"/>
      <c r="Z122" s="3"/>
      <c r="AA122" s="3"/>
    </row>
    <row r="123" spans="1:27" ht="28.5" hidden="1" customHeight="1" x14ac:dyDescent="0.25">
      <c r="A123" s="84"/>
      <c r="B123" s="30" t="s">
        <v>103</v>
      </c>
      <c r="C123" s="6"/>
      <c r="D123" s="23"/>
      <c r="E123" s="13"/>
      <c r="F123" s="93">
        <v>550</v>
      </c>
      <c r="G123" s="94"/>
      <c r="H123" s="94"/>
      <c r="I123" s="94"/>
      <c r="J123" s="95"/>
      <c r="K123" s="93">
        <v>550</v>
      </c>
      <c r="L123" s="94"/>
      <c r="M123" s="94"/>
      <c r="N123" s="94"/>
      <c r="O123" s="95"/>
      <c r="P123" s="13">
        <v>550</v>
      </c>
      <c r="Q123" s="13">
        <v>550</v>
      </c>
      <c r="R123" s="13">
        <v>550</v>
      </c>
      <c r="S123" s="84"/>
      <c r="T123" s="24"/>
      <c r="U123" s="3"/>
      <c r="W123" s="3"/>
      <c r="X123" s="3"/>
      <c r="Y123" s="3"/>
      <c r="Z123" s="3"/>
      <c r="AA123" s="3"/>
    </row>
    <row r="124" spans="1:27" ht="21.75" hidden="1" customHeight="1" x14ac:dyDescent="0.25">
      <c r="A124" s="84"/>
      <c r="B124" s="30" t="s">
        <v>165</v>
      </c>
      <c r="C124" s="6"/>
      <c r="D124" s="23"/>
      <c r="E124" s="13"/>
      <c r="F124" s="93"/>
      <c r="G124" s="94"/>
      <c r="H124" s="94"/>
      <c r="I124" s="94"/>
      <c r="J124" s="95"/>
      <c r="K124" s="93"/>
      <c r="L124" s="94"/>
      <c r="M124" s="94"/>
      <c r="N124" s="94"/>
      <c r="O124" s="95"/>
      <c r="P124" s="13"/>
      <c r="Q124" s="13"/>
      <c r="R124" s="13"/>
      <c r="S124" s="84"/>
      <c r="T124" s="24"/>
      <c r="U124" s="3"/>
      <c r="W124" s="3"/>
      <c r="X124" s="3"/>
      <c r="Y124" s="3"/>
      <c r="Z124" s="3"/>
      <c r="AA124" s="3"/>
    </row>
    <row r="125" spans="1:27" ht="33" hidden="1" customHeight="1" x14ac:dyDescent="0.25">
      <c r="A125" s="84"/>
      <c r="B125" s="23" t="s">
        <v>71</v>
      </c>
      <c r="C125" s="6"/>
      <c r="D125" s="23"/>
      <c r="E125" s="13">
        <f>SUM(F125:R125)</f>
        <v>1808.3349999999998</v>
      </c>
      <c r="F125" s="93">
        <f>361.667</f>
        <v>361.66699999999997</v>
      </c>
      <c r="G125" s="94"/>
      <c r="H125" s="94"/>
      <c r="I125" s="94"/>
      <c r="J125" s="95"/>
      <c r="K125" s="93">
        <v>361.66699999999997</v>
      </c>
      <c r="L125" s="94"/>
      <c r="M125" s="94"/>
      <c r="N125" s="94"/>
      <c r="O125" s="95"/>
      <c r="P125" s="13">
        <v>361.66699999999997</v>
      </c>
      <c r="Q125" s="13">
        <v>361.66699999999997</v>
      </c>
      <c r="R125" s="13">
        <v>361.66699999999997</v>
      </c>
      <c r="S125" s="84"/>
      <c r="T125" s="24" t="s">
        <v>72</v>
      </c>
      <c r="U125" s="3"/>
      <c r="W125" s="3"/>
      <c r="X125" s="3"/>
      <c r="Y125" s="3"/>
      <c r="Z125" s="3"/>
      <c r="AA125" s="3"/>
    </row>
    <row r="126" spans="1:27" ht="28.5" hidden="1" customHeight="1" x14ac:dyDescent="0.25">
      <c r="A126" s="84"/>
      <c r="B126" s="23" t="s">
        <v>73</v>
      </c>
      <c r="C126" s="6"/>
      <c r="D126" s="23"/>
      <c r="E126" s="13"/>
      <c r="F126" s="93">
        <v>1797</v>
      </c>
      <c r="G126" s="94"/>
      <c r="H126" s="94"/>
      <c r="I126" s="94"/>
      <c r="J126" s="95"/>
      <c r="K126" s="93"/>
      <c r="L126" s="94"/>
      <c r="M126" s="94"/>
      <c r="N126" s="94"/>
      <c r="O126" s="95"/>
      <c r="P126" s="13"/>
      <c r="Q126" s="13"/>
      <c r="R126" s="13"/>
      <c r="S126" s="84"/>
      <c r="T126" s="24"/>
      <c r="U126" s="3"/>
      <c r="W126" s="3"/>
      <c r="X126" s="3"/>
      <c r="Y126" s="3"/>
      <c r="Z126" s="3"/>
      <c r="AA126" s="3"/>
    </row>
    <row r="127" spans="1:27" ht="30" hidden="1" customHeight="1" x14ac:dyDescent="0.25">
      <c r="A127" s="84"/>
      <c r="B127" s="23" t="s">
        <v>74</v>
      </c>
      <c r="C127" s="6"/>
      <c r="D127" s="23"/>
      <c r="E127" s="13">
        <f>SUM(F127:R127)</f>
        <v>1825.9349999999999</v>
      </c>
      <c r="F127" s="93">
        <v>365.18700000000001</v>
      </c>
      <c r="G127" s="94"/>
      <c r="H127" s="94"/>
      <c r="I127" s="94"/>
      <c r="J127" s="95"/>
      <c r="K127" s="93">
        <v>365.18700000000001</v>
      </c>
      <c r="L127" s="94"/>
      <c r="M127" s="94"/>
      <c r="N127" s="94"/>
      <c r="O127" s="95"/>
      <c r="P127" s="13">
        <v>365.18700000000001</v>
      </c>
      <c r="Q127" s="13">
        <v>365.18700000000001</v>
      </c>
      <c r="R127" s="13">
        <v>365.18700000000001</v>
      </c>
      <c r="S127" s="84"/>
      <c r="T127" s="24"/>
      <c r="U127" s="3"/>
      <c r="W127" s="3"/>
      <c r="X127" s="3"/>
      <c r="Y127" s="3"/>
      <c r="Z127" s="3"/>
      <c r="AA127" s="3"/>
    </row>
    <row r="128" spans="1:27" ht="20.25" customHeight="1" x14ac:dyDescent="0.25">
      <c r="A128" s="84"/>
      <c r="B128" s="96" t="s">
        <v>208</v>
      </c>
      <c r="C128" s="83" t="s">
        <v>124</v>
      </c>
      <c r="D128" s="83" t="s">
        <v>124</v>
      </c>
      <c r="E128" s="86" t="s">
        <v>5</v>
      </c>
      <c r="F128" s="204" t="s">
        <v>131</v>
      </c>
      <c r="G128" s="205"/>
      <c r="H128" s="205"/>
      <c r="I128" s="205"/>
      <c r="J128" s="206"/>
      <c r="K128" s="88" t="s">
        <v>189</v>
      </c>
      <c r="L128" s="74" t="s">
        <v>190</v>
      </c>
      <c r="M128" s="75"/>
      <c r="N128" s="75"/>
      <c r="O128" s="76"/>
      <c r="P128" s="88" t="s">
        <v>131</v>
      </c>
      <c r="Q128" s="88" t="s">
        <v>131</v>
      </c>
      <c r="R128" s="88" t="s">
        <v>131</v>
      </c>
      <c r="S128" s="84"/>
      <c r="T128" s="24"/>
      <c r="U128" s="3"/>
      <c r="W128" s="3"/>
      <c r="X128" s="3"/>
      <c r="Y128" s="3"/>
      <c r="Z128" s="3"/>
      <c r="AA128" s="3"/>
    </row>
    <row r="129" spans="1:34" ht="31.5" x14ac:dyDescent="0.25">
      <c r="A129" s="84"/>
      <c r="B129" s="97"/>
      <c r="C129" s="84"/>
      <c r="D129" s="84"/>
      <c r="E129" s="87"/>
      <c r="F129" s="207"/>
      <c r="G129" s="208"/>
      <c r="H129" s="208"/>
      <c r="I129" s="208"/>
      <c r="J129" s="209"/>
      <c r="K129" s="89"/>
      <c r="L129" s="63" t="s">
        <v>191</v>
      </c>
      <c r="M129" s="63" t="s">
        <v>192</v>
      </c>
      <c r="N129" s="63" t="s">
        <v>193</v>
      </c>
      <c r="O129" s="63" t="s">
        <v>194</v>
      </c>
      <c r="P129" s="90"/>
      <c r="Q129" s="90"/>
      <c r="R129" s="90"/>
      <c r="S129" s="84"/>
      <c r="T129" s="24"/>
      <c r="U129" s="3"/>
      <c r="W129" s="3"/>
      <c r="X129" s="3"/>
      <c r="Y129" s="3"/>
      <c r="Z129" s="3"/>
      <c r="AA129" s="3"/>
    </row>
    <row r="130" spans="1:34" x14ac:dyDescent="0.25">
      <c r="A130" s="85"/>
      <c r="B130" s="98"/>
      <c r="C130" s="85"/>
      <c r="D130" s="85"/>
      <c r="E130" s="8">
        <v>1</v>
      </c>
      <c r="F130" s="210"/>
      <c r="G130" s="211"/>
      <c r="H130" s="211"/>
      <c r="I130" s="211"/>
      <c r="J130" s="212"/>
      <c r="K130" s="8">
        <v>1</v>
      </c>
      <c r="L130" s="8" t="s">
        <v>131</v>
      </c>
      <c r="M130" s="8" t="s">
        <v>131</v>
      </c>
      <c r="N130" s="8">
        <v>1</v>
      </c>
      <c r="O130" s="8" t="s">
        <v>131</v>
      </c>
      <c r="P130" s="89"/>
      <c r="Q130" s="89"/>
      <c r="R130" s="89"/>
      <c r="S130" s="85"/>
      <c r="T130" s="24"/>
      <c r="U130" s="3"/>
      <c r="W130" s="3"/>
      <c r="X130" s="3"/>
      <c r="Y130" s="3"/>
      <c r="Z130" s="3"/>
      <c r="AA130" s="3"/>
    </row>
    <row r="131" spans="1:34" ht="85.5" hidden="1" customHeight="1" x14ac:dyDescent="0.25">
      <c r="A131" s="200">
        <v>4</v>
      </c>
      <c r="B131" s="201" t="s">
        <v>114</v>
      </c>
      <c r="C131" s="200" t="s">
        <v>91</v>
      </c>
      <c r="D131" s="108" t="s">
        <v>14</v>
      </c>
      <c r="E131" s="11">
        <f>SUM(F131:R131)</f>
        <v>0</v>
      </c>
      <c r="F131" s="109">
        <v>0</v>
      </c>
      <c r="G131" s="110"/>
      <c r="H131" s="110"/>
      <c r="I131" s="110"/>
      <c r="J131" s="111"/>
      <c r="K131" s="109">
        <v>0</v>
      </c>
      <c r="L131" s="110"/>
      <c r="M131" s="110"/>
      <c r="N131" s="110"/>
      <c r="O131" s="111"/>
      <c r="P131" s="11">
        <v>0</v>
      </c>
      <c r="Q131" s="11">
        <v>0</v>
      </c>
      <c r="R131" s="11">
        <v>0</v>
      </c>
      <c r="S131" s="183"/>
      <c r="T131" s="172"/>
      <c r="U131" s="3"/>
      <c r="W131" s="3"/>
      <c r="X131" s="3"/>
      <c r="Y131" s="3"/>
      <c r="Z131" s="3"/>
      <c r="AA131" s="3"/>
    </row>
    <row r="132" spans="1:34" ht="38.25" hidden="1" customHeight="1" x14ac:dyDescent="0.25">
      <c r="A132" s="200"/>
      <c r="B132" s="201"/>
      <c r="C132" s="200"/>
      <c r="D132" s="108"/>
      <c r="E132" s="11">
        <v>0</v>
      </c>
      <c r="F132" s="165">
        <v>0</v>
      </c>
      <c r="G132" s="166"/>
      <c r="H132" s="166"/>
      <c r="I132" s="166"/>
      <c r="J132" s="167"/>
      <c r="K132" s="165">
        <v>0</v>
      </c>
      <c r="L132" s="166"/>
      <c r="M132" s="166"/>
      <c r="N132" s="166"/>
      <c r="O132" s="167"/>
      <c r="P132" s="21">
        <v>0</v>
      </c>
      <c r="Q132" s="21">
        <v>0</v>
      </c>
      <c r="R132" s="21">
        <v>0</v>
      </c>
      <c r="S132" s="216"/>
      <c r="T132" s="172"/>
      <c r="U132" s="3"/>
      <c r="W132" s="3"/>
      <c r="X132" s="3"/>
      <c r="Y132" s="3"/>
      <c r="Z132" s="3"/>
      <c r="AA132" s="3"/>
    </row>
    <row r="133" spans="1:34" ht="36" hidden="1" customHeight="1" x14ac:dyDescent="0.25">
      <c r="A133" s="200"/>
      <c r="B133" s="201"/>
      <c r="C133" s="200"/>
      <c r="D133" s="108"/>
      <c r="E133" s="11">
        <v>0</v>
      </c>
      <c r="F133" s="165">
        <v>0</v>
      </c>
      <c r="G133" s="166"/>
      <c r="H133" s="166"/>
      <c r="I133" s="166"/>
      <c r="J133" s="167"/>
      <c r="K133" s="165">
        <v>0</v>
      </c>
      <c r="L133" s="166"/>
      <c r="M133" s="166"/>
      <c r="N133" s="166"/>
      <c r="O133" s="167"/>
      <c r="P133" s="21">
        <v>0</v>
      </c>
      <c r="Q133" s="21">
        <v>0</v>
      </c>
      <c r="R133" s="21">
        <v>0</v>
      </c>
      <c r="S133" s="184"/>
      <c r="T133" s="172"/>
      <c r="U133" s="3"/>
      <c r="W133" s="3"/>
      <c r="X133" s="3"/>
      <c r="Y133" s="3"/>
      <c r="Z133" s="3"/>
      <c r="AA133" s="3"/>
    </row>
    <row r="134" spans="1:34" ht="75" hidden="1" customHeight="1" x14ac:dyDescent="0.25">
      <c r="A134" s="6" t="s">
        <v>76</v>
      </c>
      <c r="B134" s="23" t="s">
        <v>77</v>
      </c>
      <c r="C134" s="23" t="s">
        <v>91</v>
      </c>
      <c r="D134" s="23" t="s">
        <v>14</v>
      </c>
      <c r="E134" s="13">
        <v>0</v>
      </c>
      <c r="F134" s="213">
        <v>0</v>
      </c>
      <c r="G134" s="214"/>
      <c r="H134" s="214"/>
      <c r="I134" s="214"/>
      <c r="J134" s="215"/>
      <c r="K134" s="213">
        <v>0</v>
      </c>
      <c r="L134" s="214"/>
      <c r="M134" s="214"/>
      <c r="N134" s="214"/>
      <c r="O134" s="215"/>
      <c r="P134" s="57">
        <v>0</v>
      </c>
      <c r="Q134" s="57">
        <v>0</v>
      </c>
      <c r="R134" s="57">
        <v>0</v>
      </c>
      <c r="S134" s="6" t="s">
        <v>75</v>
      </c>
      <c r="T134" s="24"/>
      <c r="U134" s="3"/>
      <c r="W134" s="3"/>
      <c r="X134" s="3"/>
      <c r="Y134" s="3"/>
      <c r="Z134" s="3"/>
      <c r="AA134" s="3"/>
    </row>
    <row r="135" spans="1:34" ht="37.5" customHeight="1" x14ac:dyDescent="0.25">
      <c r="A135" s="200">
        <v>4</v>
      </c>
      <c r="B135" s="201" t="s">
        <v>181</v>
      </c>
      <c r="C135" s="200" t="s">
        <v>91</v>
      </c>
      <c r="D135" s="20" t="s">
        <v>12</v>
      </c>
      <c r="E135" s="11">
        <f t="shared" ref="E135:E142" si="13">SUM(F135:R135)</f>
        <v>16336.84065</v>
      </c>
      <c r="F135" s="109">
        <f>SUM(F136:F138)</f>
        <v>11947.84065</v>
      </c>
      <c r="G135" s="110"/>
      <c r="H135" s="110"/>
      <c r="I135" s="110"/>
      <c r="J135" s="111"/>
      <c r="K135" s="109">
        <f>SUM(K136:K138)</f>
        <v>301</v>
      </c>
      <c r="L135" s="110"/>
      <c r="M135" s="110"/>
      <c r="N135" s="110"/>
      <c r="O135" s="111"/>
      <c r="P135" s="11">
        <f>SUM(P136:P138)</f>
        <v>3437</v>
      </c>
      <c r="Q135" s="11">
        <f>SUM(Q136:Q138)</f>
        <v>651</v>
      </c>
      <c r="R135" s="11">
        <f>SUM(R136:R138)</f>
        <v>0</v>
      </c>
      <c r="S135" s="200"/>
      <c r="T135" s="172"/>
      <c r="U135" s="3"/>
      <c r="V135" s="31"/>
      <c r="W135" s="3"/>
      <c r="X135" s="3"/>
      <c r="Y135" s="3"/>
      <c r="Z135" s="3"/>
      <c r="AA135" s="3"/>
    </row>
    <row r="136" spans="1:34" ht="47.25" x14ac:dyDescent="0.25">
      <c r="A136" s="200"/>
      <c r="B136" s="201"/>
      <c r="C136" s="200"/>
      <c r="D136" s="20" t="s">
        <v>78</v>
      </c>
      <c r="E136" s="11">
        <f t="shared" si="13"/>
        <v>8742.3195000000014</v>
      </c>
      <c r="F136" s="165">
        <f>F140+F147</f>
        <v>8742.3195000000014</v>
      </c>
      <c r="G136" s="166"/>
      <c r="H136" s="166"/>
      <c r="I136" s="166"/>
      <c r="J136" s="167"/>
      <c r="K136" s="165">
        <f t="shared" ref="K136:R136" si="14">K140+K147</f>
        <v>0</v>
      </c>
      <c r="L136" s="166"/>
      <c r="M136" s="166"/>
      <c r="N136" s="166"/>
      <c r="O136" s="167"/>
      <c r="P136" s="21">
        <f t="shared" si="14"/>
        <v>0</v>
      </c>
      <c r="Q136" s="21">
        <f t="shared" si="14"/>
        <v>0</v>
      </c>
      <c r="R136" s="21">
        <f t="shared" si="14"/>
        <v>0</v>
      </c>
      <c r="S136" s="200"/>
      <c r="T136" s="172"/>
      <c r="U136" s="3"/>
      <c r="V136" s="31"/>
      <c r="W136" s="3"/>
      <c r="X136" s="3"/>
      <c r="Y136" s="3"/>
      <c r="Z136" s="3"/>
      <c r="AA136" s="3"/>
    </row>
    <row r="137" spans="1:34" ht="54" customHeight="1" x14ac:dyDescent="0.25">
      <c r="A137" s="200"/>
      <c r="B137" s="201"/>
      <c r="C137" s="200"/>
      <c r="D137" s="20" t="s">
        <v>13</v>
      </c>
      <c r="E137" s="11">
        <f t="shared" si="13"/>
        <v>2914.1104999999998</v>
      </c>
      <c r="F137" s="165">
        <f>F141+F148</f>
        <v>2914.1104999999998</v>
      </c>
      <c r="G137" s="166"/>
      <c r="H137" s="166"/>
      <c r="I137" s="166"/>
      <c r="J137" s="167"/>
      <c r="K137" s="165">
        <f>K141+K148</f>
        <v>0</v>
      </c>
      <c r="L137" s="166"/>
      <c r="M137" s="166"/>
      <c r="N137" s="166"/>
      <c r="O137" s="167"/>
      <c r="P137" s="21">
        <f t="shared" ref="P137:R138" si="15">P141+P148</f>
        <v>0</v>
      </c>
      <c r="Q137" s="21">
        <f t="shared" si="15"/>
        <v>0</v>
      </c>
      <c r="R137" s="21">
        <f t="shared" si="15"/>
        <v>0</v>
      </c>
      <c r="S137" s="200"/>
      <c r="T137" s="172"/>
      <c r="U137" s="3"/>
      <c r="V137" s="31"/>
      <c r="W137" s="3"/>
      <c r="X137" s="3"/>
      <c r="Y137" s="3"/>
      <c r="Z137" s="3"/>
      <c r="AA137" s="3"/>
    </row>
    <row r="138" spans="1:34" ht="51.75" customHeight="1" x14ac:dyDescent="0.25">
      <c r="A138" s="200"/>
      <c r="B138" s="201"/>
      <c r="C138" s="200"/>
      <c r="D138" s="20" t="s">
        <v>14</v>
      </c>
      <c r="E138" s="11">
        <f t="shared" si="13"/>
        <v>4680.4106499999998</v>
      </c>
      <c r="F138" s="165">
        <f>F142+F149</f>
        <v>291.41065000000003</v>
      </c>
      <c r="G138" s="166"/>
      <c r="H138" s="166"/>
      <c r="I138" s="166"/>
      <c r="J138" s="167"/>
      <c r="K138" s="165">
        <f>K142+K149</f>
        <v>301</v>
      </c>
      <c r="L138" s="166"/>
      <c r="M138" s="166"/>
      <c r="N138" s="166"/>
      <c r="O138" s="167"/>
      <c r="P138" s="21">
        <f t="shared" si="15"/>
        <v>3437</v>
      </c>
      <c r="Q138" s="21">
        <f t="shared" si="15"/>
        <v>651</v>
      </c>
      <c r="R138" s="21">
        <f t="shared" si="15"/>
        <v>0</v>
      </c>
      <c r="S138" s="200"/>
      <c r="T138" s="172"/>
      <c r="U138" s="3"/>
      <c r="V138" s="31"/>
      <c r="W138" s="3"/>
      <c r="X138" s="3"/>
      <c r="Y138" s="3"/>
      <c r="Z138" s="3"/>
      <c r="AA138" s="3"/>
    </row>
    <row r="139" spans="1:34" ht="17.649999999999999" customHeight="1" x14ac:dyDescent="0.25">
      <c r="A139" s="77" t="s">
        <v>139</v>
      </c>
      <c r="B139" s="91" t="s">
        <v>92</v>
      </c>
      <c r="C139" s="92" t="s">
        <v>91</v>
      </c>
      <c r="D139" s="23" t="s">
        <v>12</v>
      </c>
      <c r="E139" s="13">
        <f t="shared" si="13"/>
        <v>11947.840650000002</v>
      </c>
      <c r="F139" s="93">
        <f>F141+F142+F140</f>
        <v>11947.840650000002</v>
      </c>
      <c r="G139" s="94"/>
      <c r="H139" s="94"/>
      <c r="I139" s="94"/>
      <c r="J139" s="95"/>
      <c r="K139" s="93">
        <f t="shared" ref="K139:R139" si="16">K141+K142+K140</f>
        <v>0</v>
      </c>
      <c r="L139" s="94"/>
      <c r="M139" s="94"/>
      <c r="N139" s="94"/>
      <c r="O139" s="95"/>
      <c r="P139" s="13">
        <f t="shared" si="16"/>
        <v>0</v>
      </c>
      <c r="Q139" s="13">
        <f t="shared" si="16"/>
        <v>0</v>
      </c>
      <c r="R139" s="13">
        <f t="shared" si="16"/>
        <v>0</v>
      </c>
      <c r="S139" s="92" t="s">
        <v>42</v>
      </c>
      <c r="T139" s="96" t="s">
        <v>109</v>
      </c>
      <c r="U139" s="3"/>
      <c r="V139" s="31"/>
      <c r="W139" s="3"/>
      <c r="X139" s="3"/>
      <c r="Y139" s="3"/>
      <c r="Z139" s="3"/>
      <c r="AA139" s="3"/>
    </row>
    <row r="140" spans="1:34" ht="50.25" customHeight="1" x14ac:dyDescent="0.25">
      <c r="A140" s="78"/>
      <c r="B140" s="91"/>
      <c r="C140" s="92"/>
      <c r="D140" s="23" t="s">
        <v>78</v>
      </c>
      <c r="E140" s="13">
        <f t="shared" si="13"/>
        <v>8742.3195000000014</v>
      </c>
      <c r="F140" s="93">
        <f>9590.61-848.2905</f>
        <v>8742.3195000000014</v>
      </c>
      <c r="G140" s="94"/>
      <c r="H140" s="94"/>
      <c r="I140" s="94"/>
      <c r="J140" s="95"/>
      <c r="K140" s="93">
        <v>0</v>
      </c>
      <c r="L140" s="94"/>
      <c r="M140" s="94"/>
      <c r="N140" s="94"/>
      <c r="O140" s="95"/>
      <c r="P140" s="13">
        <v>0</v>
      </c>
      <c r="Q140" s="13">
        <v>0</v>
      </c>
      <c r="R140" s="13">
        <v>0</v>
      </c>
      <c r="S140" s="92"/>
      <c r="T140" s="97"/>
      <c r="U140" s="3"/>
      <c r="V140" s="31"/>
      <c r="W140" s="3"/>
      <c r="X140" s="3"/>
      <c r="Y140" s="3"/>
      <c r="Z140" s="3"/>
      <c r="AA140" s="3"/>
      <c r="AH140" s="2">
        <v>1159.32635</v>
      </c>
    </row>
    <row r="141" spans="1:34" ht="35.25" customHeight="1" x14ac:dyDescent="0.25">
      <c r="A141" s="78"/>
      <c r="B141" s="91"/>
      <c r="C141" s="92"/>
      <c r="D141" s="23" t="s">
        <v>13</v>
      </c>
      <c r="E141" s="13">
        <f t="shared" si="13"/>
        <v>2914.1104999999998</v>
      </c>
      <c r="F141" s="93">
        <f>3196.87-282.7595</f>
        <v>2914.1104999999998</v>
      </c>
      <c r="G141" s="94"/>
      <c r="H141" s="94"/>
      <c r="I141" s="94"/>
      <c r="J141" s="95"/>
      <c r="K141" s="160">
        <v>0</v>
      </c>
      <c r="L141" s="161"/>
      <c r="M141" s="161"/>
      <c r="N141" s="161"/>
      <c r="O141" s="162"/>
      <c r="P141" s="32">
        <v>0</v>
      </c>
      <c r="Q141" s="32">
        <v>0</v>
      </c>
      <c r="R141" s="32">
        <v>0</v>
      </c>
      <c r="S141" s="92"/>
      <c r="T141" s="97"/>
      <c r="U141" s="3"/>
      <c r="V141" s="31"/>
      <c r="W141" s="3"/>
      <c r="X141" s="3"/>
      <c r="Y141" s="3"/>
      <c r="Z141" s="3"/>
      <c r="AA141" s="3"/>
      <c r="AH141" s="3">
        <f>F139+AH140</f>
        <v>13107.167000000001</v>
      </c>
    </row>
    <row r="142" spans="1:34" ht="52.5" customHeight="1" x14ac:dyDescent="0.25">
      <c r="A142" s="78"/>
      <c r="B142" s="91"/>
      <c r="C142" s="92"/>
      <c r="D142" s="23" t="s">
        <v>14</v>
      </c>
      <c r="E142" s="13">
        <f t="shared" si="13"/>
        <v>291.41065000000003</v>
      </c>
      <c r="F142" s="93">
        <f>319.687-28.27635</f>
        <v>291.41065000000003</v>
      </c>
      <c r="G142" s="94"/>
      <c r="H142" s="94"/>
      <c r="I142" s="94"/>
      <c r="J142" s="95"/>
      <c r="K142" s="160">
        <v>0</v>
      </c>
      <c r="L142" s="161"/>
      <c r="M142" s="161"/>
      <c r="N142" s="161"/>
      <c r="O142" s="162"/>
      <c r="P142" s="32">
        <v>0</v>
      </c>
      <c r="Q142" s="32">
        <v>0</v>
      </c>
      <c r="R142" s="32">
        <v>0</v>
      </c>
      <c r="S142" s="92"/>
      <c r="T142" s="97"/>
      <c r="U142" s="3"/>
      <c r="V142" s="31"/>
      <c r="W142" s="3"/>
      <c r="X142" s="3"/>
      <c r="Y142" s="3"/>
      <c r="Z142" s="3"/>
      <c r="AA142" s="3"/>
    </row>
    <row r="143" spans="1:34" ht="46.35" customHeight="1" x14ac:dyDescent="0.25">
      <c r="A143" s="78"/>
      <c r="B143" s="96" t="s">
        <v>123</v>
      </c>
      <c r="C143" s="83" t="s">
        <v>124</v>
      </c>
      <c r="D143" s="83" t="s">
        <v>124</v>
      </c>
      <c r="E143" s="86" t="s">
        <v>5</v>
      </c>
      <c r="F143" s="86" t="s">
        <v>125</v>
      </c>
      <c r="G143" s="171" t="s">
        <v>126</v>
      </c>
      <c r="H143" s="171"/>
      <c r="I143" s="171"/>
      <c r="J143" s="171"/>
      <c r="K143" s="88" t="s">
        <v>189</v>
      </c>
      <c r="L143" s="74" t="s">
        <v>190</v>
      </c>
      <c r="M143" s="75"/>
      <c r="N143" s="75"/>
      <c r="O143" s="76"/>
      <c r="P143" s="88">
        <v>2025</v>
      </c>
      <c r="Q143" s="88">
        <v>2026</v>
      </c>
      <c r="R143" s="88">
        <v>2027</v>
      </c>
      <c r="S143" s="83" t="s">
        <v>124</v>
      </c>
      <c r="T143" s="97"/>
      <c r="U143" s="3"/>
      <c r="V143" s="31"/>
      <c r="W143" s="3"/>
      <c r="X143" s="3"/>
      <c r="Y143" s="3"/>
      <c r="Z143" s="3"/>
      <c r="AA143" s="3"/>
    </row>
    <row r="144" spans="1:34" ht="35.25" customHeight="1" x14ac:dyDescent="0.25">
      <c r="A144" s="78"/>
      <c r="B144" s="97"/>
      <c r="C144" s="84"/>
      <c r="D144" s="84"/>
      <c r="E144" s="87"/>
      <c r="F144" s="87"/>
      <c r="G144" s="33" t="s">
        <v>127</v>
      </c>
      <c r="H144" s="33" t="s">
        <v>128</v>
      </c>
      <c r="I144" s="33" t="s">
        <v>129</v>
      </c>
      <c r="J144" s="33" t="s">
        <v>130</v>
      </c>
      <c r="K144" s="89"/>
      <c r="L144" s="63" t="s">
        <v>191</v>
      </c>
      <c r="M144" s="63" t="s">
        <v>192</v>
      </c>
      <c r="N144" s="63" t="s">
        <v>193</v>
      </c>
      <c r="O144" s="63" t="s">
        <v>194</v>
      </c>
      <c r="P144" s="89"/>
      <c r="Q144" s="89"/>
      <c r="R144" s="89"/>
      <c r="S144" s="84"/>
      <c r="T144" s="97"/>
      <c r="U144" s="3"/>
      <c r="V144" s="31"/>
      <c r="W144" s="3"/>
      <c r="X144" s="3"/>
      <c r="Y144" s="3"/>
      <c r="Z144" s="3"/>
      <c r="AA144" s="3"/>
    </row>
    <row r="145" spans="1:27" ht="26.25" customHeight="1" x14ac:dyDescent="0.25">
      <c r="A145" s="79"/>
      <c r="B145" s="98"/>
      <c r="C145" s="85"/>
      <c r="D145" s="85"/>
      <c r="E145" s="69">
        <v>7</v>
      </c>
      <c r="F145" s="70">
        <v>7</v>
      </c>
      <c r="G145" s="69">
        <v>3</v>
      </c>
      <c r="H145" s="69">
        <v>3</v>
      </c>
      <c r="I145" s="69">
        <v>3</v>
      </c>
      <c r="J145" s="69">
        <v>7</v>
      </c>
      <c r="K145" s="71">
        <v>0</v>
      </c>
      <c r="L145" s="69">
        <v>0</v>
      </c>
      <c r="M145" s="69">
        <v>0</v>
      </c>
      <c r="N145" s="69">
        <v>0</v>
      </c>
      <c r="O145" s="71">
        <v>0</v>
      </c>
      <c r="P145" s="8" t="s">
        <v>131</v>
      </c>
      <c r="Q145" s="8" t="s">
        <v>131</v>
      </c>
      <c r="R145" s="8" t="s">
        <v>131</v>
      </c>
      <c r="S145" s="85"/>
      <c r="T145" s="98"/>
      <c r="U145" s="3"/>
      <c r="V145" s="31"/>
      <c r="W145" s="3"/>
      <c r="X145" s="3"/>
      <c r="Y145" s="3"/>
      <c r="Z145" s="3"/>
      <c r="AA145" s="3"/>
    </row>
    <row r="146" spans="1:27" ht="18.75" customHeight="1" x14ac:dyDescent="0.25">
      <c r="A146" s="240" t="s">
        <v>140</v>
      </c>
      <c r="B146" s="91" t="s">
        <v>198</v>
      </c>
      <c r="C146" s="92" t="s">
        <v>91</v>
      </c>
      <c r="D146" s="23" t="s">
        <v>12</v>
      </c>
      <c r="E146" s="13">
        <f>SUM(F146:R146)</f>
        <v>4389</v>
      </c>
      <c r="F146" s="93">
        <f>F148+F149</f>
        <v>0</v>
      </c>
      <c r="G146" s="94"/>
      <c r="H146" s="94"/>
      <c r="I146" s="94"/>
      <c r="J146" s="95"/>
      <c r="K146" s="93">
        <v>301</v>
      </c>
      <c r="L146" s="94"/>
      <c r="M146" s="94"/>
      <c r="N146" s="94"/>
      <c r="O146" s="95"/>
      <c r="P146" s="13">
        <f>P148+P149</f>
        <v>3437</v>
      </c>
      <c r="Q146" s="13">
        <f>Q148+Q149</f>
        <v>651</v>
      </c>
      <c r="R146" s="13">
        <f>R148+R149</f>
        <v>0</v>
      </c>
      <c r="S146" s="92" t="s">
        <v>42</v>
      </c>
      <c r="T146" s="96" t="s">
        <v>108</v>
      </c>
      <c r="U146" s="3"/>
      <c r="V146" s="31"/>
      <c r="W146" s="3"/>
      <c r="X146" s="3"/>
      <c r="Y146" s="3"/>
      <c r="Z146" s="3"/>
      <c r="AA146" s="3"/>
    </row>
    <row r="147" spans="1:27" ht="63" customHeight="1" x14ac:dyDescent="0.25">
      <c r="A147" s="241"/>
      <c r="B147" s="91"/>
      <c r="C147" s="92"/>
      <c r="D147" s="23" t="s">
        <v>78</v>
      </c>
      <c r="E147" s="13">
        <f>SUM(F147:R147)</f>
        <v>0</v>
      </c>
      <c r="F147" s="93">
        <v>0</v>
      </c>
      <c r="G147" s="94"/>
      <c r="H147" s="94"/>
      <c r="I147" s="94"/>
      <c r="J147" s="95"/>
      <c r="K147" s="160">
        <v>0</v>
      </c>
      <c r="L147" s="161"/>
      <c r="M147" s="161"/>
      <c r="N147" s="161"/>
      <c r="O147" s="162"/>
      <c r="P147" s="32">
        <v>0</v>
      </c>
      <c r="Q147" s="32">
        <v>0</v>
      </c>
      <c r="R147" s="32">
        <v>0</v>
      </c>
      <c r="S147" s="92"/>
      <c r="T147" s="97"/>
      <c r="U147" s="3"/>
      <c r="V147" s="31"/>
      <c r="W147" s="3"/>
      <c r="X147" s="3"/>
      <c r="Y147" s="3"/>
      <c r="Z147" s="3"/>
      <c r="AA147" s="3"/>
    </row>
    <row r="148" spans="1:27" ht="61.5" customHeight="1" x14ac:dyDescent="0.25">
      <c r="A148" s="241"/>
      <c r="B148" s="91"/>
      <c r="C148" s="92"/>
      <c r="D148" s="23" t="s">
        <v>13</v>
      </c>
      <c r="E148" s="34">
        <f>SUM(F148:R148)</f>
        <v>0</v>
      </c>
      <c r="F148" s="160">
        <v>0</v>
      </c>
      <c r="G148" s="161"/>
      <c r="H148" s="161"/>
      <c r="I148" s="161"/>
      <c r="J148" s="162"/>
      <c r="K148" s="93">
        <v>0</v>
      </c>
      <c r="L148" s="94"/>
      <c r="M148" s="94"/>
      <c r="N148" s="94"/>
      <c r="O148" s="95"/>
      <c r="P148" s="34">
        <v>0</v>
      </c>
      <c r="Q148" s="34">
        <v>0</v>
      </c>
      <c r="R148" s="35">
        <v>0</v>
      </c>
      <c r="S148" s="92"/>
      <c r="T148" s="97"/>
      <c r="U148" s="3"/>
      <c r="V148" s="31"/>
      <c r="W148" s="3"/>
      <c r="X148" s="3"/>
      <c r="Y148" s="3"/>
      <c r="Z148" s="3"/>
      <c r="AA148" s="3"/>
    </row>
    <row r="149" spans="1:27" ht="47.25" x14ac:dyDescent="0.25">
      <c r="A149" s="241"/>
      <c r="B149" s="91"/>
      <c r="C149" s="92"/>
      <c r="D149" s="23" t="s">
        <v>14</v>
      </c>
      <c r="E149" s="34">
        <f>SUM(F149:R149)</f>
        <v>4389</v>
      </c>
      <c r="F149" s="160">
        <v>0</v>
      </c>
      <c r="G149" s="161"/>
      <c r="H149" s="161"/>
      <c r="I149" s="161"/>
      <c r="J149" s="162"/>
      <c r="K149" s="160">
        <v>301</v>
      </c>
      <c r="L149" s="161"/>
      <c r="M149" s="161"/>
      <c r="N149" s="161"/>
      <c r="O149" s="162"/>
      <c r="P149" s="35">
        <v>3437</v>
      </c>
      <c r="Q149" s="34">
        <v>651</v>
      </c>
      <c r="R149" s="35">
        <v>0</v>
      </c>
      <c r="S149" s="92"/>
      <c r="T149" s="97"/>
      <c r="U149" s="3"/>
      <c r="V149" s="31"/>
      <c r="W149" s="3"/>
      <c r="X149" s="3"/>
      <c r="Y149" s="3"/>
      <c r="Z149" s="3"/>
      <c r="AA149" s="3"/>
    </row>
    <row r="150" spans="1:27" ht="39.4" customHeight="1" x14ac:dyDescent="0.25">
      <c r="A150" s="241"/>
      <c r="B150" s="96" t="s">
        <v>199</v>
      </c>
      <c r="C150" s="173" t="s">
        <v>124</v>
      </c>
      <c r="D150" s="168" t="s">
        <v>124</v>
      </c>
      <c r="E150" s="86" t="s">
        <v>5</v>
      </c>
      <c r="F150" s="86" t="s">
        <v>125</v>
      </c>
      <c r="G150" s="171" t="s">
        <v>126</v>
      </c>
      <c r="H150" s="171"/>
      <c r="I150" s="171"/>
      <c r="J150" s="171"/>
      <c r="K150" s="88" t="s">
        <v>189</v>
      </c>
      <c r="L150" s="74" t="s">
        <v>190</v>
      </c>
      <c r="M150" s="75"/>
      <c r="N150" s="75"/>
      <c r="O150" s="76"/>
      <c r="P150" s="88">
        <v>2025</v>
      </c>
      <c r="Q150" s="88">
        <v>2026</v>
      </c>
      <c r="R150" s="88">
        <v>2027</v>
      </c>
      <c r="S150" s="168" t="s">
        <v>124</v>
      </c>
      <c r="T150" s="97"/>
      <c r="U150" s="3"/>
      <c r="V150" s="31"/>
      <c r="W150" s="3"/>
      <c r="X150" s="3"/>
      <c r="Y150" s="3"/>
      <c r="Z150" s="3"/>
      <c r="AA150" s="3"/>
    </row>
    <row r="151" spans="1:27" ht="43.5" customHeight="1" x14ac:dyDescent="0.25">
      <c r="A151" s="241"/>
      <c r="B151" s="97"/>
      <c r="C151" s="173"/>
      <c r="D151" s="169"/>
      <c r="E151" s="87"/>
      <c r="F151" s="87"/>
      <c r="G151" s="14" t="s">
        <v>127</v>
      </c>
      <c r="H151" s="14" t="s">
        <v>128</v>
      </c>
      <c r="I151" s="14" t="s">
        <v>129</v>
      </c>
      <c r="J151" s="14" t="s">
        <v>130</v>
      </c>
      <c r="K151" s="89"/>
      <c r="L151" s="63" t="s">
        <v>191</v>
      </c>
      <c r="M151" s="63" t="s">
        <v>192</v>
      </c>
      <c r="N151" s="63" t="s">
        <v>193</v>
      </c>
      <c r="O151" s="63" t="s">
        <v>194</v>
      </c>
      <c r="P151" s="89"/>
      <c r="Q151" s="89"/>
      <c r="R151" s="89"/>
      <c r="S151" s="169"/>
      <c r="T151" s="97"/>
      <c r="U151" s="3"/>
      <c r="V151" s="31"/>
      <c r="W151" s="3"/>
      <c r="X151" s="3"/>
      <c r="Y151" s="3"/>
      <c r="Z151" s="3"/>
      <c r="AA151" s="3"/>
    </row>
    <row r="152" spans="1:27" ht="30" customHeight="1" x14ac:dyDescent="0.25">
      <c r="A152" s="242"/>
      <c r="B152" s="98"/>
      <c r="C152" s="173"/>
      <c r="D152" s="170"/>
      <c r="E152" s="8">
        <v>25</v>
      </c>
      <c r="F152" s="8" t="s">
        <v>131</v>
      </c>
      <c r="G152" s="8" t="s">
        <v>131</v>
      </c>
      <c r="H152" s="8" t="s">
        <v>131</v>
      </c>
      <c r="I152" s="8" t="s">
        <v>131</v>
      </c>
      <c r="J152" s="8" t="s">
        <v>131</v>
      </c>
      <c r="K152" s="8">
        <v>3</v>
      </c>
      <c r="L152" s="15" t="s">
        <v>131</v>
      </c>
      <c r="M152" s="15" t="s">
        <v>131</v>
      </c>
      <c r="N152" s="15" t="s">
        <v>131</v>
      </c>
      <c r="O152" s="15">
        <v>3</v>
      </c>
      <c r="P152" s="8">
        <v>22</v>
      </c>
      <c r="Q152" s="8" t="s">
        <v>131</v>
      </c>
      <c r="R152" s="8" t="s">
        <v>131</v>
      </c>
      <c r="S152" s="170"/>
      <c r="T152" s="98"/>
      <c r="U152" s="3"/>
      <c r="V152" s="31"/>
      <c r="W152" s="3"/>
      <c r="X152" s="3"/>
      <c r="Y152" s="3"/>
      <c r="Z152" s="3"/>
      <c r="AA152" s="3"/>
    </row>
    <row r="153" spans="1:27" ht="30.75" customHeight="1" x14ac:dyDescent="0.25">
      <c r="A153" s="234" t="s">
        <v>105</v>
      </c>
      <c r="B153" s="235"/>
      <c r="C153" s="235"/>
      <c r="D153" s="19" t="s">
        <v>19</v>
      </c>
      <c r="E153" s="36">
        <f>SUM(F153:R153)</f>
        <v>243276.965</v>
      </c>
      <c r="F153" s="109">
        <f>SUM(F154:F156)</f>
        <v>61869.170650000007</v>
      </c>
      <c r="G153" s="163"/>
      <c r="H153" s="163"/>
      <c r="I153" s="163"/>
      <c r="J153" s="164"/>
      <c r="K153" s="109">
        <f t="shared" ref="K153:R153" si="17">SUM(K154:K156)</f>
        <v>48306.903350000001</v>
      </c>
      <c r="L153" s="110"/>
      <c r="M153" s="110"/>
      <c r="N153" s="110"/>
      <c r="O153" s="111"/>
      <c r="P153" s="36">
        <f t="shared" si="17"/>
        <v>46441.296999999999</v>
      </c>
      <c r="Q153" s="36">
        <f t="shared" si="17"/>
        <v>43655.296999999999</v>
      </c>
      <c r="R153" s="36">
        <f t="shared" si="17"/>
        <v>43004.296999999999</v>
      </c>
      <c r="S153" s="217"/>
      <c r="T153" s="96"/>
      <c r="U153" s="3"/>
      <c r="V153" s="31"/>
      <c r="W153" s="3"/>
      <c r="X153" s="3"/>
      <c r="Y153" s="3"/>
      <c r="Z153" s="3"/>
      <c r="AA153" s="3"/>
    </row>
    <row r="154" spans="1:27" ht="47.25" x14ac:dyDescent="0.25">
      <c r="A154" s="236"/>
      <c r="B154" s="237"/>
      <c r="C154" s="237"/>
      <c r="D154" s="19" t="s">
        <v>78</v>
      </c>
      <c r="E154" s="36">
        <f>SUM(F154:R154)</f>
        <v>8742.3195000000014</v>
      </c>
      <c r="F154" s="109">
        <f>F136</f>
        <v>8742.3195000000014</v>
      </c>
      <c r="G154" s="110"/>
      <c r="H154" s="110"/>
      <c r="I154" s="110"/>
      <c r="J154" s="111"/>
      <c r="K154" s="109">
        <f t="shared" ref="K154:R154" si="18">K136</f>
        <v>0</v>
      </c>
      <c r="L154" s="110"/>
      <c r="M154" s="110"/>
      <c r="N154" s="110"/>
      <c r="O154" s="111"/>
      <c r="P154" s="36">
        <f t="shared" si="18"/>
        <v>0</v>
      </c>
      <c r="Q154" s="36">
        <f t="shared" si="18"/>
        <v>0</v>
      </c>
      <c r="R154" s="36">
        <f t="shared" si="18"/>
        <v>0</v>
      </c>
      <c r="S154" s="218"/>
      <c r="T154" s="97"/>
      <c r="U154" s="3"/>
      <c r="V154" s="31"/>
      <c r="W154" s="3"/>
      <c r="X154" s="3"/>
      <c r="Y154" s="3"/>
      <c r="Z154" s="3"/>
      <c r="AA154" s="3"/>
    </row>
    <row r="155" spans="1:27" ht="47.25" x14ac:dyDescent="0.25">
      <c r="A155" s="236"/>
      <c r="B155" s="237"/>
      <c r="C155" s="237"/>
      <c r="D155" s="20" t="s">
        <v>13</v>
      </c>
      <c r="E155" s="36">
        <f>SUM(F155:R155)</f>
        <v>2914.1104999999998</v>
      </c>
      <c r="F155" s="109">
        <f>F137</f>
        <v>2914.1104999999998</v>
      </c>
      <c r="G155" s="110"/>
      <c r="H155" s="110"/>
      <c r="I155" s="110"/>
      <c r="J155" s="111"/>
      <c r="K155" s="109">
        <f>K137</f>
        <v>0</v>
      </c>
      <c r="L155" s="110"/>
      <c r="M155" s="110"/>
      <c r="N155" s="110"/>
      <c r="O155" s="111"/>
      <c r="P155" s="36">
        <f>P137</f>
        <v>0</v>
      </c>
      <c r="Q155" s="36">
        <f>Q137</f>
        <v>0</v>
      </c>
      <c r="R155" s="36">
        <f>R137</f>
        <v>0</v>
      </c>
      <c r="S155" s="218"/>
      <c r="T155" s="97"/>
      <c r="U155" s="3"/>
      <c r="V155" s="31"/>
      <c r="W155" s="3"/>
      <c r="X155" s="3"/>
      <c r="Y155" s="3"/>
      <c r="Z155" s="3"/>
      <c r="AA155" s="3"/>
    </row>
    <row r="156" spans="1:27" ht="57" customHeight="1" x14ac:dyDescent="0.25">
      <c r="A156" s="238"/>
      <c r="B156" s="239"/>
      <c r="C156" s="239"/>
      <c r="D156" s="20" t="s">
        <v>14</v>
      </c>
      <c r="E156" s="36">
        <f>SUM(F156:R156)</f>
        <v>231620.53499999997</v>
      </c>
      <c r="F156" s="109">
        <f>F138+F131+F89+F78+F39</f>
        <v>50212.740650000007</v>
      </c>
      <c r="G156" s="110"/>
      <c r="H156" s="110"/>
      <c r="I156" s="110"/>
      <c r="J156" s="111"/>
      <c r="K156" s="109">
        <f>K138+K131+K89+K78+K39</f>
        <v>48306.903350000001</v>
      </c>
      <c r="L156" s="110"/>
      <c r="M156" s="110"/>
      <c r="N156" s="110"/>
      <c r="O156" s="111"/>
      <c r="P156" s="36">
        <f>P138+P131+P89+P78+P39</f>
        <v>46441.296999999999</v>
      </c>
      <c r="Q156" s="36">
        <f>Q138+Q131+Q89+Q78+Q39</f>
        <v>43655.296999999999</v>
      </c>
      <c r="R156" s="36">
        <f>R138+R131+R89+R78+R39</f>
        <v>43004.296999999999</v>
      </c>
      <c r="S156" s="219"/>
      <c r="T156" s="98"/>
      <c r="U156" s="3"/>
      <c r="V156" s="31"/>
      <c r="W156" s="3"/>
      <c r="X156" s="3"/>
      <c r="Y156" s="3"/>
      <c r="Z156" s="3"/>
      <c r="AA156" s="3"/>
    </row>
    <row r="157" spans="1:27" ht="27.2" customHeight="1" x14ac:dyDescent="0.25">
      <c r="A157" s="231" t="s">
        <v>136</v>
      </c>
      <c r="B157" s="232"/>
      <c r="C157" s="232"/>
      <c r="D157" s="232"/>
      <c r="E157" s="232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3"/>
      <c r="T157" s="24"/>
      <c r="U157" s="3"/>
      <c r="V157" s="31"/>
      <c r="W157" s="3"/>
      <c r="X157" s="3"/>
      <c r="Y157" s="3"/>
      <c r="Z157" s="3"/>
      <c r="AA157" s="3"/>
    </row>
    <row r="158" spans="1:27" ht="39" customHeight="1" x14ac:dyDescent="0.25">
      <c r="A158" s="174" t="s">
        <v>11</v>
      </c>
      <c r="B158" s="108" t="s">
        <v>93</v>
      </c>
      <c r="C158" s="200" t="s">
        <v>91</v>
      </c>
      <c r="D158" s="20" t="s">
        <v>12</v>
      </c>
      <c r="E158" s="36">
        <f t="shared" ref="E158:E206" si="19">SUM(F158:R158)</f>
        <v>2125025.0646799998</v>
      </c>
      <c r="F158" s="109">
        <f>F159+F160</f>
        <v>441173.06468000001</v>
      </c>
      <c r="G158" s="110"/>
      <c r="H158" s="110"/>
      <c r="I158" s="110"/>
      <c r="J158" s="111"/>
      <c r="K158" s="109">
        <f t="shared" ref="K158:R158" si="20">K159+K160</f>
        <v>420963</v>
      </c>
      <c r="L158" s="110"/>
      <c r="M158" s="110"/>
      <c r="N158" s="110"/>
      <c r="O158" s="111"/>
      <c r="P158" s="36">
        <f t="shared" si="20"/>
        <v>420963</v>
      </c>
      <c r="Q158" s="36">
        <f t="shared" si="20"/>
        <v>420963</v>
      </c>
      <c r="R158" s="36">
        <f t="shared" si="20"/>
        <v>420963</v>
      </c>
      <c r="S158" s="200"/>
      <c r="T158" s="172"/>
      <c r="U158" s="3"/>
      <c r="V158" s="31"/>
      <c r="W158" s="3"/>
      <c r="X158" s="3"/>
      <c r="Y158" s="3"/>
      <c r="Z158" s="3"/>
      <c r="AA158" s="3"/>
    </row>
    <row r="159" spans="1:27" ht="50.25" customHeight="1" x14ac:dyDescent="0.25">
      <c r="A159" s="174"/>
      <c r="B159" s="108"/>
      <c r="C159" s="200"/>
      <c r="D159" s="20" t="s">
        <v>13</v>
      </c>
      <c r="E159" s="36">
        <f t="shared" si="19"/>
        <v>0</v>
      </c>
      <c r="F159" s="109">
        <f>F162+F165</f>
        <v>0</v>
      </c>
      <c r="G159" s="110"/>
      <c r="H159" s="110"/>
      <c r="I159" s="110"/>
      <c r="J159" s="111"/>
      <c r="K159" s="109">
        <f>K162+K165</f>
        <v>0</v>
      </c>
      <c r="L159" s="110"/>
      <c r="M159" s="110"/>
      <c r="N159" s="110"/>
      <c r="O159" s="111"/>
      <c r="P159" s="36">
        <f t="shared" ref="P159:R160" si="21">P162+P165</f>
        <v>0</v>
      </c>
      <c r="Q159" s="36">
        <f t="shared" si="21"/>
        <v>0</v>
      </c>
      <c r="R159" s="36">
        <f t="shared" si="21"/>
        <v>0</v>
      </c>
      <c r="S159" s="200"/>
      <c r="T159" s="172"/>
      <c r="U159" s="3"/>
      <c r="V159" s="31"/>
      <c r="W159" s="3"/>
      <c r="X159" s="3"/>
      <c r="Y159" s="3"/>
      <c r="Z159" s="3"/>
      <c r="AA159" s="3"/>
    </row>
    <row r="160" spans="1:27" ht="47.25" x14ac:dyDescent="0.25">
      <c r="A160" s="174"/>
      <c r="B160" s="108"/>
      <c r="C160" s="200"/>
      <c r="D160" s="20" t="s">
        <v>14</v>
      </c>
      <c r="E160" s="36">
        <f t="shared" si="19"/>
        <v>2125025.0646799998</v>
      </c>
      <c r="F160" s="109">
        <f>F163+F166</f>
        <v>441173.06468000001</v>
      </c>
      <c r="G160" s="110"/>
      <c r="H160" s="110"/>
      <c r="I160" s="110"/>
      <c r="J160" s="111"/>
      <c r="K160" s="109">
        <f>K163+K166</f>
        <v>420963</v>
      </c>
      <c r="L160" s="110"/>
      <c r="M160" s="110"/>
      <c r="N160" s="110"/>
      <c r="O160" s="111"/>
      <c r="P160" s="36">
        <f t="shared" si="21"/>
        <v>420963</v>
      </c>
      <c r="Q160" s="36">
        <f t="shared" si="21"/>
        <v>420963</v>
      </c>
      <c r="R160" s="36">
        <f t="shared" si="21"/>
        <v>420963</v>
      </c>
      <c r="S160" s="200"/>
      <c r="T160" s="172"/>
      <c r="U160" s="3"/>
      <c r="V160" s="31"/>
      <c r="W160" s="3"/>
      <c r="X160" s="3"/>
      <c r="Y160" s="3"/>
      <c r="Z160" s="3"/>
      <c r="AA160" s="3"/>
    </row>
    <row r="161" spans="1:27" ht="37.9" customHeight="1" x14ac:dyDescent="0.25">
      <c r="A161" s="77" t="s">
        <v>21</v>
      </c>
      <c r="B161" s="96" t="s">
        <v>95</v>
      </c>
      <c r="C161" s="83" t="s">
        <v>91</v>
      </c>
      <c r="D161" s="23" t="s">
        <v>12</v>
      </c>
      <c r="E161" s="36">
        <f t="shared" si="19"/>
        <v>1844379.7710799999</v>
      </c>
      <c r="F161" s="93">
        <f>F162+F163</f>
        <v>373923.19704</v>
      </c>
      <c r="G161" s="94"/>
      <c r="H161" s="94"/>
      <c r="I161" s="94"/>
      <c r="J161" s="95"/>
      <c r="K161" s="93">
        <f>K162+K163</f>
        <v>359205.57403999998</v>
      </c>
      <c r="L161" s="94"/>
      <c r="M161" s="94"/>
      <c r="N161" s="94"/>
      <c r="O161" s="95"/>
      <c r="P161" s="33">
        <f t="shared" ref="P161:R161" si="22">P162+P163</f>
        <v>370417</v>
      </c>
      <c r="Q161" s="33">
        <f t="shared" si="22"/>
        <v>370417</v>
      </c>
      <c r="R161" s="33">
        <f t="shared" si="22"/>
        <v>370417</v>
      </c>
      <c r="S161" s="83" t="s">
        <v>107</v>
      </c>
      <c r="T161" s="96" t="s">
        <v>135</v>
      </c>
      <c r="U161" s="3"/>
      <c r="V161" s="31"/>
      <c r="W161" s="3"/>
      <c r="X161" s="3"/>
      <c r="Y161" s="3"/>
      <c r="Z161" s="3"/>
      <c r="AA161" s="3"/>
    </row>
    <row r="162" spans="1:27" ht="37.9" customHeight="1" x14ac:dyDescent="0.25">
      <c r="A162" s="78"/>
      <c r="B162" s="97"/>
      <c r="C162" s="84"/>
      <c r="D162" s="23" t="s">
        <v>13</v>
      </c>
      <c r="E162" s="36">
        <f t="shared" si="19"/>
        <v>0</v>
      </c>
      <c r="F162" s="93">
        <v>0</v>
      </c>
      <c r="G162" s="94"/>
      <c r="H162" s="94"/>
      <c r="I162" s="94"/>
      <c r="J162" s="95"/>
      <c r="K162" s="93">
        <v>0</v>
      </c>
      <c r="L162" s="94"/>
      <c r="M162" s="94"/>
      <c r="N162" s="94"/>
      <c r="O162" s="95"/>
      <c r="P162" s="33">
        <v>0</v>
      </c>
      <c r="Q162" s="33">
        <v>0</v>
      </c>
      <c r="R162" s="33">
        <v>0</v>
      </c>
      <c r="S162" s="84"/>
      <c r="T162" s="97"/>
      <c r="U162" s="3"/>
      <c r="V162" s="31"/>
      <c r="W162" s="3"/>
      <c r="X162" s="3"/>
      <c r="Y162" s="3"/>
      <c r="Z162" s="3"/>
      <c r="AA162" s="3"/>
    </row>
    <row r="163" spans="1:27" ht="79.5" customHeight="1" x14ac:dyDescent="0.25">
      <c r="A163" s="79"/>
      <c r="B163" s="98"/>
      <c r="C163" s="85"/>
      <c r="D163" s="23" t="s">
        <v>14</v>
      </c>
      <c r="E163" s="36">
        <f t="shared" si="19"/>
        <v>1844379.7710799999</v>
      </c>
      <c r="F163" s="93">
        <v>373923.19704</v>
      </c>
      <c r="G163" s="94"/>
      <c r="H163" s="94"/>
      <c r="I163" s="94"/>
      <c r="J163" s="95"/>
      <c r="K163" s="93">
        <f>364528.97088-5323.39684</f>
        <v>359205.57403999998</v>
      </c>
      <c r="L163" s="94"/>
      <c r="M163" s="94"/>
      <c r="N163" s="94"/>
      <c r="O163" s="95"/>
      <c r="P163" s="33">
        <v>370417</v>
      </c>
      <c r="Q163" s="33">
        <v>370417</v>
      </c>
      <c r="R163" s="33">
        <v>370417</v>
      </c>
      <c r="S163" s="85"/>
      <c r="T163" s="98"/>
      <c r="U163" s="3"/>
      <c r="V163" s="31"/>
      <c r="W163" s="3"/>
      <c r="X163" s="3"/>
      <c r="Y163" s="3"/>
      <c r="Z163" s="3"/>
      <c r="AA163" s="3"/>
    </row>
    <row r="164" spans="1:27" ht="37.9" customHeight="1" x14ac:dyDescent="0.25">
      <c r="A164" s="77" t="s">
        <v>94</v>
      </c>
      <c r="B164" s="96" t="s">
        <v>96</v>
      </c>
      <c r="C164" s="83" t="s">
        <v>91</v>
      </c>
      <c r="D164" s="23" t="s">
        <v>12</v>
      </c>
      <c r="E164" s="36">
        <f t="shared" si="19"/>
        <v>280645.29359999998</v>
      </c>
      <c r="F164" s="93">
        <f>F165+F166</f>
        <v>67249.867639999997</v>
      </c>
      <c r="G164" s="94"/>
      <c r="H164" s="94"/>
      <c r="I164" s="94"/>
      <c r="J164" s="95"/>
      <c r="K164" s="93">
        <f>K165+K166</f>
        <v>61757.42596</v>
      </c>
      <c r="L164" s="94"/>
      <c r="M164" s="94"/>
      <c r="N164" s="94"/>
      <c r="O164" s="95"/>
      <c r="P164" s="33">
        <f>P165+P166</f>
        <v>50546</v>
      </c>
      <c r="Q164" s="33">
        <f>Q165+Q166</f>
        <v>50546</v>
      </c>
      <c r="R164" s="33">
        <f>R165+R166</f>
        <v>50546</v>
      </c>
      <c r="S164" s="83" t="s">
        <v>107</v>
      </c>
      <c r="T164" s="96" t="s">
        <v>79</v>
      </c>
      <c r="U164" s="3"/>
      <c r="V164" s="31"/>
      <c r="W164" s="3"/>
      <c r="X164" s="3"/>
      <c r="Y164" s="3"/>
      <c r="Z164" s="3"/>
      <c r="AA164" s="3"/>
    </row>
    <row r="165" spans="1:27" ht="75.75" customHeight="1" x14ac:dyDescent="0.25">
      <c r="A165" s="78"/>
      <c r="B165" s="97"/>
      <c r="C165" s="84"/>
      <c r="D165" s="23" t="s">
        <v>13</v>
      </c>
      <c r="E165" s="36">
        <f t="shared" si="19"/>
        <v>0</v>
      </c>
      <c r="F165" s="93">
        <v>0</v>
      </c>
      <c r="G165" s="94"/>
      <c r="H165" s="94"/>
      <c r="I165" s="94"/>
      <c r="J165" s="95"/>
      <c r="K165" s="93">
        <v>0</v>
      </c>
      <c r="L165" s="94"/>
      <c r="M165" s="94"/>
      <c r="N165" s="94"/>
      <c r="O165" s="95"/>
      <c r="P165" s="33">
        <v>0</v>
      </c>
      <c r="Q165" s="33">
        <v>0</v>
      </c>
      <c r="R165" s="33">
        <v>0</v>
      </c>
      <c r="S165" s="84"/>
      <c r="T165" s="97"/>
      <c r="U165" s="3"/>
      <c r="V165" s="31"/>
      <c r="W165" s="3"/>
      <c r="X165" s="3"/>
      <c r="Y165" s="3"/>
      <c r="Z165" s="3"/>
      <c r="AA165" s="3"/>
    </row>
    <row r="166" spans="1:27" ht="82.5" customHeight="1" x14ac:dyDescent="0.25">
      <c r="A166" s="79"/>
      <c r="B166" s="98"/>
      <c r="C166" s="85"/>
      <c r="D166" s="23" t="s">
        <v>14</v>
      </c>
      <c r="E166" s="36">
        <f t="shared" si="19"/>
        <v>280645.29359999998</v>
      </c>
      <c r="F166" s="93">
        <v>67249.867639999997</v>
      </c>
      <c r="G166" s="94"/>
      <c r="H166" s="94"/>
      <c r="I166" s="94"/>
      <c r="J166" s="95"/>
      <c r="K166" s="93">
        <f>56434.02912+5323.39684</f>
        <v>61757.42596</v>
      </c>
      <c r="L166" s="94"/>
      <c r="M166" s="94"/>
      <c r="N166" s="94"/>
      <c r="O166" s="95"/>
      <c r="P166" s="33">
        <f>50401+145</f>
        <v>50546</v>
      </c>
      <c r="Q166" s="33">
        <f>50401+145</f>
        <v>50546</v>
      </c>
      <c r="R166" s="33">
        <f>50401+145</f>
        <v>50546</v>
      </c>
      <c r="S166" s="85"/>
      <c r="T166" s="98"/>
      <c r="U166" s="3"/>
      <c r="V166" s="31"/>
      <c r="W166" s="3"/>
      <c r="X166" s="3"/>
      <c r="Y166" s="3"/>
      <c r="Z166" s="3"/>
      <c r="AA166" s="3"/>
    </row>
    <row r="167" spans="1:27" x14ac:dyDescent="0.25">
      <c r="A167" s="108" t="s">
        <v>112</v>
      </c>
      <c r="B167" s="108"/>
      <c r="C167" s="108"/>
      <c r="D167" s="19" t="s">
        <v>19</v>
      </c>
      <c r="E167" s="36">
        <f t="shared" si="19"/>
        <v>2125025.0646799998</v>
      </c>
      <c r="F167" s="109">
        <f>SUM(F168:F169)</f>
        <v>441173.06468000001</v>
      </c>
      <c r="G167" s="110"/>
      <c r="H167" s="110"/>
      <c r="I167" s="110"/>
      <c r="J167" s="111"/>
      <c r="K167" s="109">
        <f t="shared" ref="K167:R167" si="23">SUM(K168:K169)</f>
        <v>420963</v>
      </c>
      <c r="L167" s="110"/>
      <c r="M167" s="110"/>
      <c r="N167" s="110"/>
      <c r="O167" s="111"/>
      <c r="P167" s="11">
        <f t="shared" si="23"/>
        <v>420963</v>
      </c>
      <c r="Q167" s="11">
        <f t="shared" si="23"/>
        <v>420963</v>
      </c>
      <c r="R167" s="11">
        <f t="shared" si="23"/>
        <v>420963</v>
      </c>
      <c r="S167" s="221"/>
      <c r="T167" s="176"/>
      <c r="U167" s="3"/>
      <c r="V167" s="31"/>
      <c r="W167" s="3"/>
      <c r="X167" s="3"/>
      <c r="Y167" s="3"/>
      <c r="Z167" s="3"/>
      <c r="AA167" s="3"/>
    </row>
    <row r="168" spans="1:27" ht="47.25" x14ac:dyDescent="0.25">
      <c r="A168" s="108"/>
      <c r="B168" s="108"/>
      <c r="C168" s="108"/>
      <c r="D168" s="20" t="s">
        <v>13</v>
      </c>
      <c r="E168" s="36">
        <f t="shared" si="19"/>
        <v>0</v>
      </c>
      <c r="F168" s="109">
        <f>F159</f>
        <v>0</v>
      </c>
      <c r="G168" s="110"/>
      <c r="H168" s="110"/>
      <c r="I168" s="110"/>
      <c r="J168" s="111"/>
      <c r="K168" s="109">
        <f t="shared" ref="K168:R168" si="24">K159</f>
        <v>0</v>
      </c>
      <c r="L168" s="110"/>
      <c r="M168" s="110"/>
      <c r="N168" s="110"/>
      <c r="O168" s="111"/>
      <c r="P168" s="11">
        <f t="shared" si="24"/>
        <v>0</v>
      </c>
      <c r="Q168" s="11">
        <f t="shared" si="24"/>
        <v>0</v>
      </c>
      <c r="R168" s="11">
        <f t="shared" si="24"/>
        <v>0</v>
      </c>
      <c r="S168" s="221"/>
      <c r="T168" s="176"/>
      <c r="U168" s="3"/>
      <c r="V168" s="31"/>
      <c r="W168" s="3"/>
      <c r="X168" s="3"/>
      <c r="Y168" s="3"/>
      <c r="Z168" s="3"/>
      <c r="AA168" s="3"/>
    </row>
    <row r="169" spans="1:27" ht="47.25" x14ac:dyDescent="0.25">
      <c r="A169" s="108"/>
      <c r="B169" s="108"/>
      <c r="C169" s="108"/>
      <c r="D169" s="20" t="s">
        <v>14</v>
      </c>
      <c r="E169" s="36">
        <f t="shared" si="19"/>
        <v>2125025.0646799998</v>
      </c>
      <c r="F169" s="109">
        <f>F160</f>
        <v>441173.06468000001</v>
      </c>
      <c r="G169" s="110"/>
      <c r="H169" s="110"/>
      <c r="I169" s="110"/>
      <c r="J169" s="111"/>
      <c r="K169" s="109">
        <f t="shared" ref="K169:R169" si="25">K160</f>
        <v>420963</v>
      </c>
      <c r="L169" s="110"/>
      <c r="M169" s="110"/>
      <c r="N169" s="110"/>
      <c r="O169" s="111"/>
      <c r="P169" s="11">
        <f t="shared" si="25"/>
        <v>420963</v>
      </c>
      <c r="Q169" s="11">
        <f t="shared" si="25"/>
        <v>420963</v>
      </c>
      <c r="R169" s="11">
        <f t="shared" si="25"/>
        <v>420963</v>
      </c>
      <c r="S169" s="221"/>
      <c r="T169" s="176"/>
      <c r="U169" s="3"/>
      <c r="V169" s="31"/>
      <c r="W169" s="3"/>
      <c r="X169" s="3"/>
      <c r="Y169" s="3"/>
      <c r="Z169" s="3"/>
      <c r="AA169" s="3"/>
    </row>
    <row r="170" spans="1:27" ht="20.25" customHeight="1" x14ac:dyDescent="0.25">
      <c r="A170" s="231" t="s">
        <v>141</v>
      </c>
      <c r="B170" s="232"/>
      <c r="C170" s="232"/>
      <c r="D170" s="232"/>
      <c r="E170" s="232"/>
      <c r="F170" s="232"/>
      <c r="G170" s="232"/>
      <c r="H170" s="232"/>
      <c r="I170" s="232"/>
      <c r="J170" s="232"/>
      <c r="K170" s="232"/>
      <c r="L170" s="232"/>
      <c r="M170" s="232"/>
      <c r="N170" s="232"/>
      <c r="O170" s="232"/>
      <c r="P170" s="232"/>
      <c r="Q170" s="232"/>
      <c r="R170" s="232"/>
      <c r="S170" s="233"/>
      <c r="T170" s="37"/>
      <c r="U170" s="3"/>
      <c r="V170" s="31"/>
      <c r="W170" s="3"/>
      <c r="X170" s="3"/>
      <c r="Y170" s="3"/>
      <c r="Z170" s="3"/>
      <c r="AA170" s="3"/>
    </row>
    <row r="171" spans="1:27" ht="20.25" customHeight="1" x14ac:dyDescent="0.25">
      <c r="A171" s="158">
        <v>1</v>
      </c>
      <c r="B171" s="159" t="s">
        <v>168</v>
      </c>
      <c r="C171" s="158" t="s">
        <v>142</v>
      </c>
      <c r="D171" s="38" t="s">
        <v>143</v>
      </c>
      <c r="E171" s="58">
        <f>SUM(F171:R171)</f>
        <v>4261.2623000000003</v>
      </c>
      <c r="F171" s="112">
        <f>F172</f>
        <v>4261.2623000000003</v>
      </c>
      <c r="G171" s="113"/>
      <c r="H171" s="113"/>
      <c r="I171" s="113"/>
      <c r="J171" s="114"/>
      <c r="K171" s="103">
        <f>SUM(K172:K172)</f>
        <v>0</v>
      </c>
      <c r="L171" s="103"/>
      <c r="M171" s="103"/>
      <c r="N171" s="103"/>
      <c r="O171" s="103"/>
      <c r="P171" s="39">
        <f>SUM(P172:P172)</f>
        <v>0</v>
      </c>
      <c r="Q171" s="39">
        <f>SUM(Q172:Q172)</f>
        <v>0</v>
      </c>
      <c r="R171" s="39">
        <f>SUM(R172:R172)</f>
        <v>0</v>
      </c>
      <c r="S171" s="247"/>
      <c r="T171" s="37"/>
      <c r="U171" s="3"/>
      <c r="V171" s="31"/>
      <c r="W171" s="3"/>
      <c r="X171" s="3"/>
      <c r="Y171" s="3"/>
      <c r="Z171" s="3"/>
      <c r="AA171" s="3"/>
    </row>
    <row r="172" spans="1:27" ht="36" customHeight="1" x14ac:dyDescent="0.25">
      <c r="A172" s="158"/>
      <c r="B172" s="159"/>
      <c r="C172" s="158"/>
      <c r="D172" s="38" t="s">
        <v>169</v>
      </c>
      <c r="E172" s="58">
        <f>SUM(F172:R172)</f>
        <v>4261.2623000000003</v>
      </c>
      <c r="F172" s="112">
        <f>F174+F179</f>
        <v>4261.2623000000003</v>
      </c>
      <c r="G172" s="113"/>
      <c r="H172" s="113"/>
      <c r="I172" s="113"/>
      <c r="J172" s="114"/>
      <c r="K172" s="103">
        <f>K174+K179</f>
        <v>0</v>
      </c>
      <c r="L172" s="103"/>
      <c r="M172" s="103"/>
      <c r="N172" s="103"/>
      <c r="O172" s="103"/>
      <c r="P172" s="39">
        <f>P174+P179</f>
        <v>0</v>
      </c>
      <c r="Q172" s="39">
        <f>Q174+Q179</f>
        <v>0</v>
      </c>
      <c r="R172" s="39">
        <f>R174+R179</f>
        <v>0</v>
      </c>
      <c r="S172" s="249"/>
      <c r="T172" s="37"/>
      <c r="U172" s="3"/>
      <c r="V172" s="31"/>
      <c r="W172" s="3"/>
      <c r="X172" s="3"/>
      <c r="Y172" s="3"/>
      <c r="Z172" s="3"/>
      <c r="AA172" s="3"/>
    </row>
    <row r="173" spans="1:27" ht="20.25" customHeight="1" x14ac:dyDescent="0.25">
      <c r="A173" s="155" t="s">
        <v>15</v>
      </c>
      <c r="B173" s="121" t="s">
        <v>167</v>
      </c>
      <c r="C173" s="122" t="s">
        <v>142</v>
      </c>
      <c r="D173" s="38" t="s">
        <v>143</v>
      </c>
      <c r="E173" s="58">
        <f>SUM(F173:R173)</f>
        <v>0</v>
      </c>
      <c r="F173" s="112">
        <f>F174</f>
        <v>0</v>
      </c>
      <c r="G173" s="113"/>
      <c r="H173" s="113"/>
      <c r="I173" s="113"/>
      <c r="J173" s="114"/>
      <c r="K173" s="103">
        <f>SUM(K174:K174)</f>
        <v>0</v>
      </c>
      <c r="L173" s="103"/>
      <c r="M173" s="103"/>
      <c r="N173" s="103"/>
      <c r="O173" s="103"/>
      <c r="P173" s="39">
        <f>SUM(P174:P174)</f>
        <v>0</v>
      </c>
      <c r="Q173" s="39">
        <f>SUM(Q174:Q174)</f>
        <v>0</v>
      </c>
      <c r="R173" s="39">
        <f>SUM(R174:R174)</f>
        <v>0</v>
      </c>
      <c r="S173" s="77" t="s">
        <v>144</v>
      </c>
      <c r="T173" s="37"/>
      <c r="U173" s="3"/>
      <c r="V173" s="31"/>
      <c r="W173" s="3"/>
      <c r="X173" s="3"/>
      <c r="Y173" s="3"/>
      <c r="Z173" s="3"/>
      <c r="AA173" s="3"/>
    </row>
    <row r="174" spans="1:27" ht="51" customHeight="1" x14ac:dyDescent="0.25">
      <c r="A174" s="156"/>
      <c r="B174" s="121"/>
      <c r="C174" s="122"/>
      <c r="D174" s="40" t="s">
        <v>169</v>
      </c>
      <c r="E174" s="58">
        <f>SUM(F174:R174)</f>
        <v>0</v>
      </c>
      <c r="F174" s="115">
        <v>0</v>
      </c>
      <c r="G174" s="116"/>
      <c r="H174" s="116"/>
      <c r="I174" s="116"/>
      <c r="J174" s="117"/>
      <c r="K174" s="104">
        <v>0</v>
      </c>
      <c r="L174" s="104"/>
      <c r="M174" s="104"/>
      <c r="N174" s="104"/>
      <c r="O174" s="104"/>
      <c r="P174" s="41">
        <v>0</v>
      </c>
      <c r="Q174" s="41">
        <v>0</v>
      </c>
      <c r="R174" s="41">
        <v>0</v>
      </c>
      <c r="S174" s="78"/>
      <c r="T174" s="37"/>
      <c r="U174" s="3"/>
      <c r="V174" s="31"/>
      <c r="W174" s="3"/>
      <c r="X174" s="3"/>
      <c r="Y174" s="3"/>
      <c r="Z174" s="3"/>
      <c r="AA174" s="3"/>
    </row>
    <row r="175" spans="1:27" ht="20.25" customHeight="1" x14ac:dyDescent="0.25">
      <c r="A175" s="156"/>
      <c r="B175" s="129" t="s">
        <v>145</v>
      </c>
      <c r="C175" s="132" t="s">
        <v>142</v>
      </c>
      <c r="D175" s="132" t="s">
        <v>124</v>
      </c>
      <c r="E175" s="135" t="s">
        <v>146</v>
      </c>
      <c r="F175" s="135" t="s">
        <v>196</v>
      </c>
      <c r="G175" s="137" t="s">
        <v>148</v>
      </c>
      <c r="H175" s="138"/>
      <c r="I175" s="138"/>
      <c r="J175" s="139"/>
      <c r="K175" s="105" t="s">
        <v>149</v>
      </c>
      <c r="L175" s="105"/>
      <c r="M175" s="105"/>
      <c r="N175" s="105"/>
      <c r="O175" s="105"/>
      <c r="P175" s="105" t="s">
        <v>150</v>
      </c>
      <c r="Q175" s="105" t="s">
        <v>151</v>
      </c>
      <c r="R175" s="105" t="s">
        <v>152</v>
      </c>
      <c r="S175" s="78"/>
      <c r="T175" s="37"/>
      <c r="U175" s="3"/>
      <c r="V175" s="31"/>
      <c r="W175" s="3"/>
      <c r="X175" s="3"/>
      <c r="Y175" s="3"/>
      <c r="Z175" s="3"/>
      <c r="AA175" s="3"/>
    </row>
    <row r="176" spans="1:27" ht="20.25" customHeight="1" x14ac:dyDescent="0.25">
      <c r="A176" s="156"/>
      <c r="B176" s="130"/>
      <c r="C176" s="133"/>
      <c r="D176" s="133"/>
      <c r="E176" s="136"/>
      <c r="F176" s="136"/>
      <c r="G176" s="42" t="s">
        <v>127</v>
      </c>
      <c r="H176" s="42" t="s">
        <v>128</v>
      </c>
      <c r="I176" s="42" t="s">
        <v>129</v>
      </c>
      <c r="J176" s="42" t="s">
        <v>130</v>
      </c>
      <c r="K176" s="105"/>
      <c r="L176" s="105"/>
      <c r="M176" s="105"/>
      <c r="N176" s="105"/>
      <c r="O176" s="105"/>
      <c r="P176" s="105"/>
      <c r="Q176" s="105"/>
      <c r="R176" s="105"/>
      <c r="S176" s="78"/>
      <c r="T176" s="37"/>
      <c r="U176" s="3"/>
      <c r="V176" s="31"/>
      <c r="W176" s="3"/>
      <c r="X176" s="3"/>
      <c r="Y176" s="3"/>
      <c r="Z176" s="3"/>
      <c r="AA176" s="3"/>
    </row>
    <row r="177" spans="1:27" ht="20.25" customHeight="1" x14ac:dyDescent="0.25">
      <c r="A177" s="157"/>
      <c r="B177" s="131"/>
      <c r="C177" s="134"/>
      <c r="D177" s="134"/>
      <c r="E177" s="43" t="s">
        <v>124</v>
      </c>
      <c r="F177" s="43" t="s">
        <v>124</v>
      </c>
      <c r="G177" s="43" t="s">
        <v>124</v>
      </c>
      <c r="H177" s="43" t="s">
        <v>124</v>
      </c>
      <c r="I177" s="43" t="s">
        <v>124</v>
      </c>
      <c r="J177" s="43" t="s">
        <v>124</v>
      </c>
      <c r="K177" s="107" t="s">
        <v>124</v>
      </c>
      <c r="L177" s="107"/>
      <c r="M177" s="107"/>
      <c r="N177" s="107"/>
      <c r="O177" s="107"/>
      <c r="P177" s="43" t="s">
        <v>124</v>
      </c>
      <c r="Q177" s="43" t="s">
        <v>124</v>
      </c>
      <c r="R177" s="43" t="s">
        <v>124</v>
      </c>
      <c r="S177" s="79"/>
      <c r="T177" s="37"/>
      <c r="U177" s="3"/>
      <c r="V177" s="31"/>
      <c r="W177" s="3"/>
      <c r="X177" s="3"/>
      <c r="Y177" s="3"/>
      <c r="Z177" s="3"/>
      <c r="AA177" s="3"/>
    </row>
    <row r="178" spans="1:27" ht="20.25" customHeight="1" x14ac:dyDescent="0.25">
      <c r="A178" s="155" t="s">
        <v>16</v>
      </c>
      <c r="B178" s="140" t="s">
        <v>177</v>
      </c>
      <c r="C178" s="118" t="s">
        <v>142</v>
      </c>
      <c r="D178" s="38" t="s">
        <v>143</v>
      </c>
      <c r="E178" s="39">
        <f>SUM(F178:R178)</f>
        <v>4261.2623000000003</v>
      </c>
      <c r="F178" s="123">
        <f>F179</f>
        <v>4261.2623000000003</v>
      </c>
      <c r="G178" s="124"/>
      <c r="H178" s="124"/>
      <c r="I178" s="124"/>
      <c r="J178" s="125"/>
      <c r="K178" s="103">
        <f>SUM(K179:K179)</f>
        <v>0</v>
      </c>
      <c r="L178" s="103"/>
      <c r="M178" s="103"/>
      <c r="N178" s="103"/>
      <c r="O178" s="103"/>
      <c r="P178" s="60">
        <f>SUM(P179:P179)</f>
        <v>0</v>
      </c>
      <c r="Q178" s="60">
        <f>SUM(Q179:Q179)</f>
        <v>0</v>
      </c>
      <c r="R178" s="60">
        <f>SUM(R179:R179)</f>
        <v>0</v>
      </c>
      <c r="S178" s="77" t="s">
        <v>144</v>
      </c>
      <c r="T178" s="37"/>
      <c r="U178" s="3"/>
      <c r="V178" s="31"/>
      <c r="W178" s="3"/>
      <c r="X178" s="3"/>
      <c r="Y178" s="3"/>
      <c r="Z178" s="3"/>
      <c r="AA178" s="3"/>
    </row>
    <row r="179" spans="1:27" ht="48" customHeight="1" x14ac:dyDescent="0.25">
      <c r="A179" s="156"/>
      <c r="B179" s="142"/>
      <c r="C179" s="120"/>
      <c r="D179" s="40" t="s">
        <v>169</v>
      </c>
      <c r="E179" s="60">
        <f>SUM(F179:R179)</f>
        <v>4261.2623000000003</v>
      </c>
      <c r="F179" s="126">
        <v>4261.2623000000003</v>
      </c>
      <c r="G179" s="127"/>
      <c r="H179" s="127"/>
      <c r="I179" s="127"/>
      <c r="J179" s="128"/>
      <c r="K179" s="104">
        <v>0</v>
      </c>
      <c r="L179" s="104"/>
      <c r="M179" s="104"/>
      <c r="N179" s="104"/>
      <c r="O179" s="104"/>
      <c r="P179" s="61">
        <v>0</v>
      </c>
      <c r="Q179" s="61">
        <v>0</v>
      </c>
      <c r="R179" s="61">
        <v>0</v>
      </c>
      <c r="S179" s="78"/>
      <c r="T179" s="37"/>
      <c r="U179" s="3"/>
      <c r="V179" s="31"/>
      <c r="W179" s="3"/>
      <c r="X179" s="3"/>
      <c r="Y179" s="3"/>
      <c r="Z179" s="3"/>
      <c r="AA179" s="3"/>
    </row>
    <row r="180" spans="1:27" ht="20.25" customHeight="1" x14ac:dyDescent="0.25">
      <c r="A180" s="156"/>
      <c r="B180" s="140" t="s">
        <v>153</v>
      </c>
      <c r="C180" s="132" t="s">
        <v>142</v>
      </c>
      <c r="D180" s="132" t="s">
        <v>124</v>
      </c>
      <c r="E180" s="135" t="s">
        <v>146</v>
      </c>
      <c r="F180" s="135" t="s">
        <v>125</v>
      </c>
      <c r="G180" s="137" t="s">
        <v>148</v>
      </c>
      <c r="H180" s="138"/>
      <c r="I180" s="138"/>
      <c r="J180" s="139"/>
      <c r="K180" s="105" t="s">
        <v>149</v>
      </c>
      <c r="L180" s="105"/>
      <c r="M180" s="105"/>
      <c r="N180" s="105"/>
      <c r="O180" s="105"/>
      <c r="P180" s="105" t="s">
        <v>150</v>
      </c>
      <c r="Q180" s="105" t="s">
        <v>151</v>
      </c>
      <c r="R180" s="105" t="s">
        <v>152</v>
      </c>
      <c r="S180" s="78"/>
      <c r="T180" s="37"/>
      <c r="U180" s="3"/>
      <c r="V180" s="31"/>
      <c r="W180" s="3"/>
      <c r="X180" s="3"/>
      <c r="Y180" s="3"/>
      <c r="Z180" s="3"/>
      <c r="AA180" s="3"/>
    </row>
    <row r="181" spans="1:27" ht="20.25" customHeight="1" x14ac:dyDescent="0.25">
      <c r="A181" s="156"/>
      <c r="B181" s="141"/>
      <c r="C181" s="133"/>
      <c r="D181" s="133"/>
      <c r="E181" s="136"/>
      <c r="F181" s="136"/>
      <c r="G181" s="42" t="s">
        <v>127</v>
      </c>
      <c r="H181" s="42" t="s">
        <v>128</v>
      </c>
      <c r="I181" s="42" t="s">
        <v>129</v>
      </c>
      <c r="J181" s="42" t="s">
        <v>130</v>
      </c>
      <c r="K181" s="105"/>
      <c r="L181" s="105"/>
      <c r="M181" s="105"/>
      <c r="N181" s="105"/>
      <c r="O181" s="105"/>
      <c r="P181" s="105"/>
      <c r="Q181" s="105"/>
      <c r="R181" s="105"/>
      <c r="S181" s="78"/>
      <c r="T181" s="37"/>
      <c r="U181" s="3"/>
      <c r="V181" s="31"/>
      <c r="W181" s="3"/>
      <c r="X181" s="3"/>
      <c r="Y181" s="3"/>
      <c r="Z181" s="3"/>
      <c r="AA181" s="3"/>
    </row>
    <row r="182" spans="1:27" ht="20.25" customHeight="1" x14ac:dyDescent="0.25">
      <c r="A182" s="157"/>
      <c r="B182" s="142"/>
      <c r="C182" s="134"/>
      <c r="D182" s="134"/>
      <c r="E182" s="44">
        <v>41506</v>
      </c>
      <c r="F182" s="62" t="s">
        <v>154</v>
      </c>
      <c r="G182" s="62" t="s">
        <v>155</v>
      </c>
      <c r="H182" s="62" t="s">
        <v>156</v>
      </c>
      <c r="I182" s="62" t="s">
        <v>157</v>
      </c>
      <c r="J182" s="62" t="s">
        <v>154</v>
      </c>
      <c r="K182" s="106" t="s">
        <v>124</v>
      </c>
      <c r="L182" s="106"/>
      <c r="M182" s="106"/>
      <c r="N182" s="106"/>
      <c r="O182" s="106"/>
      <c r="P182" s="43" t="s">
        <v>124</v>
      </c>
      <c r="Q182" s="43" t="s">
        <v>124</v>
      </c>
      <c r="R182" s="43" t="s">
        <v>124</v>
      </c>
      <c r="S182" s="79"/>
      <c r="T182" s="37"/>
      <c r="U182" s="3"/>
      <c r="V182" s="31"/>
      <c r="W182" s="3"/>
      <c r="X182" s="3"/>
      <c r="Y182" s="3"/>
      <c r="Z182" s="3"/>
      <c r="AA182" s="3"/>
    </row>
    <row r="183" spans="1:27" ht="20.25" customHeight="1" x14ac:dyDescent="0.25">
      <c r="A183" s="155" t="s">
        <v>31</v>
      </c>
      <c r="B183" s="121" t="s">
        <v>178</v>
      </c>
      <c r="C183" s="122" t="s">
        <v>142</v>
      </c>
      <c r="D183" s="38" t="s">
        <v>143</v>
      </c>
      <c r="E183" s="39">
        <f>SUM(F183:R183)</f>
        <v>0</v>
      </c>
      <c r="F183" s="123">
        <f>F184</f>
        <v>0</v>
      </c>
      <c r="G183" s="124"/>
      <c r="H183" s="124"/>
      <c r="I183" s="124"/>
      <c r="J183" s="125"/>
      <c r="K183" s="103">
        <f>SUM(K184:K184)</f>
        <v>0</v>
      </c>
      <c r="L183" s="103"/>
      <c r="M183" s="103"/>
      <c r="N183" s="103"/>
      <c r="O183" s="103"/>
      <c r="P183" s="39">
        <f>SUM(P184:P184)</f>
        <v>0</v>
      </c>
      <c r="Q183" s="39">
        <f>SUM(Q184:Q184)</f>
        <v>0</v>
      </c>
      <c r="R183" s="39">
        <f>SUM(R184:R184)</f>
        <v>0</v>
      </c>
      <c r="S183" s="77" t="s">
        <v>144</v>
      </c>
      <c r="T183" s="37"/>
      <c r="U183" s="3"/>
      <c r="V183" s="31"/>
      <c r="W183" s="3"/>
      <c r="X183" s="3"/>
      <c r="Y183" s="3"/>
      <c r="Z183" s="3"/>
      <c r="AA183" s="3"/>
    </row>
    <row r="184" spans="1:27" ht="20.25" customHeight="1" x14ac:dyDescent="0.25">
      <c r="A184" s="156"/>
      <c r="B184" s="121"/>
      <c r="C184" s="122"/>
      <c r="D184" s="40" t="s">
        <v>169</v>
      </c>
      <c r="E184" s="58">
        <f>SUM(F184:R184)</f>
        <v>0</v>
      </c>
      <c r="F184" s="126">
        <v>0</v>
      </c>
      <c r="G184" s="127"/>
      <c r="H184" s="127"/>
      <c r="I184" s="127"/>
      <c r="J184" s="128"/>
      <c r="K184" s="104">
        <v>0</v>
      </c>
      <c r="L184" s="104"/>
      <c r="M184" s="104"/>
      <c r="N184" s="104"/>
      <c r="O184" s="104"/>
      <c r="P184" s="41">
        <v>0</v>
      </c>
      <c r="Q184" s="41">
        <v>0</v>
      </c>
      <c r="R184" s="41">
        <v>0</v>
      </c>
      <c r="S184" s="78"/>
      <c r="T184" s="37"/>
      <c r="U184" s="3"/>
      <c r="V184" s="31"/>
      <c r="W184" s="3"/>
      <c r="X184" s="3"/>
      <c r="Y184" s="3"/>
      <c r="Z184" s="3"/>
      <c r="AA184" s="3"/>
    </row>
    <row r="185" spans="1:27" ht="20.25" customHeight="1" x14ac:dyDescent="0.25">
      <c r="A185" s="156"/>
      <c r="B185" s="140" t="s">
        <v>175</v>
      </c>
      <c r="C185" s="132" t="s">
        <v>142</v>
      </c>
      <c r="D185" s="132" t="s">
        <v>124</v>
      </c>
      <c r="E185" s="135" t="s">
        <v>146</v>
      </c>
      <c r="F185" s="135" t="s">
        <v>196</v>
      </c>
      <c r="G185" s="137" t="s">
        <v>148</v>
      </c>
      <c r="H185" s="138"/>
      <c r="I185" s="138"/>
      <c r="J185" s="139"/>
      <c r="K185" s="105" t="s">
        <v>149</v>
      </c>
      <c r="L185" s="105"/>
      <c r="M185" s="105"/>
      <c r="N185" s="105"/>
      <c r="O185" s="105"/>
      <c r="P185" s="105" t="s">
        <v>150</v>
      </c>
      <c r="Q185" s="105" t="s">
        <v>151</v>
      </c>
      <c r="R185" s="105" t="s">
        <v>152</v>
      </c>
      <c r="S185" s="78"/>
      <c r="T185" s="37"/>
      <c r="U185" s="3"/>
      <c r="V185" s="31"/>
      <c r="W185" s="3"/>
      <c r="X185" s="3"/>
      <c r="Y185" s="3"/>
      <c r="Z185" s="3"/>
      <c r="AA185" s="3"/>
    </row>
    <row r="186" spans="1:27" ht="14.25" customHeight="1" x14ac:dyDescent="0.25">
      <c r="A186" s="156"/>
      <c r="B186" s="141"/>
      <c r="C186" s="133"/>
      <c r="D186" s="133"/>
      <c r="E186" s="136"/>
      <c r="F186" s="136"/>
      <c r="G186" s="42" t="s">
        <v>127</v>
      </c>
      <c r="H186" s="42" t="s">
        <v>128</v>
      </c>
      <c r="I186" s="42" t="s">
        <v>129</v>
      </c>
      <c r="J186" s="42" t="s">
        <v>130</v>
      </c>
      <c r="K186" s="105"/>
      <c r="L186" s="105"/>
      <c r="M186" s="105"/>
      <c r="N186" s="105"/>
      <c r="O186" s="105"/>
      <c r="P186" s="105"/>
      <c r="Q186" s="105"/>
      <c r="R186" s="105"/>
      <c r="S186" s="78"/>
      <c r="T186" s="37"/>
      <c r="U186" s="3"/>
      <c r="V186" s="31"/>
      <c r="W186" s="3"/>
      <c r="X186" s="3"/>
      <c r="Y186" s="3"/>
      <c r="Z186" s="3"/>
      <c r="AA186" s="3"/>
    </row>
    <row r="187" spans="1:27" ht="21.75" customHeight="1" x14ac:dyDescent="0.25">
      <c r="A187" s="157"/>
      <c r="B187" s="142"/>
      <c r="C187" s="134"/>
      <c r="D187" s="134"/>
      <c r="E187" s="44">
        <v>840</v>
      </c>
      <c r="F187" s="62" t="s">
        <v>171</v>
      </c>
      <c r="G187" s="62" t="s">
        <v>172</v>
      </c>
      <c r="H187" s="62" t="s">
        <v>173</v>
      </c>
      <c r="I187" s="62" t="s">
        <v>174</v>
      </c>
      <c r="J187" s="62" t="s">
        <v>171</v>
      </c>
      <c r="K187" s="106" t="s">
        <v>124</v>
      </c>
      <c r="L187" s="106"/>
      <c r="M187" s="106"/>
      <c r="N187" s="106"/>
      <c r="O187" s="106"/>
      <c r="P187" s="43" t="s">
        <v>124</v>
      </c>
      <c r="Q187" s="43" t="s">
        <v>124</v>
      </c>
      <c r="R187" s="43" t="s">
        <v>124</v>
      </c>
      <c r="S187" s="79"/>
      <c r="T187" s="37"/>
      <c r="U187" s="3"/>
      <c r="V187" s="31"/>
      <c r="W187" s="3"/>
      <c r="X187" s="3"/>
      <c r="Y187" s="3"/>
      <c r="Z187" s="3"/>
      <c r="AA187" s="3"/>
    </row>
    <row r="188" spans="1:27" ht="20.25" customHeight="1" x14ac:dyDescent="0.25">
      <c r="A188" s="143" t="s">
        <v>17</v>
      </c>
      <c r="B188" s="146" t="s">
        <v>179</v>
      </c>
      <c r="C188" s="149" t="s">
        <v>142</v>
      </c>
      <c r="D188" s="38" t="s">
        <v>143</v>
      </c>
      <c r="E188" s="58">
        <f t="shared" ref="E188:E193" si="26">SUM(F188:R188)</f>
        <v>19336.325689999998</v>
      </c>
      <c r="F188" s="152">
        <f>F189+F190</f>
        <v>19336.325689999998</v>
      </c>
      <c r="G188" s="153"/>
      <c r="H188" s="153"/>
      <c r="I188" s="153"/>
      <c r="J188" s="154"/>
      <c r="K188" s="103">
        <f>SUM(K189:K190)</f>
        <v>0</v>
      </c>
      <c r="L188" s="103"/>
      <c r="M188" s="103"/>
      <c r="N188" s="103"/>
      <c r="O188" s="103"/>
      <c r="P188" s="39">
        <f>SUM(P189:P190)</f>
        <v>0</v>
      </c>
      <c r="Q188" s="39">
        <f>SUM(Q189:Q190)</f>
        <v>0</v>
      </c>
      <c r="R188" s="39">
        <f>SUM(R189:R190)</f>
        <v>0</v>
      </c>
      <c r="S188" s="247"/>
      <c r="T188" s="37"/>
      <c r="U188" s="3"/>
      <c r="V188" s="31"/>
      <c r="W188" s="3"/>
      <c r="X188" s="3"/>
      <c r="Y188" s="3"/>
      <c r="Z188" s="3"/>
      <c r="AA188" s="3"/>
    </row>
    <row r="189" spans="1:27" ht="45.75" customHeight="1" x14ac:dyDescent="0.25">
      <c r="A189" s="144"/>
      <c r="B189" s="147"/>
      <c r="C189" s="150"/>
      <c r="D189" s="38" t="s">
        <v>13</v>
      </c>
      <c r="E189" s="58">
        <f t="shared" si="26"/>
        <v>11450</v>
      </c>
      <c r="F189" s="152">
        <f>F192</f>
        <v>11450</v>
      </c>
      <c r="G189" s="153"/>
      <c r="H189" s="153"/>
      <c r="I189" s="153"/>
      <c r="J189" s="154"/>
      <c r="K189" s="103">
        <f>K192</f>
        <v>0</v>
      </c>
      <c r="L189" s="103"/>
      <c r="M189" s="103"/>
      <c r="N189" s="103"/>
      <c r="O189" s="103"/>
      <c r="P189" s="39">
        <f>P192</f>
        <v>0</v>
      </c>
      <c r="Q189" s="39">
        <f>Q192</f>
        <v>0</v>
      </c>
      <c r="R189" s="39">
        <f>R192</f>
        <v>0</v>
      </c>
      <c r="S189" s="248"/>
      <c r="T189" s="37"/>
      <c r="U189" s="3"/>
      <c r="V189" s="31"/>
      <c r="W189" s="3"/>
      <c r="X189" s="3"/>
      <c r="Y189" s="3"/>
      <c r="Z189" s="3"/>
      <c r="AA189" s="3"/>
    </row>
    <row r="190" spans="1:27" ht="47.25" x14ac:dyDescent="0.25">
      <c r="A190" s="145"/>
      <c r="B190" s="148"/>
      <c r="C190" s="151"/>
      <c r="D190" s="38" t="s">
        <v>169</v>
      </c>
      <c r="E190" s="58">
        <f t="shared" si="26"/>
        <v>7886.3256899999997</v>
      </c>
      <c r="F190" s="123">
        <f>F193+F198</f>
        <v>7886.3256899999997</v>
      </c>
      <c r="G190" s="124"/>
      <c r="H190" s="124"/>
      <c r="I190" s="124"/>
      <c r="J190" s="125"/>
      <c r="K190" s="103">
        <f>K193+K198</f>
        <v>0</v>
      </c>
      <c r="L190" s="103"/>
      <c r="M190" s="103"/>
      <c r="N190" s="103"/>
      <c r="O190" s="103"/>
      <c r="P190" s="39">
        <f>P193+P198</f>
        <v>0</v>
      </c>
      <c r="Q190" s="39">
        <f>Q193+Q198</f>
        <v>0</v>
      </c>
      <c r="R190" s="39">
        <f>R193+R198</f>
        <v>0</v>
      </c>
      <c r="S190" s="249"/>
      <c r="T190" s="37"/>
      <c r="U190" s="3"/>
      <c r="V190" s="31"/>
      <c r="W190" s="3"/>
      <c r="X190" s="3"/>
      <c r="Y190" s="3"/>
      <c r="Z190" s="3"/>
      <c r="AA190" s="3"/>
    </row>
    <row r="191" spans="1:27" ht="20.25" customHeight="1" x14ac:dyDescent="0.25">
      <c r="A191" s="118" t="s">
        <v>44</v>
      </c>
      <c r="B191" s="121" t="s">
        <v>180</v>
      </c>
      <c r="C191" s="118" t="s">
        <v>142</v>
      </c>
      <c r="D191" s="38" t="s">
        <v>143</v>
      </c>
      <c r="E191" s="58">
        <f t="shared" si="26"/>
        <v>19336.325689999998</v>
      </c>
      <c r="F191" s="123">
        <f>F192+F193</f>
        <v>19336.325689999998</v>
      </c>
      <c r="G191" s="124"/>
      <c r="H191" s="124"/>
      <c r="I191" s="124"/>
      <c r="J191" s="125"/>
      <c r="K191" s="103">
        <f>SUM(K192:K193)</f>
        <v>0</v>
      </c>
      <c r="L191" s="103"/>
      <c r="M191" s="103"/>
      <c r="N191" s="103"/>
      <c r="O191" s="103"/>
      <c r="P191" s="39">
        <f>SUM(P192:P193)</f>
        <v>0</v>
      </c>
      <c r="Q191" s="39">
        <f>SUM(Q192:Q193)</f>
        <v>0</v>
      </c>
      <c r="R191" s="39">
        <f>SUM(R192:R193)</f>
        <v>0</v>
      </c>
      <c r="S191" s="77" t="s">
        <v>144</v>
      </c>
      <c r="T191" s="37"/>
      <c r="U191" s="3"/>
      <c r="V191" s="31"/>
      <c r="W191" s="3"/>
      <c r="X191" s="3"/>
      <c r="Y191" s="3"/>
      <c r="Z191" s="3"/>
      <c r="AA191" s="3"/>
    </row>
    <row r="192" spans="1:27" ht="40.5" customHeight="1" x14ac:dyDescent="0.25">
      <c r="A192" s="119"/>
      <c r="B192" s="121"/>
      <c r="C192" s="119"/>
      <c r="D192" s="40" t="s">
        <v>13</v>
      </c>
      <c r="E192" s="58">
        <f t="shared" si="26"/>
        <v>11450</v>
      </c>
      <c r="F192" s="126">
        <v>11450</v>
      </c>
      <c r="G192" s="127"/>
      <c r="H192" s="127"/>
      <c r="I192" s="127"/>
      <c r="J192" s="128"/>
      <c r="K192" s="104">
        <v>0</v>
      </c>
      <c r="L192" s="104"/>
      <c r="M192" s="104"/>
      <c r="N192" s="104"/>
      <c r="O192" s="104"/>
      <c r="P192" s="41">
        <v>0</v>
      </c>
      <c r="Q192" s="41">
        <v>0</v>
      </c>
      <c r="R192" s="41">
        <v>0</v>
      </c>
      <c r="S192" s="78"/>
      <c r="T192" s="37"/>
      <c r="U192" s="3"/>
      <c r="V192" s="31"/>
      <c r="W192" s="3"/>
      <c r="X192" s="3"/>
      <c r="Y192" s="3"/>
      <c r="Z192" s="3"/>
      <c r="AA192" s="3"/>
    </row>
    <row r="193" spans="1:27" ht="49.5" customHeight="1" x14ac:dyDescent="0.25">
      <c r="A193" s="119"/>
      <c r="B193" s="121"/>
      <c r="C193" s="120"/>
      <c r="D193" s="40" t="s">
        <v>169</v>
      </c>
      <c r="E193" s="58">
        <f t="shared" si="26"/>
        <v>7886.3256899999997</v>
      </c>
      <c r="F193" s="126">
        <v>7886.3256899999997</v>
      </c>
      <c r="G193" s="127"/>
      <c r="H193" s="127"/>
      <c r="I193" s="127"/>
      <c r="J193" s="128"/>
      <c r="K193" s="104">
        <v>0</v>
      </c>
      <c r="L193" s="104"/>
      <c r="M193" s="104"/>
      <c r="N193" s="104"/>
      <c r="O193" s="104"/>
      <c r="P193" s="41">
        <v>0</v>
      </c>
      <c r="Q193" s="41">
        <v>0</v>
      </c>
      <c r="R193" s="41">
        <v>0</v>
      </c>
      <c r="S193" s="78"/>
      <c r="T193" s="37"/>
      <c r="U193" s="3"/>
      <c r="V193" s="31"/>
      <c r="W193" s="3"/>
      <c r="X193" s="3"/>
      <c r="Y193" s="3"/>
      <c r="Z193" s="3"/>
      <c r="AA193" s="3"/>
    </row>
    <row r="194" spans="1:27" ht="20.25" customHeight="1" x14ac:dyDescent="0.25">
      <c r="A194" s="119"/>
      <c r="B194" s="140" t="s">
        <v>158</v>
      </c>
      <c r="C194" s="132" t="s">
        <v>142</v>
      </c>
      <c r="D194" s="132" t="s">
        <v>124</v>
      </c>
      <c r="E194" s="135" t="s">
        <v>146</v>
      </c>
      <c r="F194" s="135" t="s">
        <v>196</v>
      </c>
      <c r="G194" s="137" t="s">
        <v>148</v>
      </c>
      <c r="H194" s="138"/>
      <c r="I194" s="138"/>
      <c r="J194" s="139"/>
      <c r="K194" s="105" t="s">
        <v>149</v>
      </c>
      <c r="L194" s="105"/>
      <c r="M194" s="105"/>
      <c r="N194" s="105"/>
      <c r="O194" s="105"/>
      <c r="P194" s="105" t="s">
        <v>150</v>
      </c>
      <c r="Q194" s="105" t="s">
        <v>151</v>
      </c>
      <c r="R194" s="105" t="s">
        <v>152</v>
      </c>
      <c r="S194" s="78"/>
      <c r="T194" s="37"/>
      <c r="U194" s="3"/>
      <c r="V194" s="31"/>
      <c r="W194" s="3"/>
      <c r="X194" s="3"/>
      <c r="Y194" s="3"/>
      <c r="Z194" s="3"/>
      <c r="AA194" s="3"/>
    </row>
    <row r="195" spans="1:27" ht="20.25" customHeight="1" x14ac:dyDescent="0.25">
      <c r="A195" s="119"/>
      <c r="B195" s="141"/>
      <c r="C195" s="133"/>
      <c r="D195" s="133"/>
      <c r="E195" s="136"/>
      <c r="F195" s="136"/>
      <c r="G195" s="42" t="s">
        <v>127</v>
      </c>
      <c r="H195" s="42" t="s">
        <v>128</v>
      </c>
      <c r="I195" s="42" t="s">
        <v>129</v>
      </c>
      <c r="J195" s="42" t="s">
        <v>130</v>
      </c>
      <c r="K195" s="105"/>
      <c r="L195" s="105"/>
      <c r="M195" s="105"/>
      <c r="N195" s="105"/>
      <c r="O195" s="105"/>
      <c r="P195" s="105"/>
      <c r="Q195" s="105"/>
      <c r="R195" s="105"/>
      <c r="S195" s="78"/>
      <c r="T195" s="37"/>
      <c r="U195" s="3"/>
      <c r="V195" s="31"/>
      <c r="W195" s="3"/>
      <c r="X195" s="3"/>
      <c r="Y195" s="3"/>
      <c r="Z195" s="3"/>
      <c r="AA195" s="3"/>
    </row>
    <row r="196" spans="1:27" ht="13.5" customHeight="1" x14ac:dyDescent="0.25">
      <c r="A196" s="120"/>
      <c r="B196" s="142"/>
      <c r="C196" s="134"/>
      <c r="D196" s="134"/>
      <c r="E196" s="44">
        <v>86473</v>
      </c>
      <c r="F196" s="45" t="s">
        <v>159</v>
      </c>
      <c r="G196" s="45" t="s">
        <v>160</v>
      </c>
      <c r="H196" s="45" t="s">
        <v>161</v>
      </c>
      <c r="I196" s="45" t="s">
        <v>162</v>
      </c>
      <c r="J196" s="45" t="s">
        <v>159</v>
      </c>
      <c r="K196" s="106" t="s">
        <v>124</v>
      </c>
      <c r="L196" s="106"/>
      <c r="M196" s="106"/>
      <c r="N196" s="106"/>
      <c r="O196" s="106"/>
      <c r="P196" s="43" t="s">
        <v>124</v>
      </c>
      <c r="Q196" s="43" t="s">
        <v>124</v>
      </c>
      <c r="R196" s="43" t="s">
        <v>124</v>
      </c>
      <c r="S196" s="79"/>
      <c r="T196" s="37"/>
      <c r="U196" s="3"/>
      <c r="V196" s="31"/>
      <c r="W196" s="3"/>
      <c r="X196" s="3"/>
      <c r="Y196" s="3"/>
      <c r="Z196" s="3"/>
      <c r="AA196" s="3"/>
    </row>
    <row r="197" spans="1:27" ht="20.25" customHeight="1" x14ac:dyDescent="0.25">
      <c r="A197" s="118" t="s">
        <v>163</v>
      </c>
      <c r="B197" s="121" t="s">
        <v>186</v>
      </c>
      <c r="C197" s="122" t="s">
        <v>142</v>
      </c>
      <c r="D197" s="38" t="s">
        <v>143</v>
      </c>
      <c r="E197" s="39">
        <f>SUM(F197:R197)</f>
        <v>0</v>
      </c>
      <c r="F197" s="123">
        <f>F198</f>
        <v>0</v>
      </c>
      <c r="G197" s="124"/>
      <c r="H197" s="124"/>
      <c r="I197" s="124"/>
      <c r="J197" s="125"/>
      <c r="K197" s="103">
        <f>SUM(K198:K198)</f>
        <v>0</v>
      </c>
      <c r="L197" s="103"/>
      <c r="M197" s="103"/>
      <c r="N197" s="103"/>
      <c r="O197" s="103"/>
      <c r="P197" s="39">
        <f>SUM(P198:P198)</f>
        <v>0</v>
      </c>
      <c r="Q197" s="39">
        <f>SUM(Q198:Q198)</f>
        <v>0</v>
      </c>
      <c r="R197" s="39">
        <f>SUM(R198:R198)</f>
        <v>0</v>
      </c>
      <c r="S197" s="77" t="s">
        <v>144</v>
      </c>
      <c r="T197" s="37"/>
      <c r="U197" s="3"/>
      <c r="V197" s="31"/>
      <c r="W197" s="3"/>
      <c r="X197" s="3"/>
      <c r="Y197" s="3"/>
      <c r="Z197" s="3"/>
      <c r="AA197" s="3"/>
    </row>
    <row r="198" spans="1:27" ht="47.25" x14ac:dyDescent="0.25">
      <c r="A198" s="119"/>
      <c r="B198" s="121"/>
      <c r="C198" s="122"/>
      <c r="D198" s="40" t="s">
        <v>169</v>
      </c>
      <c r="E198" s="58">
        <f>SUM(F198:R198)</f>
        <v>0</v>
      </c>
      <c r="F198" s="126">
        <v>0</v>
      </c>
      <c r="G198" s="127"/>
      <c r="H198" s="127"/>
      <c r="I198" s="127"/>
      <c r="J198" s="128"/>
      <c r="K198" s="104">
        <v>0</v>
      </c>
      <c r="L198" s="104"/>
      <c r="M198" s="104"/>
      <c r="N198" s="104"/>
      <c r="O198" s="104"/>
      <c r="P198" s="41">
        <v>0</v>
      </c>
      <c r="Q198" s="41">
        <v>0</v>
      </c>
      <c r="R198" s="41">
        <v>0</v>
      </c>
      <c r="S198" s="78"/>
      <c r="T198" s="37"/>
      <c r="U198" s="3"/>
      <c r="V198" s="31"/>
      <c r="W198" s="3"/>
      <c r="X198" s="3"/>
      <c r="Y198" s="3"/>
      <c r="Z198" s="3"/>
      <c r="AA198" s="3"/>
    </row>
    <row r="199" spans="1:27" ht="20.25" customHeight="1" x14ac:dyDescent="0.25">
      <c r="A199" s="119"/>
      <c r="B199" s="129" t="s">
        <v>170</v>
      </c>
      <c r="C199" s="132" t="s">
        <v>142</v>
      </c>
      <c r="D199" s="132" t="s">
        <v>124</v>
      </c>
      <c r="E199" s="135" t="s">
        <v>146</v>
      </c>
      <c r="F199" s="135" t="s">
        <v>196</v>
      </c>
      <c r="G199" s="137" t="s">
        <v>148</v>
      </c>
      <c r="H199" s="138"/>
      <c r="I199" s="138"/>
      <c r="J199" s="139"/>
      <c r="K199" s="105" t="s">
        <v>149</v>
      </c>
      <c r="L199" s="105"/>
      <c r="M199" s="105"/>
      <c r="N199" s="105"/>
      <c r="O199" s="105"/>
      <c r="P199" s="105" t="s">
        <v>150</v>
      </c>
      <c r="Q199" s="105" t="s">
        <v>151</v>
      </c>
      <c r="R199" s="105" t="s">
        <v>152</v>
      </c>
      <c r="S199" s="78"/>
      <c r="T199" s="37"/>
      <c r="U199" s="3"/>
      <c r="V199" s="31"/>
      <c r="W199" s="3"/>
      <c r="X199" s="3"/>
      <c r="Y199" s="3"/>
      <c r="Z199" s="3"/>
      <c r="AA199" s="3"/>
    </row>
    <row r="200" spans="1:27" ht="20.25" customHeight="1" x14ac:dyDescent="0.25">
      <c r="A200" s="119"/>
      <c r="B200" s="130"/>
      <c r="C200" s="133"/>
      <c r="D200" s="133"/>
      <c r="E200" s="136"/>
      <c r="F200" s="136"/>
      <c r="G200" s="42" t="s">
        <v>127</v>
      </c>
      <c r="H200" s="42" t="s">
        <v>128</v>
      </c>
      <c r="I200" s="42" t="s">
        <v>129</v>
      </c>
      <c r="J200" s="42" t="s">
        <v>130</v>
      </c>
      <c r="K200" s="105"/>
      <c r="L200" s="105"/>
      <c r="M200" s="105"/>
      <c r="N200" s="105"/>
      <c r="O200" s="105"/>
      <c r="P200" s="105"/>
      <c r="Q200" s="105"/>
      <c r="R200" s="105"/>
      <c r="S200" s="78"/>
      <c r="T200" s="37"/>
      <c r="U200" s="3"/>
      <c r="V200" s="31"/>
      <c r="W200" s="3"/>
      <c r="X200" s="3"/>
      <c r="Y200" s="3"/>
      <c r="Z200" s="3"/>
      <c r="AA200" s="3"/>
    </row>
    <row r="201" spans="1:27" ht="20.25" customHeight="1" x14ac:dyDescent="0.25">
      <c r="A201" s="120"/>
      <c r="B201" s="131"/>
      <c r="C201" s="134"/>
      <c r="D201" s="134"/>
      <c r="E201" s="43" t="s">
        <v>124</v>
      </c>
      <c r="F201" s="43" t="s">
        <v>124</v>
      </c>
      <c r="G201" s="43" t="s">
        <v>124</v>
      </c>
      <c r="H201" s="43" t="s">
        <v>124</v>
      </c>
      <c r="I201" s="43" t="s">
        <v>124</v>
      </c>
      <c r="J201" s="43" t="s">
        <v>124</v>
      </c>
      <c r="K201" s="107" t="s">
        <v>124</v>
      </c>
      <c r="L201" s="107"/>
      <c r="M201" s="107"/>
      <c r="N201" s="107"/>
      <c r="O201" s="107"/>
      <c r="P201" s="43" t="s">
        <v>124</v>
      </c>
      <c r="Q201" s="43" t="s">
        <v>124</v>
      </c>
      <c r="R201" s="43" t="s">
        <v>124</v>
      </c>
      <c r="S201" s="79"/>
      <c r="T201" s="37"/>
      <c r="U201" s="3"/>
      <c r="V201" s="31"/>
      <c r="W201" s="3"/>
      <c r="X201" s="3"/>
      <c r="Y201" s="3"/>
      <c r="Z201" s="3"/>
      <c r="AA201" s="3"/>
    </row>
    <row r="202" spans="1:27" ht="20.25" customHeight="1" x14ac:dyDescent="0.25">
      <c r="A202" s="108" t="s">
        <v>166</v>
      </c>
      <c r="B202" s="108"/>
      <c r="C202" s="108"/>
      <c r="D202" s="19" t="s">
        <v>19</v>
      </c>
      <c r="E202" s="36">
        <f>SUM(F202:R202)</f>
        <v>23597.58799</v>
      </c>
      <c r="F202" s="109">
        <f>SUM(F203:F204)</f>
        <v>23597.58799</v>
      </c>
      <c r="G202" s="110"/>
      <c r="H202" s="110"/>
      <c r="I202" s="110"/>
      <c r="J202" s="111"/>
      <c r="K202" s="102">
        <f>SUM(K203:K204)</f>
        <v>0</v>
      </c>
      <c r="L202" s="102"/>
      <c r="M202" s="102"/>
      <c r="N202" s="102"/>
      <c r="O202" s="102"/>
      <c r="P202" s="11">
        <f>SUM(P203:P204)</f>
        <v>0</v>
      </c>
      <c r="Q202" s="11">
        <f>SUM(Q203:Q204)</f>
        <v>0</v>
      </c>
      <c r="R202" s="11">
        <f>SUM(R203:R204)</f>
        <v>0</v>
      </c>
      <c r="S202" s="247"/>
      <c r="T202" s="37"/>
      <c r="U202" s="3"/>
      <c r="V202" s="31"/>
      <c r="W202" s="3"/>
      <c r="X202" s="3"/>
      <c r="Y202" s="3"/>
      <c r="Z202" s="3"/>
      <c r="AA202" s="3"/>
    </row>
    <row r="203" spans="1:27" ht="47.25" x14ac:dyDescent="0.25">
      <c r="A203" s="108"/>
      <c r="B203" s="108"/>
      <c r="C203" s="108"/>
      <c r="D203" s="20" t="s">
        <v>13</v>
      </c>
      <c r="E203" s="36">
        <f>SUM(F203:R203)</f>
        <v>11450</v>
      </c>
      <c r="F203" s="109">
        <f>F189</f>
        <v>11450</v>
      </c>
      <c r="G203" s="110"/>
      <c r="H203" s="110"/>
      <c r="I203" s="110"/>
      <c r="J203" s="111"/>
      <c r="K203" s="102">
        <f>K189</f>
        <v>0</v>
      </c>
      <c r="L203" s="102"/>
      <c r="M203" s="102"/>
      <c r="N203" s="102"/>
      <c r="O203" s="102"/>
      <c r="P203" s="11">
        <f>P189</f>
        <v>0</v>
      </c>
      <c r="Q203" s="11">
        <f>Q189</f>
        <v>0</v>
      </c>
      <c r="R203" s="11">
        <f>R189</f>
        <v>0</v>
      </c>
      <c r="S203" s="248"/>
      <c r="T203" s="37"/>
      <c r="U203" s="3"/>
      <c r="V203" s="31"/>
      <c r="W203" s="3"/>
      <c r="X203" s="3"/>
      <c r="Y203" s="3"/>
      <c r="Z203" s="3"/>
      <c r="AA203" s="3"/>
    </row>
    <row r="204" spans="1:27" ht="47.25" x14ac:dyDescent="0.25">
      <c r="A204" s="108"/>
      <c r="B204" s="108"/>
      <c r="C204" s="108"/>
      <c r="D204" s="20" t="s">
        <v>14</v>
      </c>
      <c r="E204" s="36">
        <f>SUM(F204:R204)</f>
        <v>12147.58799</v>
      </c>
      <c r="F204" s="109">
        <f>F190+F172</f>
        <v>12147.58799</v>
      </c>
      <c r="G204" s="110"/>
      <c r="H204" s="110"/>
      <c r="I204" s="110"/>
      <c r="J204" s="111"/>
      <c r="K204" s="102">
        <f>K190+K172</f>
        <v>0</v>
      </c>
      <c r="L204" s="102"/>
      <c r="M204" s="102"/>
      <c r="N204" s="102"/>
      <c r="O204" s="102"/>
      <c r="P204" s="11">
        <f>P190+P172</f>
        <v>0</v>
      </c>
      <c r="Q204" s="11">
        <f>Q190+Q172</f>
        <v>0</v>
      </c>
      <c r="R204" s="11">
        <f>R190+R172</f>
        <v>0</v>
      </c>
      <c r="S204" s="248"/>
      <c r="T204" s="37"/>
      <c r="U204" s="3"/>
      <c r="V204" s="31"/>
      <c r="W204" s="3"/>
      <c r="X204" s="3"/>
      <c r="Y204" s="3"/>
      <c r="Z204" s="3"/>
      <c r="AA204" s="3"/>
    </row>
    <row r="205" spans="1:27" ht="30.75" customHeight="1" x14ac:dyDescent="0.25">
      <c r="A205" s="222" t="s">
        <v>113</v>
      </c>
      <c r="B205" s="223"/>
      <c r="C205" s="224"/>
      <c r="D205" s="19" t="s">
        <v>19</v>
      </c>
      <c r="E205" s="36">
        <f>SUM(F205:R205)</f>
        <v>2401993.6176700001</v>
      </c>
      <c r="F205" s="109">
        <f>SUM(F206:F208)</f>
        <v>533182.82332000008</v>
      </c>
      <c r="G205" s="110"/>
      <c r="H205" s="110"/>
      <c r="I205" s="110"/>
      <c r="J205" s="111"/>
      <c r="K205" s="109">
        <f>SUM(K206:K208)</f>
        <v>470114.90334999998</v>
      </c>
      <c r="L205" s="110"/>
      <c r="M205" s="110"/>
      <c r="N205" s="110"/>
      <c r="O205" s="111"/>
      <c r="P205" s="11">
        <f>SUM(P206:P208)</f>
        <v>468282.29700000002</v>
      </c>
      <c r="Q205" s="11">
        <f>SUM(Q206:Q208)</f>
        <v>465532.29700000002</v>
      </c>
      <c r="R205" s="11">
        <f>SUM(R206:R208)</f>
        <v>464881.29700000002</v>
      </c>
      <c r="S205" s="248"/>
      <c r="T205" s="168"/>
      <c r="U205" s="3"/>
      <c r="V205" s="31"/>
      <c r="W205" s="3"/>
      <c r="X205" s="3"/>
      <c r="Y205" s="3"/>
      <c r="Z205" s="3"/>
      <c r="AA205" s="3"/>
    </row>
    <row r="206" spans="1:27" ht="48.75" customHeight="1" x14ac:dyDescent="0.25">
      <c r="A206" s="225"/>
      <c r="B206" s="226"/>
      <c r="C206" s="227"/>
      <c r="D206" s="19" t="s">
        <v>78</v>
      </c>
      <c r="E206" s="36">
        <f t="shared" si="19"/>
        <v>8742.3195000000014</v>
      </c>
      <c r="F206" s="109">
        <f>F154</f>
        <v>8742.3195000000014</v>
      </c>
      <c r="G206" s="110"/>
      <c r="H206" s="110"/>
      <c r="I206" s="110"/>
      <c r="J206" s="111"/>
      <c r="K206" s="109">
        <f>K154</f>
        <v>0</v>
      </c>
      <c r="L206" s="110"/>
      <c r="M206" s="110"/>
      <c r="N206" s="110"/>
      <c r="O206" s="111"/>
      <c r="P206" s="11">
        <f>P154</f>
        <v>0</v>
      </c>
      <c r="Q206" s="11">
        <f>Q154</f>
        <v>0</v>
      </c>
      <c r="R206" s="11">
        <f>R154</f>
        <v>0</v>
      </c>
      <c r="S206" s="248"/>
      <c r="T206" s="169"/>
      <c r="U206" s="3"/>
      <c r="V206" s="31"/>
      <c r="W206" s="3"/>
      <c r="X206" s="3"/>
      <c r="Y206" s="3"/>
      <c r="Z206" s="3"/>
      <c r="AA206" s="3"/>
    </row>
    <row r="207" spans="1:27" ht="47.25" x14ac:dyDescent="0.25">
      <c r="A207" s="225"/>
      <c r="B207" s="226"/>
      <c r="C207" s="227"/>
      <c r="D207" s="20" t="s">
        <v>13</v>
      </c>
      <c r="E207" s="36">
        <f>SUM(F207:R207)</f>
        <v>20579.110499999999</v>
      </c>
      <c r="F207" s="109">
        <f>F168+F155+F35+F203</f>
        <v>20579.110499999999</v>
      </c>
      <c r="G207" s="110"/>
      <c r="H207" s="110"/>
      <c r="I207" s="110"/>
      <c r="J207" s="111"/>
      <c r="K207" s="109">
        <f>K168+K155+K35+K204</f>
        <v>0</v>
      </c>
      <c r="L207" s="110"/>
      <c r="M207" s="110"/>
      <c r="N207" s="110"/>
      <c r="O207" s="111"/>
      <c r="P207" s="11">
        <f t="shared" ref="P207:R208" si="27">P168+P155+P35</f>
        <v>0</v>
      </c>
      <c r="Q207" s="11">
        <f t="shared" si="27"/>
        <v>0</v>
      </c>
      <c r="R207" s="11">
        <f t="shared" si="27"/>
        <v>0</v>
      </c>
      <c r="S207" s="248"/>
      <c r="T207" s="169"/>
      <c r="U207" s="3"/>
      <c r="V207" s="31"/>
      <c r="W207" s="3"/>
      <c r="X207" s="3"/>
      <c r="Y207" s="3"/>
      <c r="Z207" s="3"/>
      <c r="AA207" s="3"/>
    </row>
    <row r="208" spans="1:27" ht="49.5" customHeight="1" x14ac:dyDescent="0.25">
      <c r="A208" s="228"/>
      <c r="B208" s="229"/>
      <c r="C208" s="230"/>
      <c r="D208" s="20" t="s">
        <v>14</v>
      </c>
      <c r="E208" s="36">
        <f>SUM(F208:R208)</f>
        <v>2372672.1876699999</v>
      </c>
      <c r="F208" s="109">
        <f>F169+F156+F36+F204</f>
        <v>503861.39332000003</v>
      </c>
      <c r="G208" s="110"/>
      <c r="H208" s="110"/>
      <c r="I208" s="110"/>
      <c r="J208" s="111"/>
      <c r="K208" s="109">
        <f>K169+K156+K36</f>
        <v>470114.90334999998</v>
      </c>
      <c r="L208" s="110"/>
      <c r="M208" s="110"/>
      <c r="N208" s="110"/>
      <c r="O208" s="111"/>
      <c r="P208" s="11">
        <f t="shared" si="27"/>
        <v>468282.29700000002</v>
      </c>
      <c r="Q208" s="11">
        <f t="shared" si="27"/>
        <v>465532.29700000002</v>
      </c>
      <c r="R208" s="11">
        <f t="shared" si="27"/>
        <v>464881.29700000002</v>
      </c>
      <c r="S208" s="249"/>
      <c r="T208" s="170"/>
      <c r="U208" s="3"/>
      <c r="V208" s="31"/>
      <c r="W208" s="3"/>
      <c r="X208" s="3"/>
      <c r="Y208" s="3"/>
      <c r="Z208" s="3"/>
      <c r="AA208" s="3"/>
    </row>
    <row r="209" spans="1:27" ht="11.25" customHeight="1" x14ac:dyDescent="0.25">
      <c r="A209" s="47"/>
      <c r="B209" s="47"/>
      <c r="C209" s="47"/>
      <c r="D209" s="48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59" t="s">
        <v>182</v>
      </c>
      <c r="AA209" s="3"/>
    </row>
    <row r="210" spans="1:27" ht="51" customHeight="1" x14ac:dyDescent="0.3">
      <c r="A210" s="51"/>
      <c r="B210" s="220" t="s">
        <v>80</v>
      </c>
      <c r="C210" s="220"/>
      <c r="D210" s="220"/>
      <c r="E210" s="52"/>
      <c r="F210" s="53"/>
      <c r="G210" s="53"/>
      <c r="H210" s="54"/>
      <c r="I210" s="54"/>
      <c r="J210" s="54"/>
      <c r="K210" s="55"/>
      <c r="L210" s="55"/>
      <c r="M210" s="55"/>
      <c r="N210" s="55"/>
      <c r="O210" s="55"/>
      <c r="P210" s="55"/>
      <c r="Q210" s="220" t="s">
        <v>81</v>
      </c>
      <c r="R210" s="220"/>
      <c r="S210" s="220"/>
      <c r="AA210" s="3"/>
    </row>
    <row r="211" spans="1:27" ht="20.25" customHeight="1" x14ac:dyDescent="0.25">
      <c r="AA211" s="3"/>
    </row>
    <row r="212" spans="1:27" x14ac:dyDescent="0.25">
      <c r="AA212" s="3"/>
    </row>
  </sheetData>
  <sheetProtection algorithmName="SHA-512" hashValue="wgb9/DWP/h1WDG3QjFrX/J2nPpUgQqVUfkEKitsdHeIlSc9HaAto0qkcR7OwPDQDNqhgrRw+dg4V6mgzJZpi7A==" saltValue="M3AKqHXKizc7HG663pinpQ==" spinCount="100000" sheet="1" objects="1" scenarios="1"/>
  <mergeCells count="635">
    <mergeCell ref="S202:S208"/>
    <mergeCell ref="S188:S190"/>
    <mergeCell ref="S171:S172"/>
    <mergeCell ref="S74:S77"/>
    <mergeCell ref="S90:S114"/>
    <mergeCell ref="S115:S130"/>
    <mergeCell ref="S79:S88"/>
    <mergeCell ref="S173:S177"/>
    <mergeCell ref="S178:S182"/>
    <mergeCell ref="S183:S187"/>
    <mergeCell ref="S191:S196"/>
    <mergeCell ref="S197:S201"/>
    <mergeCell ref="S150:S152"/>
    <mergeCell ref="A115:A130"/>
    <mergeCell ref="A62:A73"/>
    <mergeCell ref="A44:A49"/>
    <mergeCell ref="F8:J8"/>
    <mergeCell ref="F10:J10"/>
    <mergeCell ref="F11:J11"/>
    <mergeCell ref="F12:J12"/>
    <mergeCell ref="F13:J13"/>
    <mergeCell ref="F14:J14"/>
    <mergeCell ref="F15:J15"/>
    <mergeCell ref="A79:A88"/>
    <mergeCell ref="A90:A105"/>
    <mergeCell ref="F71:J73"/>
    <mergeCell ref="F126:J126"/>
    <mergeCell ref="F127:J127"/>
    <mergeCell ref="F120:J120"/>
    <mergeCell ref="F121:J121"/>
    <mergeCell ref="F122:J122"/>
    <mergeCell ref="F123:J123"/>
    <mergeCell ref="F103:J105"/>
    <mergeCell ref="F100:J100"/>
    <mergeCell ref="B71:B73"/>
    <mergeCell ref="B86:B88"/>
    <mergeCell ref="C86:C88"/>
    <mergeCell ref="E103:E104"/>
    <mergeCell ref="K116:O116"/>
    <mergeCell ref="K55:O55"/>
    <mergeCell ref="K54:O54"/>
    <mergeCell ref="L103:O103"/>
    <mergeCell ref="F116:J116"/>
    <mergeCell ref="K115:O115"/>
    <mergeCell ref="F111:J111"/>
    <mergeCell ref="F115:J115"/>
    <mergeCell ref="F56:J56"/>
    <mergeCell ref="F57:J57"/>
    <mergeCell ref="F61:J61"/>
    <mergeCell ref="F58:J60"/>
    <mergeCell ref="C71:C73"/>
    <mergeCell ref="D71:D73"/>
    <mergeCell ref="E71:E72"/>
    <mergeCell ref="K71:K72"/>
    <mergeCell ref="L71:O71"/>
    <mergeCell ref="F99:J99"/>
    <mergeCell ref="K86:K87"/>
    <mergeCell ref="F86:J88"/>
    <mergeCell ref="K80:O80"/>
    <mergeCell ref="F85:J85"/>
    <mergeCell ref="F89:J89"/>
    <mergeCell ref="D86:D88"/>
    <mergeCell ref="E86:E87"/>
    <mergeCell ref="F75:F76"/>
    <mergeCell ref="K81:O81"/>
    <mergeCell ref="K78:O78"/>
    <mergeCell ref="F78:J78"/>
    <mergeCell ref="K74:O74"/>
    <mergeCell ref="F93:J93"/>
    <mergeCell ref="F94:J94"/>
    <mergeCell ref="F95:J95"/>
    <mergeCell ref="F96:J96"/>
    <mergeCell ref="F97:J97"/>
    <mergeCell ref="F98:J98"/>
    <mergeCell ref="B38:B39"/>
    <mergeCell ref="K62:O62"/>
    <mergeCell ref="K61:O61"/>
    <mergeCell ref="K57:O57"/>
    <mergeCell ref="K56:O56"/>
    <mergeCell ref="K64:O64"/>
    <mergeCell ref="K63:O63"/>
    <mergeCell ref="F62:J62"/>
    <mergeCell ref="F63:J63"/>
    <mergeCell ref="F64:J64"/>
    <mergeCell ref="L47:O47"/>
    <mergeCell ref="C41:C43"/>
    <mergeCell ref="B58:B60"/>
    <mergeCell ref="C58:C60"/>
    <mergeCell ref="D58:D60"/>
    <mergeCell ref="E58:E59"/>
    <mergeCell ref="K58:K59"/>
    <mergeCell ref="L58:O58"/>
    <mergeCell ref="F50:J50"/>
    <mergeCell ref="F51:J51"/>
    <mergeCell ref="F52:J52"/>
    <mergeCell ref="F53:J53"/>
    <mergeCell ref="F54:J54"/>
    <mergeCell ref="F55:J55"/>
    <mergeCell ref="B112:B114"/>
    <mergeCell ref="C112:C114"/>
    <mergeCell ref="D112:D114"/>
    <mergeCell ref="E112:E113"/>
    <mergeCell ref="K112:K113"/>
    <mergeCell ref="L112:O112"/>
    <mergeCell ref="F112:J114"/>
    <mergeCell ref="F117:J117"/>
    <mergeCell ref="F118:J118"/>
    <mergeCell ref="Q86:Q88"/>
    <mergeCell ref="R86:R88"/>
    <mergeCell ref="P103:P105"/>
    <mergeCell ref="Q103:Q105"/>
    <mergeCell ref="R103:R105"/>
    <mergeCell ref="P112:P114"/>
    <mergeCell ref="Q112:Q114"/>
    <mergeCell ref="K95:O95"/>
    <mergeCell ref="K96:O96"/>
    <mergeCell ref="K97:O97"/>
    <mergeCell ref="R112:R114"/>
    <mergeCell ref="K139:O139"/>
    <mergeCell ref="F125:J125"/>
    <mergeCell ref="K123:O123"/>
    <mergeCell ref="F108:J108"/>
    <mergeCell ref="K103:K104"/>
    <mergeCell ref="F101:J101"/>
    <mergeCell ref="K138:O138"/>
    <mergeCell ref="F133:J133"/>
    <mergeCell ref="K131:O131"/>
    <mergeCell ref="K124:O124"/>
    <mergeCell ref="K125:O125"/>
    <mergeCell ref="K109:O109"/>
    <mergeCell ref="K118:O118"/>
    <mergeCell ref="K111:O111"/>
    <mergeCell ref="K119:O119"/>
    <mergeCell ref="K120:O120"/>
    <mergeCell ref="K121:O121"/>
    <mergeCell ref="K110:O110"/>
    <mergeCell ref="K128:K129"/>
    <mergeCell ref="L128:O128"/>
    <mergeCell ref="F128:J130"/>
    <mergeCell ref="F119:J119"/>
    <mergeCell ref="K126:O126"/>
    <mergeCell ref="K127:O127"/>
    <mergeCell ref="C158:C160"/>
    <mergeCell ref="A135:A138"/>
    <mergeCell ref="B135:B138"/>
    <mergeCell ref="C135:C138"/>
    <mergeCell ref="A139:A142"/>
    <mergeCell ref="A143:A145"/>
    <mergeCell ref="A153:C156"/>
    <mergeCell ref="B143:B145"/>
    <mergeCell ref="C143:C145"/>
    <mergeCell ref="B139:B142"/>
    <mergeCell ref="A146:A152"/>
    <mergeCell ref="C150:C152"/>
    <mergeCell ref="A157:S157"/>
    <mergeCell ref="B146:B149"/>
    <mergeCell ref="C146:C149"/>
    <mergeCell ref="S146:S149"/>
    <mergeCell ref="B150:B152"/>
    <mergeCell ref="F143:F144"/>
    <mergeCell ref="L143:O143"/>
    <mergeCell ref="K140:O140"/>
    <mergeCell ref="K141:O141"/>
    <mergeCell ref="K142:O142"/>
    <mergeCell ref="K150:K151"/>
    <mergeCell ref="P150:P151"/>
    <mergeCell ref="A106:A114"/>
    <mergeCell ref="C139:C142"/>
    <mergeCell ref="B210:D210"/>
    <mergeCell ref="Q210:S210"/>
    <mergeCell ref="A167:C169"/>
    <mergeCell ref="S167:S169"/>
    <mergeCell ref="A205:C208"/>
    <mergeCell ref="F169:J169"/>
    <mergeCell ref="F205:J205"/>
    <mergeCell ref="F206:J206"/>
    <mergeCell ref="F207:J207"/>
    <mergeCell ref="F208:J208"/>
    <mergeCell ref="F167:J167"/>
    <mergeCell ref="F168:J168"/>
    <mergeCell ref="K168:O168"/>
    <mergeCell ref="K169:O169"/>
    <mergeCell ref="K205:O205"/>
    <mergeCell ref="K206:O206"/>
    <mergeCell ref="K207:O207"/>
    <mergeCell ref="K208:O208"/>
    <mergeCell ref="A170:S170"/>
    <mergeCell ref="A161:A163"/>
    <mergeCell ref="A158:A160"/>
    <mergeCell ref="B158:B160"/>
    <mergeCell ref="B161:B163"/>
    <mergeCell ref="C161:C163"/>
    <mergeCell ref="S161:S163"/>
    <mergeCell ref="T161:T163"/>
    <mergeCell ref="A164:A166"/>
    <mergeCell ref="B164:B166"/>
    <mergeCell ref="C164:C166"/>
    <mergeCell ref="S164:S166"/>
    <mergeCell ref="T164:T166"/>
    <mergeCell ref="F163:J163"/>
    <mergeCell ref="F161:J161"/>
    <mergeCell ref="F162:J162"/>
    <mergeCell ref="F164:J164"/>
    <mergeCell ref="F165:J165"/>
    <mergeCell ref="F166:J166"/>
    <mergeCell ref="K161:O161"/>
    <mergeCell ref="K162:O162"/>
    <mergeCell ref="K163:O163"/>
    <mergeCell ref="K164:O164"/>
    <mergeCell ref="K165:O165"/>
    <mergeCell ref="K166:O166"/>
    <mergeCell ref="K147:O147"/>
    <mergeCell ref="K146:O146"/>
    <mergeCell ref="T167:T169"/>
    <mergeCell ref="K167:O167"/>
    <mergeCell ref="K148:O148"/>
    <mergeCell ref="K149:O149"/>
    <mergeCell ref="K153:O153"/>
    <mergeCell ref="K154:O154"/>
    <mergeCell ref="K155:O155"/>
    <mergeCell ref="K156:O156"/>
    <mergeCell ref="K158:O158"/>
    <mergeCell ref="K159:O159"/>
    <mergeCell ref="K160:O160"/>
    <mergeCell ref="S158:S160"/>
    <mergeCell ref="L150:O150"/>
    <mergeCell ref="T158:T160"/>
    <mergeCell ref="T153:T156"/>
    <mergeCell ref="Q150:Q151"/>
    <mergeCell ref="K122:O122"/>
    <mergeCell ref="T139:T145"/>
    <mergeCell ref="K143:K144"/>
    <mergeCell ref="F158:J158"/>
    <mergeCell ref="P143:P144"/>
    <mergeCell ref="Q143:Q144"/>
    <mergeCell ref="R143:R144"/>
    <mergeCell ref="S143:S145"/>
    <mergeCell ref="Q128:Q130"/>
    <mergeCell ref="R128:R130"/>
    <mergeCell ref="T135:T138"/>
    <mergeCell ref="T131:T133"/>
    <mergeCell ref="F134:J134"/>
    <mergeCell ref="F135:J135"/>
    <mergeCell ref="S153:S156"/>
    <mergeCell ref="F141:J141"/>
    <mergeCell ref="F142:J142"/>
    <mergeCell ref="F139:J139"/>
    <mergeCell ref="S139:S142"/>
    <mergeCell ref="S135:S138"/>
    <mergeCell ref="G150:J150"/>
    <mergeCell ref="T146:T152"/>
    <mergeCell ref="F150:F151"/>
    <mergeCell ref="R150:R151"/>
    <mergeCell ref="P128:P130"/>
    <mergeCell ref="K132:O132"/>
    <mergeCell ref="K133:O133"/>
    <mergeCell ref="K134:O134"/>
    <mergeCell ref="K135:O135"/>
    <mergeCell ref="S131:S133"/>
    <mergeCell ref="T90:T92"/>
    <mergeCell ref="K93:O93"/>
    <mergeCell ref="F65:J65"/>
    <mergeCell ref="K94:O94"/>
    <mergeCell ref="K101:O101"/>
    <mergeCell ref="K102:O102"/>
    <mergeCell ref="K106:O106"/>
    <mergeCell ref="K107:O107"/>
    <mergeCell ref="K108:O108"/>
    <mergeCell ref="K117:O117"/>
    <mergeCell ref="F110:J110"/>
    <mergeCell ref="F109:J109"/>
    <mergeCell ref="F102:J102"/>
    <mergeCell ref="P71:P73"/>
    <mergeCell ref="Q71:Q73"/>
    <mergeCell ref="R71:R73"/>
    <mergeCell ref="L86:O86"/>
    <mergeCell ref="P86:P88"/>
    <mergeCell ref="T56:T57"/>
    <mergeCell ref="R58:R60"/>
    <mergeCell ref="T79:T80"/>
    <mergeCell ref="F79:J79"/>
    <mergeCell ref="F80:J80"/>
    <mergeCell ref="F81:J81"/>
    <mergeCell ref="F82:J82"/>
    <mergeCell ref="F83:J83"/>
    <mergeCell ref="A38:A39"/>
    <mergeCell ref="K65:O65"/>
    <mergeCell ref="S40:S43"/>
    <mergeCell ref="F41:J43"/>
    <mergeCell ref="R41:R43"/>
    <mergeCell ref="D41:D43"/>
    <mergeCell ref="C38:C39"/>
    <mergeCell ref="T38:T39"/>
    <mergeCell ref="B47:B49"/>
    <mergeCell ref="C47:C49"/>
    <mergeCell ref="D47:D49"/>
    <mergeCell ref="E47:E48"/>
    <mergeCell ref="K50:O50"/>
    <mergeCell ref="F47:J49"/>
    <mergeCell ref="E41:E42"/>
    <mergeCell ref="K47:K48"/>
    <mergeCell ref="B131:B133"/>
    <mergeCell ref="C131:C133"/>
    <mergeCell ref="D131:D133"/>
    <mergeCell ref="F66:J66"/>
    <mergeCell ref="F67:J67"/>
    <mergeCell ref="F68:J68"/>
    <mergeCell ref="F69:J69"/>
    <mergeCell ref="F70:J70"/>
    <mergeCell ref="F74:J74"/>
    <mergeCell ref="F107:J107"/>
    <mergeCell ref="F106:J106"/>
    <mergeCell ref="B79:B80"/>
    <mergeCell ref="C79:C80"/>
    <mergeCell ref="B90:B92"/>
    <mergeCell ref="C90:C92"/>
    <mergeCell ref="F90:J90"/>
    <mergeCell ref="F91:J91"/>
    <mergeCell ref="B103:B105"/>
    <mergeCell ref="C103:C105"/>
    <mergeCell ref="D103:D105"/>
    <mergeCell ref="F131:J131"/>
    <mergeCell ref="F84:J84"/>
    <mergeCell ref="B128:B130"/>
    <mergeCell ref="C128:C130"/>
    <mergeCell ref="T205:T208"/>
    <mergeCell ref="A9:S9"/>
    <mergeCell ref="A4:T4"/>
    <mergeCell ref="A6:A7"/>
    <mergeCell ref="B6:B7"/>
    <mergeCell ref="D6:D7"/>
    <mergeCell ref="F6:R6"/>
    <mergeCell ref="S6:S7"/>
    <mergeCell ref="T6:T7"/>
    <mergeCell ref="A10:A12"/>
    <mergeCell ref="B10:B12"/>
    <mergeCell ref="C10:C12"/>
    <mergeCell ref="S10:S12"/>
    <mergeCell ref="T10:T12"/>
    <mergeCell ref="T13:T15"/>
    <mergeCell ref="B13:B15"/>
    <mergeCell ref="C13:C15"/>
    <mergeCell ref="A13:A18"/>
    <mergeCell ref="S16:S18"/>
    <mergeCell ref="T16:T18"/>
    <mergeCell ref="S13:S15"/>
    <mergeCell ref="K7:O7"/>
    <mergeCell ref="K8:O8"/>
    <mergeCell ref="A131:A133"/>
    <mergeCell ref="F19:J19"/>
    <mergeCell ref="L25:O25"/>
    <mergeCell ref="F7:J7"/>
    <mergeCell ref="F35:J35"/>
    <mergeCell ref="F36:J36"/>
    <mergeCell ref="Q41:Q43"/>
    <mergeCell ref="K15:O15"/>
    <mergeCell ref="K14:O14"/>
    <mergeCell ref="K13:O13"/>
    <mergeCell ref="K12:O12"/>
    <mergeCell ref="K11:O11"/>
    <mergeCell ref="K10:O10"/>
    <mergeCell ref="K36:O36"/>
    <mergeCell ref="K35:O35"/>
    <mergeCell ref="K34:O34"/>
    <mergeCell ref="K41:K42"/>
    <mergeCell ref="F34:J34"/>
    <mergeCell ref="P47:P49"/>
    <mergeCell ref="Q47:Q49"/>
    <mergeCell ref="R47:R49"/>
    <mergeCell ref="T44:T46"/>
    <mergeCell ref="S38:S39"/>
    <mergeCell ref="F38:J38"/>
    <mergeCell ref="F39:J39"/>
    <mergeCell ref="F40:J40"/>
    <mergeCell ref="K45:O45"/>
    <mergeCell ref="K44:O44"/>
    <mergeCell ref="K39:O39"/>
    <mergeCell ref="P41:P43"/>
    <mergeCell ref="S46:S49"/>
    <mergeCell ref="K40:O40"/>
    <mergeCell ref="A34:C36"/>
    <mergeCell ref="A37:T37"/>
    <mergeCell ref="S34:S36"/>
    <mergeCell ref="T34:T36"/>
    <mergeCell ref="L41:O41"/>
    <mergeCell ref="B16:B18"/>
    <mergeCell ref="C16:C18"/>
    <mergeCell ref="D16:D18"/>
    <mergeCell ref="E16:E17"/>
    <mergeCell ref="G16:J16"/>
    <mergeCell ref="R16:R17"/>
    <mergeCell ref="B22:B24"/>
    <mergeCell ref="C22:C24"/>
    <mergeCell ref="S22:S24"/>
    <mergeCell ref="F24:J24"/>
    <mergeCell ref="K16:K17"/>
    <mergeCell ref="P16:P17"/>
    <mergeCell ref="Q16:Q17"/>
    <mergeCell ref="F16:F17"/>
    <mergeCell ref="K22:O22"/>
    <mergeCell ref="K21:O21"/>
    <mergeCell ref="K20:O20"/>
    <mergeCell ref="K19:O19"/>
    <mergeCell ref="L16:O16"/>
    <mergeCell ref="A19:A21"/>
    <mergeCell ref="B19:B21"/>
    <mergeCell ref="C19:C21"/>
    <mergeCell ref="S19:S21"/>
    <mergeCell ref="T19:T21"/>
    <mergeCell ref="F20:J20"/>
    <mergeCell ref="F21:J21"/>
    <mergeCell ref="F22:J22"/>
    <mergeCell ref="F23:J23"/>
    <mergeCell ref="A22:A27"/>
    <mergeCell ref="F25:F26"/>
    <mergeCell ref="S25:S27"/>
    <mergeCell ref="T22:T27"/>
    <mergeCell ref="B25:B27"/>
    <mergeCell ref="C25:C27"/>
    <mergeCell ref="D25:D27"/>
    <mergeCell ref="E25:E26"/>
    <mergeCell ref="G25:J25"/>
    <mergeCell ref="K25:K26"/>
    <mergeCell ref="P25:P26"/>
    <mergeCell ref="Q25:Q26"/>
    <mergeCell ref="R25:R26"/>
    <mergeCell ref="K24:O24"/>
    <mergeCell ref="K23:O23"/>
    <mergeCell ref="A28:A33"/>
    <mergeCell ref="B28:B30"/>
    <mergeCell ref="C28:C30"/>
    <mergeCell ref="F28:J28"/>
    <mergeCell ref="S28:S30"/>
    <mergeCell ref="T28:T33"/>
    <mergeCell ref="F29:J29"/>
    <mergeCell ref="F30:J30"/>
    <mergeCell ref="B31:B33"/>
    <mergeCell ref="C31:C33"/>
    <mergeCell ref="D31:D33"/>
    <mergeCell ref="E31:E32"/>
    <mergeCell ref="F31:F32"/>
    <mergeCell ref="G31:J31"/>
    <mergeCell ref="K31:K32"/>
    <mergeCell ref="P31:P32"/>
    <mergeCell ref="Q31:Q32"/>
    <mergeCell ref="R31:R32"/>
    <mergeCell ref="S31:S33"/>
    <mergeCell ref="L31:O31"/>
    <mergeCell ref="K30:O30"/>
    <mergeCell ref="K29:O29"/>
    <mergeCell ref="K28:O28"/>
    <mergeCell ref="K53:O53"/>
    <mergeCell ref="K52:O52"/>
    <mergeCell ref="K51:O51"/>
    <mergeCell ref="K68:O68"/>
    <mergeCell ref="K69:O69"/>
    <mergeCell ref="K70:O70"/>
    <mergeCell ref="K66:O66"/>
    <mergeCell ref="K67:O67"/>
    <mergeCell ref="C171:C172"/>
    <mergeCell ref="F171:J171"/>
    <mergeCell ref="K98:O98"/>
    <mergeCell ref="K99:O99"/>
    <mergeCell ref="K100:O100"/>
    <mergeCell ref="K82:O82"/>
    <mergeCell ref="K83:O83"/>
    <mergeCell ref="K84:O84"/>
    <mergeCell ref="K85:O85"/>
    <mergeCell ref="K89:O89"/>
    <mergeCell ref="K90:O90"/>
    <mergeCell ref="K91:O91"/>
    <mergeCell ref="K92:O92"/>
    <mergeCell ref="F132:J132"/>
    <mergeCell ref="F92:J92"/>
    <mergeCell ref="F146:J146"/>
    <mergeCell ref="F147:J147"/>
    <mergeCell ref="F148:J148"/>
    <mergeCell ref="F149:J149"/>
    <mergeCell ref="F153:J153"/>
    <mergeCell ref="F154:J154"/>
    <mergeCell ref="F155:J155"/>
    <mergeCell ref="F156:J156"/>
    <mergeCell ref="K136:O136"/>
    <mergeCell ref="D175:D177"/>
    <mergeCell ref="E175:E176"/>
    <mergeCell ref="F175:F176"/>
    <mergeCell ref="G175:J175"/>
    <mergeCell ref="F138:J138"/>
    <mergeCell ref="D150:D152"/>
    <mergeCell ref="E150:E151"/>
    <mergeCell ref="F136:J136"/>
    <mergeCell ref="F137:J137"/>
    <mergeCell ref="F159:J159"/>
    <mergeCell ref="F160:J160"/>
    <mergeCell ref="D143:D145"/>
    <mergeCell ref="G143:J143"/>
    <mergeCell ref="E143:E144"/>
    <mergeCell ref="F140:J140"/>
    <mergeCell ref="K137:O137"/>
    <mergeCell ref="D128:D130"/>
    <mergeCell ref="E128:E129"/>
    <mergeCell ref="F124:J124"/>
    <mergeCell ref="A171:A172"/>
    <mergeCell ref="B171:B172"/>
    <mergeCell ref="P175:P176"/>
    <mergeCell ref="Q175:Q176"/>
    <mergeCell ref="R175:R176"/>
    <mergeCell ref="A178:A182"/>
    <mergeCell ref="B178:B179"/>
    <mergeCell ref="C178:C179"/>
    <mergeCell ref="F178:J178"/>
    <mergeCell ref="F179:J179"/>
    <mergeCell ref="B180:B182"/>
    <mergeCell ref="C180:C182"/>
    <mergeCell ref="D180:D182"/>
    <mergeCell ref="E180:E181"/>
    <mergeCell ref="F180:F181"/>
    <mergeCell ref="G180:J180"/>
    <mergeCell ref="P180:P181"/>
    <mergeCell ref="Q180:Q181"/>
    <mergeCell ref="R180:R181"/>
    <mergeCell ref="A173:A177"/>
    <mergeCell ref="B173:B174"/>
    <mergeCell ref="C173:C174"/>
    <mergeCell ref="B175:B177"/>
    <mergeCell ref="C175:C177"/>
    <mergeCell ref="A188:A190"/>
    <mergeCell ref="B188:B190"/>
    <mergeCell ref="C188:C190"/>
    <mergeCell ref="F188:J188"/>
    <mergeCell ref="F189:J189"/>
    <mergeCell ref="F190:J190"/>
    <mergeCell ref="A183:A187"/>
    <mergeCell ref="B183:B184"/>
    <mergeCell ref="C183:C184"/>
    <mergeCell ref="F183:J183"/>
    <mergeCell ref="F184:J184"/>
    <mergeCell ref="B185:B187"/>
    <mergeCell ref="C185:C187"/>
    <mergeCell ref="D185:D187"/>
    <mergeCell ref="E185:E186"/>
    <mergeCell ref="F185:F186"/>
    <mergeCell ref="G185:J185"/>
    <mergeCell ref="A191:A196"/>
    <mergeCell ref="B191:B193"/>
    <mergeCell ref="C191:C193"/>
    <mergeCell ref="F191:J191"/>
    <mergeCell ref="F192:J192"/>
    <mergeCell ref="F193:J193"/>
    <mergeCell ref="B194:B196"/>
    <mergeCell ref="C194:C196"/>
    <mergeCell ref="D194:D196"/>
    <mergeCell ref="E194:E195"/>
    <mergeCell ref="F194:F195"/>
    <mergeCell ref="G194:J194"/>
    <mergeCell ref="A197:A201"/>
    <mergeCell ref="B197:B198"/>
    <mergeCell ref="C197:C198"/>
    <mergeCell ref="F197:J197"/>
    <mergeCell ref="F198:J198"/>
    <mergeCell ref="B199:B201"/>
    <mergeCell ref="C199:C201"/>
    <mergeCell ref="D199:D201"/>
    <mergeCell ref="E199:E200"/>
    <mergeCell ref="F199:F200"/>
    <mergeCell ref="G199:J199"/>
    <mergeCell ref="A202:C204"/>
    <mergeCell ref="F202:J202"/>
    <mergeCell ref="F203:J203"/>
    <mergeCell ref="F204:J204"/>
    <mergeCell ref="F172:J172"/>
    <mergeCell ref="F173:J173"/>
    <mergeCell ref="F174:J174"/>
    <mergeCell ref="K171:O171"/>
    <mergeCell ref="K172:O172"/>
    <mergeCell ref="K173:O173"/>
    <mergeCell ref="K174:O174"/>
    <mergeCell ref="K175:O176"/>
    <mergeCell ref="K177:O177"/>
    <mergeCell ref="K178:O178"/>
    <mergeCell ref="K179:O179"/>
    <mergeCell ref="K180:O181"/>
    <mergeCell ref="K182:O182"/>
    <mergeCell ref="K183:O183"/>
    <mergeCell ref="K184:O184"/>
    <mergeCell ref="K185:O186"/>
    <mergeCell ref="K187:O187"/>
    <mergeCell ref="K188:O188"/>
    <mergeCell ref="K189:O189"/>
    <mergeCell ref="K190:O190"/>
    <mergeCell ref="P194:P195"/>
    <mergeCell ref="Q194:Q195"/>
    <mergeCell ref="R194:R195"/>
    <mergeCell ref="P199:P200"/>
    <mergeCell ref="Q199:Q200"/>
    <mergeCell ref="R199:R200"/>
    <mergeCell ref="P185:P186"/>
    <mergeCell ref="Q185:Q186"/>
    <mergeCell ref="R185:R186"/>
    <mergeCell ref="K202:O202"/>
    <mergeCell ref="K203:O203"/>
    <mergeCell ref="K204:O204"/>
    <mergeCell ref="K191:O191"/>
    <mergeCell ref="K192:O192"/>
    <mergeCell ref="K193:O193"/>
    <mergeCell ref="K194:O195"/>
    <mergeCell ref="K196:O196"/>
    <mergeCell ref="K197:O197"/>
    <mergeCell ref="K198:O198"/>
    <mergeCell ref="K199:O200"/>
    <mergeCell ref="K201:O201"/>
    <mergeCell ref="Q1:S1"/>
    <mergeCell ref="Q3:T3"/>
    <mergeCell ref="L75:O75"/>
    <mergeCell ref="A74:A77"/>
    <mergeCell ref="B75:B77"/>
    <mergeCell ref="C74:C77"/>
    <mergeCell ref="D75:D77"/>
    <mergeCell ref="E75:E76"/>
    <mergeCell ref="K75:K76"/>
    <mergeCell ref="S56:S60"/>
    <mergeCell ref="S62:S73"/>
    <mergeCell ref="Q58:Q60"/>
    <mergeCell ref="B56:B57"/>
    <mergeCell ref="C56:C57"/>
    <mergeCell ref="F44:J44"/>
    <mergeCell ref="F45:J45"/>
    <mergeCell ref="F46:J46"/>
    <mergeCell ref="K46:O46"/>
    <mergeCell ref="A56:A60"/>
    <mergeCell ref="B44:B46"/>
    <mergeCell ref="C44:C46"/>
    <mergeCell ref="P58:P60"/>
    <mergeCell ref="A40:A43"/>
    <mergeCell ref="B41:B43"/>
  </mergeCells>
  <printOptions horizontalCentered="1"/>
  <pageMargins left="0.23622047244094491" right="0.23622047244094491" top="0.55118110236220474" bottom="0.59055118110236227" header="0.31496062992125984" footer="0.31496062992125984"/>
  <pageSetup paperSize="9" scale="47" fitToHeight="10" orientation="landscape" r:id="rId1"/>
  <headerFooter differentFirst="1">
    <oddHeader>&amp;C&amp;14&amp;P</oddHeader>
  </headerFooter>
  <rowBreaks count="4" manualBreakCount="4">
    <brk id="36" max="18" man="1"/>
    <brk id="77" max="18" man="1"/>
    <brk id="138" max="18" man="1"/>
    <brk id="160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88"/>
  <sheetViews>
    <sheetView view="pageBreakPreview" topLeftCell="E1" zoomScaleNormal="80" zoomScaleSheetLayoutView="100" zoomScalePageLayoutView="55" workbookViewId="0">
      <selection activeCell="Q10" sqref="Q10"/>
    </sheetView>
  </sheetViews>
  <sheetFormatPr defaultColWidth="9.140625" defaultRowHeight="15.75" x14ac:dyDescent="0.25"/>
  <cols>
    <col min="1" max="1" width="8.7109375" style="1" customWidth="1"/>
    <col min="2" max="2" width="60.85546875" style="2" customWidth="1"/>
    <col min="3" max="3" width="17.85546875" style="2" customWidth="1"/>
    <col min="4" max="4" width="22.5703125" style="2" customWidth="1"/>
    <col min="5" max="5" width="26.28515625" style="2" customWidth="1"/>
    <col min="6" max="10" width="9.28515625" style="3" customWidth="1"/>
    <col min="11" max="14" width="19.7109375" style="3" customWidth="1"/>
    <col min="15" max="15" width="36.140625" style="50" customWidth="1"/>
    <col min="16" max="16" width="46.7109375" style="4" hidden="1" customWidth="1"/>
    <col min="17" max="17" width="32.28515625" style="2" customWidth="1"/>
    <col min="18" max="18" width="22.42578125" style="2" customWidth="1"/>
    <col min="19" max="19" width="21" style="5" customWidth="1"/>
    <col min="20" max="20" width="25.85546875" style="2" customWidth="1"/>
    <col min="21" max="21" width="15" style="2" customWidth="1"/>
    <col min="22" max="22" width="16.42578125" style="2" customWidth="1"/>
    <col min="23" max="23" width="18.5703125" style="2" customWidth="1"/>
    <col min="24" max="24" width="16.42578125" style="2" customWidth="1"/>
    <col min="25" max="25" width="15.140625" style="2" customWidth="1"/>
    <col min="26" max="26" width="26.85546875" style="2" customWidth="1"/>
    <col min="27" max="32" width="9.140625" style="2" customWidth="1"/>
    <col min="33" max="33" width="34.85546875" style="2" customWidth="1"/>
    <col min="34" max="16384" width="9.140625" style="2"/>
  </cols>
  <sheetData>
    <row r="1" spans="1:26" ht="72.75" customHeight="1" x14ac:dyDescent="0.25">
      <c r="N1" s="251" t="s">
        <v>188</v>
      </c>
      <c r="O1" s="251"/>
    </row>
    <row r="3" spans="1:26" ht="40.5" customHeight="1" x14ac:dyDescent="0.25">
      <c r="F3" s="2"/>
      <c r="G3" s="2"/>
      <c r="H3" s="2"/>
      <c r="I3" s="2"/>
      <c r="J3" s="2"/>
      <c r="N3" s="100" t="s">
        <v>187</v>
      </c>
      <c r="O3" s="100"/>
      <c r="P3" s="100"/>
    </row>
    <row r="4" spans="1:26" x14ac:dyDescent="0.25">
      <c r="A4" s="252" t="s">
        <v>0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</row>
    <row r="6" spans="1:26" ht="58.5" customHeight="1" x14ac:dyDescent="0.25">
      <c r="A6" s="92" t="s">
        <v>1</v>
      </c>
      <c r="B6" s="92" t="s">
        <v>2</v>
      </c>
      <c r="C6" s="6" t="s">
        <v>3</v>
      </c>
      <c r="D6" s="92" t="s">
        <v>4</v>
      </c>
      <c r="E6" s="6" t="s">
        <v>5</v>
      </c>
      <c r="F6" s="171" t="s">
        <v>6</v>
      </c>
      <c r="G6" s="171"/>
      <c r="H6" s="171"/>
      <c r="I6" s="171"/>
      <c r="J6" s="171"/>
      <c r="K6" s="171"/>
      <c r="L6" s="171"/>
      <c r="M6" s="171"/>
      <c r="N6" s="171"/>
      <c r="O6" s="92" t="s">
        <v>7</v>
      </c>
      <c r="P6" s="172" t="s">
        <v>8</v>
      </c>
    </row>
    <row r="7" spans="1:26" ht="24" customHeight="1" x14ac:dyDescent="0.25">
      <c r="A7" s="92"/>
      <c r="B7" s="92"/>
      <c r="C7" s="6" t="s">
        <v>9</v>
      </c>
      <c r="D7" s="92"/>
      <c r="E7" s="6" t="s">
        <v>10</v>
      </c>
      <c r="F7" s="187" t="s">
        <v>83</v>
      </c>
      <c r="G7" s="188"/>
      <c r="H7" s="188"/>
      <c r="I7" s="188"/>
      <c r="J7" s="189"/>
      <c r="K7" s="7">
        <v>2024</v>
      </c>
      <c r="L7" s="7">
        <v>2025</v>
      </c>
      <c r="M7" s="7">
        <v>2026</v>
      </c>
      <c r="N7" s="7">
        <v>2027</v>
      </c>
      <c r="O7" s="92"/>
      <c r="P7" s="172"/>
    </row>
    <row r="8" spans="1:26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194">
        <v>6</v>
      </c>
      <c r="G8" s="195"/>
      <c r="H8" s="195"/>
      <c r="I8" s="195"/>
      <c r="J8" s="196"/>
      <c r="K8" s="8">
        <v>7</v>
      </c>
      <c r="L8" s="7">
        <v>8</v>
      </c>
      <c r="M8" s="8">
        <v>9</v>
      </c>
      <c r="N8" s="7">
        <v>10</v>
      </c>
      <c r="O8" s="8">
        <v>11</v>
      </c>
      <c r="P8" s="9">
        <v>12</v>
      </c>
    </row>
    <row r="9" spans="1:26" ht="39" customHeight="1" x14ac:dyDescent="0.25">
      <c r="A9" s="190" t="s">
        <v>138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2"/>
      <c r="P9" s="10"/>
    </row>
    <row r="10" spans="1:26" ht="37.5" customHeight="1" x14ac:dyDescent="0.25">
      <c r="A10" s="250" t="s">
        <v>11</v>
      </c>
      <c r="B10" s="108" t="s">
        <v>119</v>
      </c>
      <c r="C10" s="175" t="s">
        <v>91</v>
      </c>
      <c r="D10" s="10" t="s">
        <v>12</v>
      </c>
      <c r="E10" s="11">
        <f t="shared" ref="E10:N10" si="0">E11+E12</f>
        <v>6543</v>
      </c>
      <c r="F10" s="109">
        <f t="shared" si="0"/>
        <v>6543</v>
      </c>
      <c r="G10" s="110"/>
      <c r="H10" s="110"/>
      <c r="I10" s="110"/>
      <c r="J10" s="111"/>
      <c r="K10" s="11">
        <f t="shared" si="0"/>
        <v>0</v>
      </c>
      <c r="L10" s="11">
        <f t="shared" si="0"/>
        <v>0</v>
      </c>
      <c r="M10" s="11">
        <f t="shared" si="0"/>
        <v>0</v>
      </c>
      <c r="N10" s="11">
        <f t="shared" si="0"/>
        <v>0</v>
      </c>
      <c r="O10" s="175"/>
      <c r="P10" s="176"/>
      <c r="Q10" s="3"/>
      <c r="R10" s="3"/>
      <c r="S10" s="3"/>
      <c r="Z10" s="3"/>
    </row>
    <row r="11" spans="1:26" ht="56.25" customHeight="1" x14ac:dyDescent="0.25">
      <c r="A11" s="250"/>
      <c r="B11" s="108"/>
      <c r="C11" s="175"/>
      <c r="D11" s="10" t="s">
        <v>13</v>
      </c>
      <c r="E11" s="11">
        <f>SUM(F11:N11)</f>
        <v>6215</v>
      </c>
      <c r="F11" s="109">
        <f>F14</f>
        <v>6215</v>
      </c>
      <c r="G11" s="110"/>
      <c r="H11" s="110"/>
      <c r="I11" s="110"/>
      <c r="J11" s="111"/>
      <c r="K11" s="11">
        <f t="shared" ref="K11:N12" si="1">K14</f>
        <v>0</v>
      </c>
      <c r="L11" s="11">
        <f t="shared" si="1"/>
        <v>0</v>
      </c>
      <c r="M11" s="11">
        <f t="shared" si="1"/>
        <v>0</v>
      </c>
      <c r="N11" s="11">
        <f t="shared" si="1"/>
        <v>0</v>
      </c>
      <c r="O11" s="175"/>
      <c r="P11" s="176"/>
      <c r="Q11" s="3"/>
      <c r="R11" s="3"/>
      <c r="S11" s="3"/>
      <c r="Z11" s="3"/>
    </row>
    <row r="12" spans="1:26" ht="47.25" x14ac:dyDescent="0.25">
      <c r="A12" s="250"/>
      <c r="B12" s="108"/>
      <c r="C12" s="175"/>
      <c r="D12" s="10" t="s">
        <v>14</v>
      </c>
      <c r="E12" s="11">
        <f>SUM(F12:N12)</f>
        <v>328</v>
      </c>
      <c r="F12" s="109">
        <f>F15</f>
        <v>328</v>
      </c>
      <c r="G12" s="110"/>
      <c r="H12" s="110"/>
      <c r="I12" s="110"/>
      <c r="J12" s="111"/>
      <c r="K12" s="11">
        <f t="shared" si="1"/>
        <v>0</v>
      </c>
      <c r="L12" s="11">
        <f t="shared" si="1"/>
        <v>0</v>
      </c>
      <c r="M12" s="11">
        <f t="shared" si="1"/>
        <v>0</v>
      </c>
      <c r="N12" s="11">
        <f t="shared" si="1"/>
        <v>0</v>
      </c>
      <c r="O12" s="175"/>
      <c r="P12" s="176"/>
      <c r="Q12" s="3"/>
      <c r="R12" s="3"/>
      <c r="S12" s="3"/>
      <c r="Z12" s="3"/>
    </row>
    <row r="13" spans="1:26" ht="18.75" customHeight="1" x14ac:dyDescent="0.25">
      <c r="A13" s="253" t="s">
        <v>15</v>
      </c>
      <c r="B13" s="172" t="s">
        <v>90</v>
      </c>
      <c r="C13" s="173" t="s">
        <v>91</v>
      </c>
      <c r="D13" s="12" t="s">
        <v>12</v>
      </c>
      <c r="E13" s="13">
        <f>SUM(E14:E15)</f>
        <v>6543</v>
      </c>
      <c r="F13" s="93">
        <f>SUM(F14:F15)</f>
        <v>6543</v>
      </c>
      <c r="G13" s="94"/>
      <c r="H13" s="94"/>
      <c r="I13" s="94"/>
      <c r="J13" s="95"/>
      <c r="K13" s="13">
        <f>SUM(K14:K15)</f>
        <v>0</v>
      </c>
      <c r="L13" s="13">
        <f>SUM(L14:L15)</f>
        <v>0</v>
      </c>
      <c r="M13" s="13">
        <f>SUM(M14:M15)</f>
        <v>0</v>
      </c>
      <c r="N13" s="13">
        <f>SUM(N14:N15)</f>
        <v>0</v>
      </c>
      <c r="O13" s="92" t="s">
        <v>104</v>
      </c>
      <c r="P13" s="172" t="s">
        <v>120</v>
      </c>
      <c r="Q13" s="3"/>
      <c r="R13" s="3"/>
      <c r="S13" s="3"/>
      <c r="Z13" s="3"/>
    </row>
    <row r="14" spans="1:26" ht="37.5" customHeight="1" x14ac:dyDescent="0.25">
      <c r="A14" s="254"/>
      <c r="B14" s="172"/>
      <c r="C14" s="173"/>
      <c r="D14" s="12" t="s">
        <v>13</v>
      </c>
      <c r="E14" s="13">
        <f t="shared" ref="E14:E24" si="2">SUM(F14:N14)</f>
        <v>6215</v>
      </c>
      <c r="F14" s="93">
        <v>6215</v>
      </c>
      <c r="G14" s="94"/>
      <c r="H14" s="94"/>
      <c r="I14" s="94"/>
      <c r="J14" s="95"/>
      <c r="K14" s="13">
        <v>0</v>
      </c>
      <c r="L14" s="13">
        <v>0</v>
      </c>
      <c r="M14" s="13">
        <v>0</v>
      </c>
      <c r="N14" s="13">
        <v>0</v>
      </c>
      <c r="O14" s="92"/>
      <c r="P14" s="172"/>
      <c r="Q14" s="3"/>
      <c r="R14" s="3"/>
      <c r="S14" s="3"/>
      <c r="Z14" s="3"/>
    </row>
    <row r="15" spans="1:26" ht="61.5" customHeight="1" x14ac:dyDescent="0.25">
      <c r="A15" s="254"/>
      <c r="B15" s="172"/>
      <c r="C15" s="173"/>
      <c r="D15" s="12" t="s">
        <v>14</v>
      </c>
      <c r="E15" s="13">
        <f t="shared" si="2"/>
        <v>328</v>
      </c>
      <c r="F15" s="93">
        <v>328</v>
      </c>
      <c r="G15" s="94"/>
      <c r="H15" s="94"/>
      <c r="I15" s="94"/>
      <c r="J15" s="95"/>
      <c r="K15" s="13">
        <v>0</v>
      </c>
      <c r="L15" s="13">
        <v>0</v>
      </c>
      <c r="M15" s="13">
        <v>0</v>
      </c>
      <c r="N15" s="13">
        <v>0</v>
      </c>
      <c r="O15" s="92"/>
      <c r="P15" s="172"/>
      <c r="Q15" s="3"/>
      <c r="R15" s="3"/>
      <c r="S15" s="3"/>
      <c r="Z15" s="3"/>
    </row>
    <row r="16" spans="1:26" x14ac:dyDescent="0.25">
      <c r="A16" s="254"/>
      <c r="B16" s="99" t="s">
        <v>133</v>
      </c>
      <c r="C16" s="92" t="s">
        <v>124</v>
      </c>
      <c r="D16" s="83" t="s">
        <v>124</v>
      </c>
      <c r="E16" s="86" t="s">
        <v>5</v>
      </c>
      <c r="F16" s="171" t="s">
        <v>125</v>
      </c>
      <c r="G16" s="171" t="s">
        <v>126</v>
      </c>
      <c r="H16" s="171"/>
      <c r="I16" s="171"/>
      <c r="J16" s="171"/>
      <c r="K16" s="88">
        <v>2024</v>
      </c>
      <c r="L16" s="88">
        <v>2025</v>
      </c>
      <c r="M16" s="88">
        <v>2026</v>
      </c>
      <c r="N16" s="88">
        <v>2027</v>
      </c>
      <c r="O16" s="168" t="s">
        <v>124</v>
      </c>
      <c r="P16" s="168" t="s">
        <v>124</v>
      </c>
      <c r="Q16" s="3"/>
      <c r="R16" s="3"/>
      <c r="S16" s="3"/>
      <c r="Z16" s="3"/>
    </row>
    <row r="17" spans="1:26" ht="17.649999999999999" customHeight="1" x14ac:dyDescent="0.25">
      <c r="A17" s="254"/>
      <c r="B17" s="100"/>
      <c r="C17" s="92"/>
      <c r="D17" s="84"/>
      <c r="E17" s="87"/>
      <c r="F17" s="171"/>
      <c r="G17" s="14" t="s">
        <v>127</v>
      </c>
      <c r="H17" s="14" t="s">
        <v>128</v>
      </c>
      <c r="I17" s="14" t="s">
        <v>129</v>
      </c>
      <c r="J17" s="14" t="s">
        <v>130</v>
      </c>
      <c r="K17" s="89"/>
      <c r="L17" s="89"/>
      <c r="M17" s="89"/>
      <c r="N17" s="89"/>
      <c r="O17" s="169"/>
      <c r="P17" s="169"/>
      <c r="Q17" s="3"/>
      <c r="R17" s="3"/>
      <c r="S17" s="3"/>
      <c r="Z17" s="3"/>
    </row>
    <row r="18" spans="1:26" x14ac:dyDescent="0.25">
      <c r="A18" s="255"/>
      <c r="B18" s="101"/>
      <c r="C18" s="92"/>
      <c r="D18" s="85"/>
      <c r="E18" s="15">
        <v>1</v>
      </c>
      <c r="F18" s="8">
        <v>1</v>
      </c>
      <c r="G18" s="8" t="s">
        <v>131</v>
      </c>
      <c r="H18" s="8" t="s">
        <v>131</v>
      </c>
      <c r="I18" s="8" t="s">
        <v>131</v>
      </c>
      <c r="J18" s="8">
        <v>1</v>
      </c>
      <c r="K18" s="16">
        <v>1</v>
      </c>
      <c r="L18" s="17">
        <v>1</v>
      </c>
      <c r="M18" s="15">
        <v>1</v>
      </c>
      <c r="N18" s="17">
        <v>1</v>
      </c>
      <c r="O18" s="170"/>
      <c r="P18" s="170"/>
      <c r="Q18" s="3"/>
      <c r="R18" s="3"/>
      <c r="S18" s="3"/>
      <c r="Z18" s="3"/>
    </row>
    <row r="19" spans="1:26" ht="37.9" customHeight="1" x14ac:dyDescent="0.25">
      <c r="A19" s="250" t="s">
        <v>17</v>
      </c>
      <c r="B19" s="108" t="s">
        <v>118</v>
      </c>
      <c r="C19" s="175" t="s">
        <v>91</v>
      </c>
      <c r="D19" s="10" t="s">
        <v>12</v>
      </c>
      <c r="E19" s="11">
        <f t="shared" si="2"/>
        <v>3551</v>
      </c>
      <c r="F19" s="109">
        <f>F20+F21</f>
        <v>0</v>
      </c>
      <c r="G19" s="110"/>
      <c r="H19" s="110"/>
      <c r="I19" s="110"/>
      <c r="J19" s="111"/>
      <c r="K19" s="11">
        <f>K20+K21</f>
        <v>845</v>
      </c>
      <c r="L19" s="11">
        <f>L20+L21</f>
        <v>878</v>
      </c>
      <c r="M19" s="11">
        <f>M20+M21</f>
        <v>914</v>
      </c>
      <c r="N19" s="11">
        <f>N20+N21</f>
        <v>914</v>
      </c>
      <c r="O19" s="175"/>
      <c r="P19" s="176"/>
      <c r="Q19" s="3"/>
      <c r="R19" s="3"/>
      <c r="S19" s="3"/>
      <c r="V19" s="3"/>
      <c r="W19" s="3"/>
      <c r="X19" s="3"/>
      <c r="Y19" s="3"/>
      <c r="Z19" s="3"/>
    </row>
    <row r="20" spans="1:26" ht="52.5" customHeight="1" x14ac:dyDescent="0.25">
      <c r="A20" s="250"/>
      <c r="B20" s="108"/>
      <c r="C20" s="175"/>
      <c r="D20" s="10" t="s">
        <v>13</v>
      </c>
      <c r="E20" s="11">
        <f t="shared" si="2"/>
        <v>0</v>
      </c>
      <c r="F20" s="109">
        <f>F23</f>
        <v>0</v>
      </c>
      <c r="G20" s="110"/>
      <c r="H20" s="110"/>
      <c r="I20" s="110"/>
      <c r="J20" s="111"/>
      <c r="K20" s="11">
        <f t="shared" ref="K20:N21" si="3">K23</f>
        <v>0</v>
      </c>
      <c r="L20" s="11">
        <f t="shared" si="3"/>
        <v>0</v>
      </c>
      <c r="M20" s="11">
        <f t="shared" si="3"/>
        <v>0</v>
      </c>
      <c r="N20" s="11">
        <f t="shared" si="3"/>
        <v>0</v>
      </c>
      <c r="O20" s="175"/>
      <c r="P20" s="176"/>
      <c r="Q20" s="3"/>
      <c r="R20" s="3"/>
      <c r="S20" s="3"/>
      <c r="V20" s="3"/>
      <c r="W20" s="3"/>
      <c r="X20" s="3"/>
      <c r="Y20" s="3"/>
      <c r="Z20" s="3"/>
    </row>
    <row r="21" spans="1:26" ht="54.75" customHeight="1" x14ac:dyDescent="0.25">
      <c r="A21" s="250"/>
      <c r="B21" s="108"/>
      <c r="C21" s="175"/>
      <c r="D21" s="10" t="s">
        <v>14</v>
      </c>
      <c r="E21" s="11">
        <f t="shared" si="2"/>
        <v>3551</v>
      </c>
      <c r="F21" s="109">
        <f>F24</f>
        <v>0</v>
      </c>
      <c r="G21" s="110"/>
      <c r="H21" s="110"/>
      <c r="I21" s="110"/>
      <c r="J21" s="111"/>
      <c r="K21" s="11">
        <f t="shared" si="3"/>
        <v>845</v>
      </c>
      <c r="L21" s="11">
        <f t="shared" si="3"/>
        <v>878</v>
      </c>
      <c r="M21" s="11">
        <f t="shared" si="3"/>
        <v>914</v>
      </c>
      <c r="N21" s="11">
        <f t="shared" si="3"/>
        <v>914</v>
      </c>
      <c r="O21" s="175"/>
      <c r="P21" s="176"/>
      <c r="Q21" s="3"/>
      <c r="R21" s="3"/>
      <c r="S21" s="3"/>
      <c r="V21" s="3"/>
      <c r="W21" s="3"/>
      <c r="X21" s="3"/>
      <c r="Y21" s="3"/>
      <c r="Z21" s="3"/>
    </row>
    <row r="22" spans="1:26" ht="18.75" customHeight="1" x14ac:dyDescent="0.25">
      <c r="A22" s="256" t="s">
        <v>44</v>
      </c>
      <c r="B22" s="172" t="s">
        <v>183</v>
      </c>
      <c r="C22" s="173" t="s">
        <v>91</v>
      </c>
      <c r="D22" s="12" t="s">
        <v>12</v>
      </c>
      <c r="E22" s="13">
        <f t="shared" si="2"/>
        <v>3551</v>
      </c>
      <c r="F22" s="93">
        <f>F23+F24</f>
        <v>0</v>
      </c>
      <c r="G22" s="94"/>
      <c r="H22" s="94"/>
      <c r="I22" s="94"/>
      <c r="J22" s="95"/>
      <c r="K22" s="13">
        <f>K23+K24</f>
        <v>845</v>
      </c>
      <c r="L22" s="13">
        <f>L23+L24</f>
        <v>878</v>
      </c>
      <c r="M22" s="13">
        <f>M23+M24</f>
        <v>914</v>
      </c>
      <c r="N22" s="13">
        <f>N23+N24</f>
        <v>914</v>
      </c>
      <c r="O22" s="92" t="s">
        <v>104</v>
      </c>
      <c r="P22" s="96" t="s">
        <v>121</v>
      </c>
      <c r="Q22" s="3"/>
      <c r="R22" s="3"/>
      <c r="S22" s="3"/>
      <c r="V22" s="3"/>
      <c r="W22" s="3"/>
      <c r="X22" s="3"/>
      <c r="Y22" s="3"/>
      <c r="Z22" s="3"/>
    </row>
    <row r="23" spans="1:26" ht="31.5" x14ac:dyDescent="0.25">
      <c r="A23" s="257"/>
      <c r="B23" s="172"/>
      <c r="C23" s="173"/>
      <c r="D23" s="12" t="s">
        <v>13</v>
      </c>
      <c r="E23" s="13">
        <f t="shared" si="2"/>
        <v>0</v>
      </c>
      <c r="F23" s="93">
        <v>0</v>
      </c>
      <c r="G23" s="94"/>
      <c r="H23" s="94"/>
      <c r="I23" s="94"/>
      <c r="J23" s="95"/>
      <c r="K23" s="13">
        <v>0</v>
      </c>
      <c r="L23" s="13">
        <v>0</v>
      </c>
      <c r="M23" s="13">
        <v>0</v>
      </c>
      <c r="N23" s="13">
        <v>0</v>
      </c>
      <c r="O23" s="92"/>
      <c r="P23" s="97"/>
      <c r="Q23" s="3"/>
      <c r="R23" s="3"/>
      <c r="S23" s="3"/>
      <c r="V23" s="3"/>
      <c r="W23" s="3"/>
      <c r="X23" s="3"/>
      <c r="Y23" s="3"/>
      <c r="Z23" s="3"/>
    </row>
    <row r="24" spans="1:26" ht="210" customHeight="1" x14ac:dyDescent="0.25">
      <c r="A24" s="257"/>
      <c r="B24" s="172"/>
      <c r="C24" s="173"/>
      <c r="D24" s="12" t="s">
        <v>14</v>
      </c>
      <c r="E24" s="13">
        <f t="shared" si="2"/>
        <v>3551</v>
      </c>
      <c r="F24" s="93">
        <v>0</v>
      </c>
      <c r="G24" s="94"/>
      <c r="H24" s="94"/>
      <c r="I24" s="94"/>
      <c r="J24" s="95"/>
      <c r="K24" s="13">
        <v>845</v>
      </c>
      <c r="L24" s="13">
        <v>878</v>
      </c>
      <c r="M24" s="13">
        <v>914</v>
      </c>
      <c r="N24" s="13">
        <v>914</v>
      </c>
      <c r="O24" s="92"/>
      <c r="P24" s="97"/>
      <c r="Q24" s="3"/>
      <c r="R24" s="3"/>
      <c r="S24" s="3"/>
      <c r="V24" s="3"/>
      <c r="W24" s="3"/>
      <c r="X24" s="3"/>
      <c r="Y24" s="3"/>
      <c r="Z24" s="3"/>
    </row>
    <row r="25" spans="1:26" x14ac:dyDescent="0.25">
      <c r="A25" s="257"/>
      <c r="B25" s="99" t="s">
        <v>134</v>
      </c>
      <c r="C25" s="92" t="s">
        <v>124</v>
      </c>
      <c r="D25" s="83" t="s">
        <v>124</v>
      </c>
      <c r="E25" s="86" t="s">
        <v>5</v>
      </c>
      <c r="F25" s="86" t="s">
        <v>125</v>
      </c>
      <c r="G25" s="171" t="s">
        <v>126</v>
      </c>
      <c r="H25" s="171"/>
      <c r="I25" s="171"/>
      <c r="J25" s="171"/>
      <c r="K25" s="88">
        <v>2024</v>
      </c>
      <c r="L25" s="88">
        <v>2025</v>
      </c>
      <c r="M25" s="88">
        <v>2026</v>
      </c>
      <c r="N25" s="88">
        <v>2027</v>
      </c>
      <c r="O25" s="168" t="s">
        <v>124</v>
      </c>
      <c r="P25" s="97"/>
      <c r="Q25" s="3"/>
      <c r="R25" s="3"/>
      <c r="S25" s="3"/>
      <c r="V25" s="3"/>
      <c r="W25" s="3"/>
      <c r="X25" s="3"/>
      <c r="Y25" s="3"/>
      <c r="Z25" s="3"/>
    </row>
    <row r="26" spans="1:26" ht="17.649999999999999" customHeight="1" x14ac:dyDescent="0.25">
      <c r="A26" s="257"/>
      <c r="B26" s="100"/>
      <c r="C26" s="92"/>
      <c r="D26" s="84"/>
      <c r="E26" s="87"/>
      <c r="F26" s="87"/>
      <c r="G26" s="14" t="s">
        <v>127</v>
      </c>
      <c r="H26" s="14" t="s">
        <v>128</v>
      </c>
      <c r="I26" s="14" t="s">
        <v>129</v>
      </c>
      <c r="J26" s="14" t="s">
        <v>130</v>
      </c>
      <c r="K26" s="89"/>
      <c r="L26" s="89"/>
      <c r="M26" s="89"/>
      <c r="N26" s="89"/>
      <c r="O26" s="169"/>
      <c r="P26" s="97"/>
      <c r="Q26" s="3"/>
      <c r="R26" s="3"/>
      <c r="S26" s="3"/>
      <c r="V26" s="3"/>
      <c r="W26" s="3"/>
      <c r="X26" s="3"/>
      <c r="Y26" s="3"/>
      <c r="Z26" s="3"/>
    </row>
    <row r="27" spans="1:26" ht="65.25" customHeight="1" x14ac:dyDescent="0.25">
      <c r="A27" s="258"/>
      <c r="B27" s="101"/>
      <c r="C27" s="92"/>
      <c r="D27" s="85"/>
      <c r="E27" s="15">
        <v>1</v>
      </c>
      <c r="F27" s="18">
        <v>1</v>
      </c>
      <c r="G27" s="8">
        <v>1</v>
      </c>
      <c r="H27" s="8">
        <v>1</v>
      </c>
      <c r="I27" s="8">
        <v>1</v>
      </c>
      <c r="J27" s="8">
        <v>1</v>
      </c>
      <c r="K27" s="16">
        <v>1</v>
      </c>
      <c r="L27" s="17">
        <v>1</v>
      </c>
      <c r="M27" s="15">
        <v>1</v>
      </c>
      <c r="N27" s="17">
        <v>1</v>
      </c>
      <c r="O27" s="170"/>
      <c r="P27" s="98"/>
      <c r="Q27" s="3"/>
      <c r="R27" s="3"/>
      <c r="S27" s="3"/>
      <c r="V27" s="3"/>
      <c r="W27" s="3"/>
      <c r="X27" s="3"/>
      <c r="Y27" s="3"/>
      <c r="Z27" s="3"/>
    </row>
    <row r="28" spans="1:26" x14ac:dyDescent="0.25">
      <c r="A28" s="108" t="s">
        <v>106</v>
      </c>
      <c r="B28" s="108"/>
      <c r="C28" s="108"/>
      <c r="D28" s="19" t="s">
        <v>19</v>
      </c>
      <c r="E28" s="11">
        <f>E10+E19</f>
        <v>10094</v>
      </c>
      <c r="F28" s="109">
        <f>F10+F19</f>
        <v>6543</v>
      </c>
      <c r="G28" s="110"/>
      <c r="H28" s="110"/>
      <c r="I28" s="110"/>
      <c r="J28" s="111"/>
      <c r="K28" s="11">
        <f t="shared" ref="K28:N29" si="4">K10+K19</f>
        <v>845</v>
      </c>
      <c r="L28" s="11">
        <f t="shared" si="4"/>
        <v>878</v>
      </c>
      <c r="M28" s="11">
        <f t="shared" si="4"/>
        <v>914</v>
      </c>
      <c r="N28" s="11">
        <f t="shared" si="4"/>
        <v>914</v>
      </c>
      <c r="O28" s="177"/>
      <c r="P28" s="180"/>
      <c r="Q28" s="3"/>
      <c r="R28" s="3"/>
      <c r="S28" s="3"/>
      <c r="V28" s="3"/>
      <c r="W28" s="3"/>
      <c r="X28" s="3"/>
      <c r="Y28" s="3"/>
      <c r="Z28" s="3"/>
    </row>
    <row r="29" spans="1:26" ht="65.25" customHeight="1" x14ac:dyDescent="0.25">
      <c r="A29" s="108"/>
      <c r="B29" s="108"/>
      <c r="C29" s="108"/>
      <c r="D29" s="19" t="s">
        <v>13</v>
      </c>
      <c r="E29" s="11">
        <f>E11+E20</f>
        <v>6215</v>
      </c>
      <c r="F29" s="109">
        <f>F11+F20</f>
        <v>6215</v>
      </c>
      <c r="G29" s="110"/>
      <c r="H29" s="110"/>
      <c r="I29" s="110"/>
      <c r="J29" s="111"/>
      <c r="K29" s="11">
        <f t="shared" si="4"/>
        <v>0</v>
      </c>
      <c r="L29" s="11">
        <f t="shared" si="4"/>
        <v>0</v>
      </c>
      <c r="M29" s="11">
        <f t="shared" si="4"/>
        <v>0</v>
      </c>
      <c r="N29" s="11">
        <f t="shared" si="4"/>
        <v>0</v>
      </c>
      <c r="O29" s="178"/>
      <c r="P29" s="181"/>
      <c r="Q29" s="3"/>
      <c r="R29" s="3"/>
      <c r="S29" s="3"/>
      <c r="V29" s="3"/>
      <c r="W29" s="3"/>
      <c r="X29" s="3"/>
      <c r="Y29" s="3"/>
      <c r="Z29" s="3"/>
    </row>
    <row r="30" spans="1:26" ht="65.25" customHeight="1" x14ac:dyDescent="0.25">
      <c r="A30" s="108"/>
      <c r="B30" s="108"/>
      <c r="C30" s="108"/>
      <c r="D30" s="19" t="s">
        <v>14</v>
      </c>
      <c r="E30" s="11">
        <f t="shared" ref="E30:N30" si="5">E12+E21</f>
        <v>3879</v>
      </c>
      <c r="F30" s="109">
        <f t="shared" si="5"/>
        <v>328</v>
      </c>
      <c r="G30" s="110"/>
      <c r="H30" s="110"/>
      <c r="I30" s="110"/>
      <c r="J30" s="111"/>
      <c r="K30" s="11">
        <f t="shared" si="5"/>
        <v>845</v>
      </c>
      <c r="L30" s="11">
        <f t="shared" si="5"/>
        <v>878</v>
      </c>
      <c r="M30" s="11">
        <f t="shared" si="5"/>
        <v>914</v>
      </c>
      <c r="N30" s="11">
        <f t="shared" si="5"/>
        <v>914</v>
      </c>
      <c r="O30" s="179"/>
      <c r="P30" s="182"/>
      <c r="Q30" s="3"/>
      <c r="R30" s="3"/>
      <c r="S30" s="3"/>
      <c r="V30" s="3"/>
      <c r="W30" s="3"/>
      <c r="X30" s="3"/>
      <c r="Y30" s="3"/>
      <c r="Z30" s="3"/>
    </row>
    <row r="31" spans="1:26" ht="30.75" customHeight="1" x14ac:dyDescent="0.25">
      <c r="A31" s="175" t="s">
        <v>137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3"/>
      <c r="R31" s="3"/>
      <c r="S31" s="3"/>
      <c r="V31" s="3"/>
      <c r="W31" s="3"/>
      <c r="X31" s="3"/>
      <c r="Y31" s="3"/>
      <c r="Z31" s="3"/>
    </row>
    <row r="32" spans="1:26" hidden="1" x14ac:dyDescent="0.25">
      <c r="A32" s="200">
        <v>1</v>
      </c>
      <c r="B32" s="201" t="s">
        <v>117</v>
      </c>
      <c r="C32" s="200" t="s">
        <v>91</v>
      </c>
      <c r="D32" s="20" t="s">
        <v>82</v>
      </c>
      <c r="E32" s="21">
        <f t="shared" ref="E32:E38" si="6">SUM(F32:N32)</f>
        <v>149566.41949</v>
      </c>
      <c r="F32" s="109">
        <f>F33</f>
        <v>31537.231490000006</v>
      </c>
      <c r="G32" s="110"/>
      <c r="H32" s="110"/>
      <c r="I32" s="110"/>
      <c r="J32" s="111"/>
      <c r="K32" s="11">
        <f>K33</f>
        <v>29507.296999999999</v>
      </c>
      <c r="L32" s="11">
        <f>L33</f>
        <v>29507.296999999999</v>
      </c>
      <c r="M32" s="11">
        <f>M33</f>
        <v>29507.296999999999</v>
      </c>
      <c r="N32" s="11">
        <f>N33</f>
        <v>29507.296999999999</v>
      </c>
      <c r="O32" s="183"/>
      <c r="P32" s="172"/>
      <c r="Q32" s="3"/>
      <c r="R32" s="3"/>
      <c r="S32" s="3"/>
      <c r="V32" s="3"/>
      <c r="W32" s="3"/>
      <c r="X32" s="3"/>
      <c r="Y32" s="3"/>
      <c r="Z32" s="3"/>
    </row>
    <row r="33" spans="1:26" ht="82.5" customHeight="1" x14ac:dyDescent="0.25">
      <c r="A33" s="200"/>
      <c r="B33" s="201"/>
      <c r="C33" s="200"/>
      <c r="D33" s="20" t="s">
        <v>14</v>
      </c>
      <c r="E33" s="11">
        <f t="shared" si="6"/>
        <v>149566.41949</v>
      </c>
      <c r="F33" s="109">
        <f>F34+F37+F45+F48+F58</f>
        <v>31537.231490000006</v>
      </c>
      <c r="G33" s="110"/>
      <c r="H33" s="110"/>
      <c r="I33" s="110"/>
      <c r="J33" s="111"/>
      <c r="K33" s="11">
        <f>K34+K37+K45+K48+K58</f>
        <v>29507.296999999999</v>
      </c>
      <c r="L33" s="11">
        <f>L34+L37+L45+L48+L58</f>
        <v>29507.296999999999</v>
      </c>
      <c r="M33" s="11">
        <f>M34+M37+M45+M48+M58</f>
        <v>29507.296999999999</v>
      </c>
      <c r="N33" s="11">
        <f>N34+N37+N45+N48+N58</f>
        <v>29507.296999999999</v>
      </c>
      <c r="O33" s="184"/>
      <c r="P33" s="172"/>
      <c r="Q33" s="3"/>
      <c r="R33" s="3"/>
      <c r="S33" s="3"/>
      <c r="V33" s="3"/>
      <c r="W33" s="3"/>
      <c r="X33" s="3"/>
      <c r="Y33" s="3"/>
      <c r="Z33" s="3"/>
    </row>
    <row r="34" spans="1:26" ht="98.25" customHeight="1" x14ac:dyDescent="0.25">
      <c r="A34" s="22" t="s">
        <v>21</v>
      </c>
      <c r="B34" s="23" t="s">
        <v>22</v>
      </c>
      <c r="C34" s="6" t="s">
        <v>91</v>
      </c>
      <c r="D34" s="23" t="s">
        <v>14</v>
      </c>
      <c r="E34" s="13">
        <f t="shared" si="6"/>
        <v>0</v>
      </c>
      <c r="F34" s="93">
        <v>0</v>
      </c>
      <c r="G34" s="94"/>
      <c r="H34" s="94"/>
      <c r="I34" s="94"/>
      <c r="J34" s="95"/>
      <c r="K34" s="13">
        <v>0</v>
      </c>
      <c r="L34" s="13">
        <v>0</v>
      </c>
      <c r="M34" s="13">
        <v>0</v>
      </c>
      <c r="N34" s="13">
        <v>0</v>
      </c>
      <c r="O34" s="6" t="s">
        <v>84</v>
      </c>
      <c r="P34" s="12" t="s">
        <v>23</v>
      </c>
      <c r="Q34" s="3"/>
      <c r="R34" s="3"/>
      <c r="S34" s="3"/>
      <c r="V34" s="3"/>
      <c r="W34" s="3"/>
      <c r="X34" s="3"/>
      <c r="Y34" s="3"/>
      <c r="Z34" s="3"/>
    </row>
    <row r="35" spans="1:26" ht="81.75" hidden="1" customHeight="1" x14ac:dyDescent="0.25">
      <c r="A35" s="92" t="s">
        <v>16</v>
      </c>
      <c r="B35" s="172" t="s">
        <v>24</v>
      </c>
      <c r="C35" s="92" t="s">
        <v>91</v>
      </c>
      <c r="D35" s="23" t="s">
        <v>12</v>
      </c>
      <c r="E35" s="13">
        <f t="shared" si="6"/>
        <v>13756.99856</v>
      </c>
      <c r="F35" s="93">
        <f>F36+F37</f>
        <v>2756.99856</v>
      </c>
      <c r="G35" s="94"/>
      <c r="H35" s="94"/>
      <c r="I35" s="94"/>
      <c r="J35" s="95"/>
      <c r="K35" s="13">
        <f>K36+K37</f>
        <v>2750</v>
      </c>
      <c r="L35" s="13">
        <f>L36+L37</f>
        <v>2750</v>
      </c>
      <c r="M35" s="13">
        <f>M36+M37</f>
        <v>2750</v>
      </c>
      <c r="N35" s="13">
        <f>N36+N37</f>
        <v>2750</v>
      </c>
      <c r="O35" s="92" t="s">
        <v>20</v>
      </c>
      <c r="P35" s="176" t="s">
        <v>25</v>
      </c>
      <c r="Q35" s="3"/>
      <c r="R35" s="3"/>
      <c r="S35" s="3"/>
      <c r="V35" s="3"/>
      <c r="W35" s="3"/>
      <c r="X35" s="3"/>
      <c r="Y35" s="3"/>
      <c r="Z35" s="3"/>
    </row>
    <row r="36" spans="1:26" ht="89.25" hidden="1" customHeight="1" x14ac:dyDescent="0.25">
      <c r="A36" s="92"/>
      <c r="B36" s="172"/>
      <c r="C36" s="92"/>
      <c r="D36" s="23" t="s">
        <v>13</v>
      </c>
      <c r="E36" s="13">
        <f t="shared" si="6"/>
        <v>0</v>
      </c>
      <c r="F36" s="93">
        <v>0</v>
      </c>
      <c r="G36" s="94"/>
      <c r="H36" s="94"/>
      <c r="I36" s="94"/>
      <c r="J36" s="95"/>
      <c r="K36" s="13">
        <v>0</v>
      </c>
      <c r="L36" s="13">
        <v>0</v>
      </c>
      <c r="M36" s="13">
        <v>0</v>
      </c>
      <c r="N36" s="13">
        <v>0</v>
      </c>
      <c r="O36" s="92"/>
      <c r="P36" s="176"/>
      <c r="Q36" s="3"/>
      <c r="R36" s="3"/>
      <c r="S36" s="3"/>
      <c r="V36" s="3"/>
      <c r="W36" s="3"/>
      <c r="X36" s="3"/>
      <c r="Y36" s="3"/>
      <c r="Z36" s="3"/>
    </row>
    <row r="37" spans="1:26" ht="90" customHeight="1" x14ac:dyDescent="0.25">
      <c r="A37" s="92"/>
      <c r="B37" s="172"/>
      <c r="C37" s="92"/>
      <c r="D37" s="23" t="s">
        <v>14</v>
      </c>
      <c r="E37" s="13">
        <f t="shared" si="6"/>
        <v>13756.99856</v>
      </c>
      <c r="F37" s="93">
        <f>SUM(F38:F43)</f>
        <v>2756.99856</v>
      </c>
      <c r="G37" s="94"/>
      <c r="H37" s="94"/>
      <c r="I37" s="94"/>
      <c r="J37" s="95"/>
      <c r="K37" s="13">
        <f>SUM(K38:K43)</f>
        <v>2750</v>
      </c>
      <c r="L37" s="13">
        <f>SUM(L38:L43)</f>
        <v>2750</v>
      </c>
      <c r="M37" s="13">
        <f>SUM(M38:M43)</f>
        <v>2750</v>
      </c>
      <c r="N37" s="13">
        <f>SUM(N38:N43)</f>
        <v>2750</v>
      </c>
      <c r="O37" s="92"/>
      <c r="P37" s="176"/>
      <c r="Q37" s="3"/>
      <c r="R37" s="3"/>
      <c r="S37" s="3"/>
      <c r="V37" s="3"/>
      <c r="W37" s="3"/>
      <c r="X37" s="3"/>
      <c r="Y37" s="3"/>
      <c r="Z37" s="3"/>
    </row>
    <row r="38" spans="1:26" hidden="1" x14ac:dyDescent="0.25">
      <c r="A38" s="6"/>
      <c r="B38" s="24" t="s">
        <v>164</v>
      </c>
      <c r="C38" s="6"/>
      <c r="D38" s="23"/>
      <c r="E38" s="13">
        <f t="shared" si="6"/>
        <v>-148.27644000000001</v>
      </c>
      <c r="F38" s="93">
        <f>252.08828-252.08828-148.27644</f>
        <v>-148.27644000000001</v>
      </c>
      <c r="G38" s="94"/>
      <c r="H38" s="94"/>
      <c r="I38" s="94"/>
      <c r="J38" s="95"/>
      <c r="K38" s="13"/>
      <c r="L38" s="13"/>
      <c r="M38" s="13"/>
      <c r="N38" s="13"/>
      <c r="O38" s="6"/>
      <c r="P38" s="12"/>
      <c r="Q38" s="3"/>
      <c r="R38" s="3"/>
      <c r="S38" s="3"/>
      <c r="V38" s="3"/>
      <c r="W38" s="3"/>
      <c r="X38" s="3"/>
      <c r="Y38" s="3"/>
      <c r="Z38" s="3"/>
    </row>
    <row r="39" spans="1:26" ht="38.25" hidden="1" customHeight="1" x14ac:dyDescent="0.25">
      <c r="A39" s="6"/>
      <c r="B39" s="23" t="s">
        <v>26</v>
      </c>
      <c r="C39" s="6"/>
      <c r="D39" s="23"/>
      <c r="E39" s="13"/>
      <c r="F39" s="93"/>
      <c r="G39" s="94"/>
      <c r="H39" s="94"/>
      <c r="I39" s="94"/>
      <c r="J39" s="95"/>
      <c r="K39" s="13">
        <v>2750</v>
      </c>
      <c r="L39" s="13">
        <v>2750</v>
      </c>
      <c r="M39" s="13">
        <v>2750</v>
      </c>
      <c r="N39" s="13">
        <v>2750</v>
      </c>
      <c r="O39" s="6"/>
      <c r="P39" s="24"/>
      <c r="Q39" s="3"/>
      <c r="R39" s="3"/>
      <c r="S39" s="3"/>
      <c r="V39" s="3"/>
      <c r="W39" s="3"/>
      <c r="X39" s="3"/>
      <c r="Y39" s="3"/>
      <c r="Z39" s="3"/>
    </row>
    <row r="40" spans="1:26" ht="57" hidden="1" customHeight="1" x14ac:dyDescent="0.25">
      <c r="A40" s="6"/>
      <c r="B40" s="23" t="s">
        <v>27</v>
      </c>
      <c r="C40" s="6"/>
      <c r="D40" s="23"/>
      <c r="E40" s="13">
        <f>SUM(F40:N40)</f>
        <v>551.33330000000001</v>
      </c>
      <c r="F40" s="93">
        <v>551.33330000000001</v>
      </c>
      <c r="G40" s="94"/>
      <c r="H40" s="94"/>
      <c r="I40" s="94"/>
      <c r="J40" s="95"/>
      <c r="K40" s="13"/>
      <c r="L40" s="13"/>
      <c r="M40" s="13"/>
      <c r="N40" s="13"/>
      <c r="O40" s="25"/>
      <c r="P40" s="24"/>
      <c r="Q40" s="3"/>
      <c r="R40" s="3"/>
      <c r="S40" s="3"/>
      <c r="V40" s="3"/>
      <c r="W40" s="3"/>
      <c r="X40" s="3"/>
      <c r="Y40" s="3"/>
      <c r="Z40" s="3"/>
    </row>
    <row r="41" spans="1:26" ht="41.65" hidden="1" customHeight="1" x14ac:dyDescent="0.25">
      <c r="A41" s="6"/>
      <c r="B41" s="23" t="s">
        <v>28</v>
      </c>
      <c r="C41" s="6"/>
      <c r="D41" s="23"/>
      <c r="E41" s="13">
        <f>SUM(F41:N41)</f>
        <v>1787.5417</v>
      </c>
      <c r="F41" s="93">
        <f>1441.6067+345.935</f>
        <v>1787.5417</v>
      </c>
      <c r="G41" s="94"/>
      <c r="H41" s="94"/>
      <c r="I41" s="94"/>
      <c r="J41" s="95"/>
      <c r="K41" s="13"/>
      <c r="L41" s="13"/>
      <c r="M41" s="13"/>
      <c r="N41" s="13"/>
      <c r="O41" s="6"/>
      <c r="P41" s="24"/>
      <c r="Q41" s="3"/>
      <c r="R41" s="3"/>
      <c r="S41" s="3"/>
      <c r="V41" s="3"/>
      <c r="W41" s="3"/>
      <c r="X41" s="3"/>
      <c r="Y41" s="3"/>
      <c r="Z41" s="3"/>
    </row>
    <row r="42" spans="1:26" ht="41.65" hidden="1" customHeight="1" x14ac:dyDescent="0.25">
      <c r="A42" s="6"/>
      <c r="B42" s="23" t="s">
        <v>29</v>
      </c>
      <c r="C42" s="6"/>
      <c r="D42" s="23"/>
      <c r="E42" s="13"/>
      <c r="F42" s="93"/>
      <c r="G42" s="94"/>
      <c r="H42" s="94"/>
      <c r="I42" s="94"/>
      <c r="J42" s="95"/>
      <c r="K42" s="13"/>
      <c r="L42" s="13"/>
      <c r="M42" s="13"/>
      <c r="N42" s="13"/>
      <c r="O42" s="6"/>
      <c r="P42" s="24"/>
      <c r="Q42" s="3"/>
      <c r="R42" s="3"/>
      <c r="S42" s="3"/>
      <c r="V42" s="3"/>
      <c r="W42" s="3"/>
      <c r="X42" s="3"/>
      <c r="Y42" s="3"/>
      <c r="Z42" s="3"/>
    </row>
    <row r="43" spans="1:26" ht="43.5" hidden="1" customHeight="1" x14ac:dyDescent="0.25">
      <c r="A43" s="6"/>
      <c r="B43" s="23" t="s">
        <v>30</v>
      </c>
      <c r="C43" s="6"/>
      <c r="D43" s="23"/>
      <c r="E43" s="13">
        <f t="shared" ref="E43:E48" si="7">SUM(F43:N43)</f>
        <v>566.4</v>
      </c>
      <c r="F43" s="93">
        <v>566.4</v>
      </c>
      <c r="G43" s="94"/>
      <c r="H43" s="94"/>
      <c r="I43" s="94"/>
      <c r="J43" s="95"/>
      <c r="K43" s="13"/>
      <c r="L43" s="13"/>
      <c r="M43" s="13"/>
      <c r="N43" s="13"/>
      <c r="O43" s="6"/>
      <c r="P43" s="24"/>
      <c r="Q43" s="3"/>
      <c r="R43" s="3"/>
      <c r="S43" s="3"/>
      <c r="V43" s="3"/>
      <c r="W43" s="3"/>
      <c r="X43" s="3"/>
      <c r="Y43" s="3"/>
      <c r="Z43" s="3"/>
    </row>
    <row r="44" spans="1:26" ht="55.9" hidden="1" customHeight="1" x14ac:dyDescent="0.25">
      <c r="A44" s="92" t="s">
        <v>31</v>
      </c>
      <c r="B44" s="91" t="s">
        <v>32</v>
      </c>
      <c r="C44" s="92" t="s">
        <v>91</v>
      </c>
      <c r="D44" s="23" t="s">
        <v>12</v>
      </c>
      <c r="E44" s="13">
        <f t="shared" si="7"/>
        <v>12732.77644</v>
      </c>
      <c r="F44" s="93">
        <f>F45</f>
        <v>2664.7764400000001</v>
      </c>
      <c r="G44" s="94"/>
      <c r="H44" s="94"/>
      <c r="I44" s="94"/>
      <c r="J44" s="95"/>
      <c r="K44" s="13">
        <f t="shared" ref="K44:N45" si="8">K45</f>
        <v>2517</v>
      </c>
      <c r="L44" s="13">
        <f t="shared" si="8"/>
        <v>2517</v>
      </c>
      <c r="M44" s="13">
        <f t="shared" si="8"/>
        <v>2517</v>
      </c>
      <c r="N44" s="13">
        <f t="shared" si="8"/>
        <v>2517</v>
      </c>
      <c r="O44" s="92" t="s">
        <v>20</v>
      </c>
      <c r="P44" s="172" t="s">
        <v>33</v>
      </c>
      <c r="Q44" s="3"/>
      <c r="R44" s="3"/>
      <c r="S44" s="3"/>
      <c r="V44" s="3"/>
      <c r="W44" s="3"/>
      <c r="X44" s="3"/>
      <c r="Y44" s="3"/>
      <c r="Z44" s="3"/>
    </row>
    <row r="45" spans="1:26" ht="145.9" customHeight="1" x14ac:dyDescent="0.25">
      <c r="A45" s="92"/>
      <c r="B45" s="91"/>
      <c r="C45" s="92"/>
      <c r="D45" s="23" t="s">
        <v>14</v>
      </c>
      <c r="E45" s="13">
        <f t="shared" si="7"/>
        <v>12732.77644</v>
      </c>
      <c r="F45" s="93">
        <f>F46</f>
        <v>2664.7764400000001</v>
      </c>
      <c r="G45" s="94"/>
      <c r="H45" s="94"/>
      <c r="I45" s="94"/>
      <c r="J45" s="95"/>
      <c r="K45" s="13">
        <f t="shared" si="8"/>
        <v>2517</v>
      </c>
      <c r="L45" s="13">
        <f t="shared" si="8"/>
        <v>2517</v>
      </c>
      <c r="M45" s="13">
        <f t="shared" si="8"/>
        <v>2517</v>
      </c>
      <c r="N45" s="13">
        <f t="shared" si="8"/>
        <v>2517</v>
      </c>
      <c r="O45" s="92"/>
      <c r="P45" s="172"/>
      <c r="Q45" s="3"/>
      <c r="R45" s="3"/>
      <c r="S45" s="3"/>
      <c r="V45" s="3"/>
      <c r="W45" s="3"/>
      <c r="X45" s="3"/>
      <c r="Y45" s="3"/>
      <c r="Z45" s="3"/>
    </row>
    <row r="46" spans="1:26" hidden="1" x14ac:dyDescent="0.25">
      <c r="A46" s="6"/>
      <c r="B46" s="23" t="s">
        <v>34</v>
      </c>
      <c r="C46" s="6"/>
      <c r="D46" s="23"/>
      <c r="E46" s="13">
        <f t="shared" si="7"/>
        <v>12732.77644</v>
      </c>
      <c r="F46" s="93">
        <f>2516.5+148.27644</f>
        <v>2664.7764400000001</v>
      </c>
      <c r="G46" s="94"/>
      <c r="H46" s="94"/>
      <c r="I46" s="94"/>
      <c r="J46" s="95"/>
      <c r="K46" s="13">
        <v>2517</v>
      </c>
      <c r="L46" s="13">
        <v>2517</v>
      </c>
      <c r="M46" s="13">
        <v>2517</v>
      </c>
      <c r="N46" s="13">
        <v>2517</v>
      </c>
      <c r="O46" s="6"/>
      <c r="P46" s="24"/>
      <c r="Q46" s="3"/>
      <c r="R46" s="3"/>
      <c r="S46" s="3"/>
      <c r="V46" s="3"/>
      <c r="W46" s="3"/>
      <c r="X46" s="3"/>
      <c r="Y46" s="3"/>
      <c r="Z46" s="3"/>
    </row>
    <row r="47" spans="1:26" ht="37.9" hidden="1" customHeight="1" x14ac:dyDescent="0.25">
      <c r="A47" s="92" t="s">
        <v>35</v>
      </c>
      <c r="B47" s="91" t="s">
        <v>36</v>
      </c>
      <c r="C47" s="92" t="s">
        <v>91</v>
      </c>
      <c r="D47" s="23" t="s">
        <v>12</v>
      </c>
      <c r="E47" s="13">
        <f t="shared" si="7"/>
        <v>49378.614000000001</v>
      </c>
      <c r="F47" s="93">
        <f>F48</f>
        <v>11198.614000000001</v>
      </c>
      <c r="G47" s="94"/>
      <c r="H47" s="94"/>
      <c r="I47" s="94"/>
      <c r="J47" s="95"/>
      <c r="K47" s="13">
        <f>K48</f>
        <v>9545</v>
      </c>
      <c r="L47" s="13">
        <f>L48</f>
        <v>9545</v>
      </c>
      <c r="M47" s="13">
        <f>M48</f>
        <v>9545</v>
      </c>
      <c r="N47" s="13">
        <f>N48</f>
        <v>9545</v>
      </c>
      <c r="O47" s="92" t="s">
        <v>20</v>
      </c>
      <c r="P47" s="172" t="s">
        <v>37</v>
      </c>
      <c r="Q47" s="3"/>
      <c r="R47" s="3"/>
      <c r="S47" s="3"/>
      <c r="V47" s="3"/>
      <c r="W47" s="3"/>
      <c r="X47" s="3"/>
      <c r="Y47" s="3"/>
      <c r="Z47" s="3"/>
    </row>
    <row r="48" spans="1:26" ht="80.25" customHeight="1" x14ac:dyDescent="0.25">
      <c r="A48" s="92"/>
      <c r="B48" s="91"/>
      <c r="C48" s="92"/>
      <c r="D48" s="23" t="s">
        <v>14</v>
      </c>
      <c r="E48" s="13">
        <f t="shared" si="7"/>
        <v>49378.614000000001</v>
      </c>
      <c r="F48" s="93">
        <f>SUM(F49:F57)</f>
        <v>11198.614000000001</v>
      </c>
      <c r="G48" s="94"/>
      <c r="H48" s="94"/>
      <c r="I48" s="94"/>
      <c r="J48" s="95"/>
      <c r="K48" s="13">
        <f>SUM(K49:K57)</f>
        <v>9545</v>
      </c>
      <c r="L48" s="13">
        <f>SUM(L49:L57)</f>
        <v>9545</v>
      </c>
      <c r="M48" s="13">
        <f>SUM(M49:M57)</f>
        <v>9545</v>
      </c>
      <c r="N48" s="13">
        <f>SUM(N49:N57)</f>
        <v>9545</v>
      </c>
      <c r="O48" s="92"/>
      <c r="P48" s="172"/>
      <c r="Q48" s="3"/>
      <c r="R48" s="3"/>
      <c r="S48" s="3"/>
      <c r="V48" s="3"/>
      <c r="W48" s="3"/>
      <c r="X48" s="3"/>
      <c r="Y48" s="3"/>
      <c r="Z48" s="3"/>
    </row>
    <row r="49" spans="1:33" hidden="1" x14ac:dyDescent="0.25">
      <c r="A49" s="6"/>
      <c r="B49" s="23" t="s">
        <v>98</v>
      </c>
      <c r="C49" s="6"/>
      <c r="D49" s="23"/>
      <c r="E49" s="13">
        <v>1900</v>
      </c>
      <c r="F49" s="93">
        <f>1900-500</f>
        <v>1400</v>
      </c>
      <c r="G49" s="94"/>
      <c r="H49" s="94"/>
      <c r="I49" s="94"/>
      <c r="J49" s="95"/>
      <c r="K49" s="13"/>
      <c r="L49" s="13"/>
      <c r="M49" s="13"/>
      <c r="N49" s="13"/>
      <c r="O49" s="26"/>
      <c r="P49" s="24"/>
      <c r="Q49" s="3"/>
      <c r="R49" s="3"/>
      <c r="S49" s="3"/>
      <c r="V49" s="3"/>
      <c r="W49" s="3"/>
      <c r="X49" s="3"/>
      <c r="Y49" s="3"/>
      <c r="Z49" s="3"/>
    </row>
    <row r="50" spans="1:33" ht="88.15" hidden="1" customHeight="1" x14ac:dyDescent="0.25">
      <c r="A50" s="6"/>
      <c r="B50" s="23" t="s">
        <v>100</v>
      </c>
      <c r="C50" s="6"/>
      <c r="D50" s="23"/>
      <c r="E50" s="13">
        <v>3000</v>
      </c>
      <c r="F50" s="93">
        <f>3000-345.935</f>
        <v>2654.0650000000001</v>
      </c>
      <c r="G50" s="94"/>
      <c r="H50" s="94"/>
      <c r="I50" s="94"/>
      <c r="J50" s="95"/>
      <c r="K50" s="13"/>
      <c r="L50" s="13"/>
      <c r="M50" s="13"/>
      <c r="N50" s="13"/>
      <c r="O50" s="6"/>
      <c r="P50" s="24"/>
      <c r="Q50" s="3"/>
      <c r="R50" s="3"/>
      <c r="S50" s="3"/>
      <c r="V50" s="3"/>
      <c r="W50" s="3"/>
      <c r="X50" s="3"/>
      <c r="Y50" s="3"/>
      <c r="Z50" s="3"/>
    </row>
    <row r="51" spans="1:33" ht="31.5" hidden="1" x14ac:dyDescent="0.25">
      <c r="A51" s="6"/>
      <c r="B51" s="23" t="s">
        <v>99</v>
      </c>
      <c r="C51" s="6"/>
      <c r="D51" s="23"/>
      <c r="E51" s="13">
        <v>2579.5324799999999</v>
      </c>
      <c r="F51" s="93">
        <f>2579.532+1354.98146</f>
        <v>3934.5134600000001</v>
      </c>
      <c r="G51" s="94"/>
      <c r="H51" s="94"/>
      <c r="I51" s="94"/>
      <c r="J51" s="95"/>
      <c r="K51" s="13"/>
      <c r="L51" s="13"/>
      <c r="M51" s="13"/>
      <c r="N51" s="13"/>
      <c r="O51" s="6"/>
      <c r="P51" s="24"/>
      <c r="Q51" s="3"/>
      <c r="R51" s="3"/>
      <c r="S51" s="3"/>
      <c r="V51" s="3"/>
      <c r="W51" s="3"/>
      <c r="X51" s="3"/>
      <c r="Y51" s="3"/>
      <c r="Z51" s="3"/>
    </row>
    <row r="52" spans="1:33" hidden="1" x14ac:dyDescent="0.25">
      <c r="A52" s="6"/>
      <c r="B52" s="23" t="s">
        <v>38</v>
      </c>
      <c r="C52" s="6"/>
      <c r="D52" s="23"/>
      <c r="E52" s="13"/>
      <c r="F52" s="93"/>
      <c r="G52" s="94"/>
      <c r="H52" s="94"/>
      <c r="I52" s="94"/>
      <c r="J52" s="95"/>
      <c r="K52" s="13">
        <v>3965</v>
      </c>
      <c r="L52" s="13">
        <v>3965</v>
      </c>
      <c r="M52" s="13">
        <v>3965</v>
      </c>
      <c r="N52" s="13">
        <v>3965</v>
      </c>
      <c r="O52" s="6"/>
      <c r="P52" s="24"/>
      <c r="Q52" s="3"/>
      <c r="R52" s="3"/>
      <c r="S52" s="3"/>
      <c r="V52" s="3"/>
      <c r="W52" s="3"/>
      <c r="X52" s="3"/>
      <c r="Y52" s="3"/>
      <c r="Z52" s="3"/>
    </row>
    <row r="53" spans="1:33" hidden="1" x14ac:dyDescent="0.25">
      <c r="A53" s="6"/>
      <c r="B53" s="23"/>
      <c r="C53" s="6"/>
      <c r="D53" s="23"/>
      <c r="E53" s="13"/>
      <c r="F53" s="93"/>
      <c r="G53" s="94"/>
      <c r="H53" s="94"/>
      <c r="I53" s="94"/>
      <c r="J53" s="95"/>
      <c r="K53" s="13"/>
      <c r="L53" s="13"/>
      <c r="M53" s="13"/>
      <c r="N53" s="13"/>
      <c r="O53" s="6"/>
      <c r="P53" s="24"/>
      <c r="Q53" s="3"/>
      <c r="R53" s="3"/>
      <c r="S53" s="3"/>
      <c r="V53" s="3"/>
      <c r="W53" s="3"/>
      <c r="X53" s="3"/>
      <c r="Y53" s="3"/>
      <c r="Z53" s="3"/>
    </row>
    <row r="54" spans="1:33" ht="88.15" hidden="1" customHeight="1" x14ac:dyDescent="0.25">
      <c r="A54" s="6"/>
      <c r="B54" s="23" t="s">
        <v>39</v>
      </c>
      <c r="C54" s="6"/>
      <c r="D54" s="23"/>
      <c r="E54" s="13"/>
      <c r="F54" s="93"/>
      <c r="G54" s="94"/>
      <c r="H54" s="94"/>
      <c r="I54" s="94"/>
      <c r="J54" s="95"/>
      <c r="K54" s="13">
        <v>5580</v>
      </c>
      <c r="L54" s="13">
        <v>5580</v>
      </c>
      <c r="M54" s="13">
        <v>5580</v>
      </c>
      <c r="N54" s="13">
        <v>5580</v>
      </c>
      <c r="O54" s="6"/>
      <c r="P54" s="24"/>
      <c r="Q54" s="3"/>
      <c r="R54" s="3"/>
      <c r="S54" s="3"/>
      <c r="V54" s="3"/>
      <c r="W54" s="3"/>
      <c r="X54" s="3"/>
      <c r="Y54" s="3"/>
      <c r="Z54" s="3"/>
    </row>
    <row r="55" spans="1:33" ht="39.75" hidden="1" customHeight="1" x14ac:dyDescent="0.25">
      <c r="A55" s="6"/>
      <c r="B55" s="23" t="s">
        <v>85</v>
      </c>
      <c r="C55" s="6"/>
      <c r="D55" s="23"/>
      <c r="E55" s="13">
        <v>119.20766999999999</v>
      </c>
      <c r="F55" s="93">
        <v>119.20699999999999</v>
      </c>
      <c r="G55" s="94"/>
      <c r="H55" s="94"/>
      <c r="I55" s="94"/>
      <c r="J55" s="95"/>
      <c r="K55" s="13"/>
      <c r="L55" s="13"/>
      <c r="M55" s="13"/>
      <c r="N55" s="13"/>
      <c r="O55" s="6"/>
      <c r="P55" s="24"/>
      <c r="Q55" s="3"/>
      <c r="R55" s="3"/>
      <c r="S55" s="3"/>
      <c r="V55" s="3"/>
      <c r="W55" s="3"/>
      <c r="X55" s="3"/>
      <c r="Y55" s="3"/>
      <c r="Z55" s="3"/>
    </row>
    <row r="56" spans="1:33" ht="39.75" hidden="1" customHeight="1" x14ac:dyDescent="0.25">
      <c r="A56" s="6"/>
      <c r="B56" s="23" t="s">
        <v>97</v>
      </c>
      <c r="C56" s="6"/>
      <c r="D56" s="23"/>
      <c r="E56" s="13">
        <v>1945.81</v>
      </c>
      <c r="F56" s="93">
        <f>1945.81+1145.01854</f>
        <v>3090.82854</v>
      </c>
      <c r="G56" s="94"/>
      <c r="H56" s="94"/>
      <c r="I56" s="94"/>
      <c r="J56" s="95"/>
      <c r="K56" s="13"/>
      <c r="L56" s="13"/>
      <c r="M56" s="13"/>
      <c r="N56" s="13"/>
      <c r="O56" s="6"/>
      <c r="P56" s="24"/>
      <c r="Q56" s="3"/>
      <c r="R56" s="3"/>
      <c r="S56" s="3"/>
      <c r="V56" s="3"/>
      <c r="W56" s="3"/>
      <c r="X56" s="3"/>
      <c r="Y56" s="3"/>
      <c r="Z56" s="3"/>
    </row>
    <row r="57" spans="1:33" hidden="1" x14ac:dyDescent="0.25">
      <c r="A57" s="6"/>
      <c r="B57" s="23"/>
      <c r="C57" s="6"/>
      <c r="D57" s="23"/>
      <c r="E57" s="13"/>
      <c r="F57" s="93"/>
      <c r="G57" s="94"/>
      <c r="H57" s="94"/>
      <c r="I57" s="94"/>
      <c r="J57" s="95"/>
      <c r="K57" s="13"/>
      <c r="L57" s="13"/>
      <c r="M57" s="13"/>
      <c r="N57" s="13"/>
      <c r="O57" s="6"/>
      <c r="P57" s="24"/>
      <c r="Q57" s="3"/>
      <c r="R57" s="3"/>
      <c r="S57" s="3"/>
      <c r="V57" s="3"/>
      <c r="W57" s="3"/>
      <c r="X57" s="3"/>
      <c r="Y57" s="3"/>
      <c r="Z57" s="3"/>
    </row>
    <row r="58" spans="1:33" ht="119.25" customHeight="1" x14ac:dyDescent="0.25">
      <c r="A58" s="22" t="s">
        <v>41</v>
      </c>
      <c r="B58" s="27" t="s">
        <v>184</v>
      </c>
      <c r="C58" s="6" t="s">
        <v>91</v>
      </c>
      <c r="D58" s="23" t="s">
        <v>14</v>
      </c>
      <c r="E58" s="13">
        <f t="shared" ref="E58:E79" si="9">SUM(F58:N58)</f>
        <v>73698.030490000005</v>
      </c>
      <c r="F58" s="93">
        <v>14916.842490000001</v>
      </c>
      <c r="G58" s="94"/>
      <c r="H58" s="94"/>
      <c r="I58" s="94"/>
      <c r="J58" s="95"/>
      <c r="K58" s="13">
        <v>14695.297</v>
      </c>
      <c r="L58" s="13">
        <v>14695.297</v>
      </c>
      <c r="M58" s="13">
        <v>14695.297</v>
      </c>
      <c r="N58" s="13">
        <v>14695.297</v>
      </c>
      <c r="O58" s="6" t="s">
        <v>42</v>
      </c>
      <c r="P58" s="24" t="s">
        <v>43</v>
      </c>
      <c r="Q58" s="3"/>
      <c r="R58" s="3"/>
      <c r="S58" s="3"/>
      <c r="V58" s="3"/>
      <c r="W58" s="3"/>
      <c r="X58" s="3"/>
      <c r="Y58" s="3"/>
      <c r="Z58" s="3"/>
      <c r="AG58" s="3"/>
    </row>
    <row r="59" spans="1:33" ht="50.25" hidden="1" customHeight="1" x14ac:dyDescent="0.25">
      <c r="A59" s="200">
        <v>2</v>
      </c>
      <c r="B59" s="201" t="s">
        <v>116</v>
      </c>
      <c r="C59" s="28"/>
      <c r="D59" s="20" t="s">
        <v>12</v>
      </c>
      <c r="E59" s="11">
        <f t="shared" si="9"/>
        <v>7283.6003299999993</v>
      </c>
      <c r="F59" s="109">
        <f>F61</f>
        <v>2939.6003299999998</v>
      </c>
      <c r="G59" s="110"/>
      <c r="H59" s="110"/>
      <c r="I59" s="110"/>
      <c r="J59" s="111"/>
      <c r="K59" s="11">
        <f t="shared" ref="K59:N60" si="10">K61</f>
        <v>1086</v>
      </c>
      <c r="L59" s="11">
        <f t="shared" si="10"/>
        <v>1086</v>
      </c>
      <c r="M59" s="11">
        <f t="shared" si="10"/>
        <v>1086</v>
      </c>
      <c r="N59" s="11">
        <f t="shared" si="10"/>
        <v>1086</v>
      </c>
      <c r="O59" s="200"/>
      <c r="P59" s="172"/>
      <c r="Q59" s="3"/>
      <c r="R59" s="3"/>
      <c r="S59" s="3"/>
      <c r="V59" s="3"/>
      <c r="W59" s="3"/>
      <c r="X59" s="3"/>
      <c r="Y59" s="3"/>
      <c r="Z59" s="3"/>
    </row>
    <row r="60" spans="1:33" ht="86.25" customHeight="1" x14ac:dyDescent="0.25">
      <c r="A60" s="200"/>
      <c r="B60" s="201"/>
      <c r="C60" s="28" t="s">
        <v>91</v>
      </c>
      <c r="D60" s="20" t="s">
        <v>14</v>
      </c>
      <c r="E60" s="11">
        <f t="shared" si="9"/>
        <v>7283.6003299999993</v>
      </c>
      <c r="F60" s="109">
        <f>F62</f>
        <v>2939.6003299999998</v>
      </c>
      <c r="G60" s="110"/>
      <c r="H60" s="110"/>
      <c r="I60" s="110"/>
      <c r="J60" s="111"/>
      <c r="K60" s="11">
        <f t="shared" si="10"/>
        <v>1086</v>
      </c>
      <c r="L60" s="11">
        <f t="shared" si="10"/>
        <v>1086</v>
      </c>
      <c r="M60" s="11">
        <f t="shared" si="10"/>
        <v>1086</v>
      </c>
      <c r="N60" s="11">
        <f t="shared" si="10"/>
        <v>1086</v>
      </c>
      <c r="O60" s="200"/>
      <c r="P60" s="172"/>
      <c r="Q60" s="3"/>
      <c r="R60" s="3"/>
      <c r="S60" s="3"/>
      <c r="V60" s="3"/>
      <c r="W60" s="3"/>
      <c r="X60" s="3"/>
      <c r="Y60" s="3"/>
      <c r="Z60" s="3"/>
    </row>
    <row r="61" spans="1:33" ht="37.9" hidden="1" customHeight="1" x14ac:dyDescent="0.25">
      <c r="A61" s="83" t="s">
        <v>44</v>
      </c>
      <c r="B61" s="202" t="s">
        <v>45</v>
      </c>
      <c r="C61" s="83" t="s">
        <v>91</v>
      </c>
      <c r="D61" s="23" t="s">
        <v>12</v>
      </c>
      <c r="E61" s="13">
        <f t="shared" si="9"/>
        <v>7283.6003299999993</v>
      </c>
      <c r="F61" s="93">
        <f>F62</f>
        <v>2939.6003299999998</v>
      </c>
      <c r="G61" s="94"/>
      <c r="H61" s="94"/>
      <c r="I61" s="94"/>
      <c r="J61" s="95"/>
      <c r="K61" s="13">
        <f>K62</f>
        <v>1086</v>
      </c>
      <c r="L61" s="13">
        <f>L62</f>
        <v>1086</v>
      </c>
      <c r="M61" s="13">
        <f>M62</f>
        <v>1086</v>
      </c>
      <c r="N61" s="13">
        <f>N62</f>
        <v>1086</v>
      </c>
      <c r="O61" s="83" t="s">
        <v>20</v>
      </c>
      <c r="P61" s="96" t="s">
        <v>46</v>
      </c>
      <c r="Q61" s="3"/>
      <c r="R61" s="3"/>
      <c r="S61" s="3"/>
      <c r="V61" s="3"/>
      <c r="W61" s="3"/>
      <c r="X61" s="3"/>
      <c r="Y61" s="3"/>
      <c r="Z61" s="3"/>
    </row>
    <row r="62" spans="1:33" ht="217.5" customHeight="1" x14ac:dyDescent="0.25">
      <c r="A62" s="85"/>
      <c r="B62" s="203"/>
      <c r="C62" s="85"/>
      <c r="D62" s="23" t="s">
        <v>14</v>
      </c>
      <c r="E62" s="13">
        <f t="shared" si="9"/>
        <v>7283.6003299999993</v>
      </c>
      <c r="F62" s="93">
        <f>SUM(F63:F67)</f>
        <v>2939.6003299999998</v>
      </c>
      <c r="G62" s="94"/>
      <c r="H62" s="94"/>
      <c r="I62" s="94"/>
      <c r="J62" s="95"/>
      <c r="K62" s="13">
        <f>SUM(K63:K67)</f>
        <v>1086</v>
      </c>
      <c r="L62" s="13">
        <f>SUM(L63:L67)</f>
        <v>1086</v>
      </c>
      <c r="M62" s="13">
        <f>SUM(M63:M67)</f>
        <v>1086</v>
      </c>
      <c r="N62" s="13">
        <f>SUM(N63:N67)</f>
        <v>1086</v>
      </c>
      <c r="O62" s="85"/>
      <c r="P62" s="98"/>
      <c r="Q62" s="3"/>
      <c r="R62" s="3"/>
      <c r="S62" s="3"/>
      <c r="V62" s="3"/>
      <c r="W62" s="3"/>
      <c r="X62" s="3"/>
      <c r="Y62" s="3"/>
      <c r="Z62" s="3"/>
    </row>
    <row r="63" spans="1:33" ht="47.25" hidden="1" x14ac:dyDescent="0.25">
      <c r="A63" s="6"/>
      <c r="B63" s="23" t="s">
        <v>47</v>
      </c>
      <c r="C63" s="6"/>
      <c r="D63" s="23"/>
      <c r="E63" s="13">
        <f t="shared" si="9"/>
        <v>7274.0003299999998</v>
      </c>
      <c r="F63" s="93">
        <v>2930.0003299999998</v>
      </c>
      <c r="G63" s="94"/>
      <c r="H63" s="94"/>
      <c r="I63" s="94"/>
      <c r="J63" s="95"/>
      <c r="K63" s="13">
        <v>1086</v>
      </c>
      <c r="L63" s="13">
        <v>1086</v>
      </c>
      <c r="M63" s="13">
        <v>1086</v>
      </c>
      <c r="N63" s="13">
        <v>1086</v>
      </c>
      <c r="O63" s="6"/>
      <c r="P63" s="24"/>
      <c r="Q63" s="3"/>
      <c r="R63" s="3"/>
      <c r="S63" s="3"/>
      <c r="V63" s="3"/>
      <c r="W63" s="3"/>
      <c r="X63" s="3"/>
      <c r="Y63" s="3"/>
      <c r="Z63" s="3"/>
    </row>
    <row r="64" spans="1:33" hidden="1" x14ac:dyDescent="0.25">
      <c r="A64" s="6"/>
      <c r="B64" s="23" t="s">
        <v>48</v>
      </c>
      <c r="C64" s="6"/>
      <c r="D64" s="23"/>
      <c r="E64" s="13">
        <f t="shared" si="9"/>
        <v>0</v>
      </c>
      <c r="F64" s="93"/>
      <c r="G64" s="94"/>
      <c r="H64" s="94"/>
      <c r="I64" s="94"/>
      <c r="J64" s="95"/>
      <c r="K64" s="13"/>
      <c r="L64" s="13"/>
      <c r="M64" s="13"/>
      <c r="N64" s="13"/>
      <c r="O64" s="6"/>
      <c r="P64" s="24"/>
      <c r="Q64" s="3"/>
      <c r="R64" s="3"/>
      <c r="S64" s="3"/>
      <c r="V64" s="3"/>
      <c r="W64" s="3"/>
      <c r="X64" s="3"/>
      <c r="Y64" s="3"/>
      <c r="Z64" s="3"/>
    </row>
    <row r="65" spans="1:26" hidden="1" x14ac:dyDescent="0.25">
      <c r="A65" s="6"/>
      <c r="B65" s="23" t="s">
        <v>87</v>
      </c>
      <c r="C65" s="6"/>
      <c r="D65" s="23"/>
      <c r="E65" s="13">
        <f t="shared" si="9"/>
        <v>0</v>
      </c>
      <c r="F65" s="93"/>
      <c r="G65" s="94"/>
      <c r="H65" s="94"/>
      <c r="I65" s="94"/>
      <c r="J65" s="95"/>
      <c r="K65" s="13"/>
      <c r="L65" s="13"/>
      <c r="M65" s="13"/>
      <c r="N65" s="13"/>
      <c r="O65" s="6"/>
      <c r="P65" s="24"/>
      <c r="Q65" s="3"/>
      <c r="R65" s="3"/>
      <c r="S65" s="3"/>
      <c r="V65" s="3"/>
      <c r="W65" s="3"/>
      <c r="X65" s="3"/>
      <c r="Y65" s="3"/>
      <c r="Z65" s="3"/>
    </row>
    <row r="66" spans="1:26" hidden="1" x14ac:dyDescent="0.25">
      <c r="A66" s="6"/>
      <c r="B66" s="23" t="s">
        <v>86</v>
      </c>
      <c r="C66" s="6"/>
      <c r="D66" s="23"/>
      <c r="E66" s="13">
        <f t="shared" si="9"/>
        <v>9.6</v>
      </c>
      <c r="F66" s="93">
        <v>9.6</v>
      </c>
      <c r="G66" s="94"/>
      <c r="H66" s="94"/>
      <c r="I66" s="94"/>
      <c r="J66" s="95"/>
      <c r="K66" s="13"/>
      <c r="L66" s="13"/>
      <c r="M66" s="13"/>
      <c r="N66" s="13"/>
      <c r="O66" s="6"/>
      <c r="P66" s="24"/>
      <c r="Q66" s="3"/>
      <c r="R66" s="3"/>
      <c r="S66" s="3"/>
      <c r="V66" s="3"/>
      <c r="W66" s="3"/>
      <c r="X66" s="3"/>
      <c r="Y66" s="3"/>
      <c r="Z66" s="3"/>
    </row>
    <row r="67" spans="1:26" hidden="1" x14ac:dyDescent="0.25">
      <c r="A67" s="6"/>
      <c r="B67" s="23" t="s">
        <v>49</v>
      </c>
      <c r="C67" s="6"/>
      <c r="D67" s="23"/>
      <c r="E67" s="13">
        <f t="shared" si="9"/>
        <v>0</v>
      </c>
      <c r="F67" s="93"/>
      <c r="G67" s="94"/>
      <c r="H67" s="94"/>
      <c r="I67" s="94"/>
      <c r="J67" s="95"/>
      <c r="K67" s="13"/>
      <c r="L67" s="13"/>
      <c r="M67" s="13"/>
      <c r="N67" s="13"/>
      <c r="O67" s="6"/>
      <c r="P67" s="24"/>
      <c r="Q67" s="3"/>
      <c r="R67" s="3"/>
      <c r="S67" s="3"/>
      <c r="V67" s="3"/>
      <c r="W67" s="3"/>
      <c r="X67" s="3"/>
      <c r="Y67" s="3"/>
      <c r="Z67" s="3"/>
    </row>
    <row r="68" spans="1:26" hidden="1" x14ac:dyDescent="0.25">
      <c r="A68" s="200">
        <v>3</v>
      </c>
      <c r="B68" s="201" t="s">
        <v>115</v>
      </c>
      <c r="C68" s="200" t="s">
        <v>91</v>
      </c>
      <c r="D68" s="20" t="s">
        <v>12</v>
      </c>
      <c r="E68" s="11">
        <f t="shared" si="9"/>
        <v>65155.890670000001</v>
      </c>
      <c r="F68" s="109">
        <f>F71+F84+F91</f>
        <v>15511.890670000001</v>
      </c>
      <c r="G68" s="110"/>
      <c r="H68" s="110"/>
      <c r="I68" s="110"/>
      <c r="J68" s="111"/>
      <c r="K68" s="11">
        <f>K71+K84+K91</f>
        <v>12411</v>
      </c>
      <c r="L68" s="11">
        <f>L71+L84+L91</f>
        <v>12411</v>
      </c>
      <c r="M68" s="11">
        <f>M71+M84+M91</f>
        <v>12411</v>
      </c>
      <c r="N68" s="11">
        <f>N71+N84+N91</f>
        <v>12411</v>
      </c>
      <c r="O68" s="200"/>
      <c r="P68" s="172"/>
      <c r="Q68" s="3"/>
      <c r="R68" s="3"/>
      <c r="S68" s="3"/>
      <c r="V68" s="3"/>
      <c r="W68" s="3"/>
      <c r="X68" s="3"/>
      <c r="Y68" s="3"/>
      <c r="Z68" s="3"/>
    </row>
    <row r="69" spans="1:26" ht="47.25" hidden="1" x14ac:dyDescent="0.25">
      <c r="A69" s="200"/>
      <c r="B69" s="201"/>
      <c r="C69" s="200"/>
      <c r="D69" s="20" t="s">
        <v>13</v>
      </c>
      <c r="E69" s="11">
        <f t="shared" si="9"/>
        <v>0</v>
      </c>
      <c r="F69" s="109">
        <v>0</v>
      </c>
      <c r="G69" s="110"/>
      <c r="H69" s="110"/>
      <c r="I69" s="110"/>
      <c r="J69" s="111"/>
      <c r="K69" s="11">
        <v>0</v>
      </c>
      <c r="L69" s="11">
        <v>0</v>
      </c>
      <c r="M69" s="11">
        <v>0</v>
      </c>
      <c r="N69" s="11"/>
      <c r="O69" s="200"/>
      <c r="P69" s="172"/>
      <c r="Q69" s="3"/>
      <c r="R69" s="3"/>
      <c r="S69" s="3"/>
      <c r="V69" s="3"/>
      <c r="W69" s="3"/>
      <c r="X69" s="3"/>
      <c r="Y69" s="3"/>
      <c r="Z69" s="3"/>
    </row>
    <row r="70" spans="1:26" ht="84.75" customHeight="1" x14ac:dyDescent="0.25">
      <c r="A70" s="200"/>
      <c r="B70" s="201"/>
      <c r="C70" s="200"/>
      <c r="D70" s="20" t="s">
        <v>14</v>
      </c>
      <c r="E70" s="11">
        <f t="shared" si="9"/>
        <v>65155.890670000001</v>
      </c>
      <c r="F70" s="109">
        <f>F73+F85+F92</f>
        <v>15511.890670000001</v>
      </c>
      <c r="G70" s="110"/>
      <c r="H70" s="110"/>
      <c r="I70" s="110"/>
      <c r="J70" s="111"/>
      <c r="K70" s="11">
        <f>K73+K85+K92</f>
        <v>12411</v>
      </c>
      <c r="L70" s="11">
        <f>L73+L85+L92</f>
        <v>12411</v>
      </c>
      <c r="M70" s="11">
        <f>M73+M85+M92</f>
        <v>12411</v>
      </c>
      <c r="N70" s="11">
        <f>N73+N85+N92</f>
        <v>12411</v>
      </c>
      <c r="O70" s="200"/>
      <c r="P70" s="172"/>
      <c r="Q70" s="3"/>
      <c r="R70" s="3"/>
      <c r="S70" s="3"/>
      <c r="V70" s="3"/>
      <c r="W70" s="3"/>
      <c r="X70" s="3"/>
      <c r="Y70" s="3"/>
      <c r="Z70" s="3"/>
    </row>
    <row r="71" spans="1:26" ht="42" hidden="1" customHeight="1" x14ac:dyDescent="0.25">
      <c r="A71" s="92" t="s">
        <v>18</v>
      </c>
      <c r="B71" s="91" t="s">
        <v>50</v>
      </c>
      <c r="C71" s="92" t="s">
        <v>91</v>
      </c>
      <c r="D71" s="23" t="s">
        <v>12</v>
      </c>
      <c r="E71" s="13">
        <f t="shared" si="9"/>
        <v>28525.150669999999</v>
      </c>
      <c r="F71" s="93">
        <f>F73</f>
        <v>4525.15067</v>
      </c>
      <c r="G71" s="94"/>
      <c r="H71" s="94"/>
      <c r="I71" s="94"/>
      <c r="J71" s="95"/>
      <c r="K71" s="13">
        <f>K73</f>
        <v>6000</v>
      </c>
      <c r="L71" s="13">
        <f>L73</f>
        <v>6000</v>
      </c>
      <c r="M71" s="13">
        <f>M73</f>
        <v>6000</v>
      </c>
      <c r="N71" s="13">
        <f>N73</f>
        <v>6000</v>
      </c>
      <c r="O71" s="92" t="s">
        <v>20</v>
      </c>
      <c r="P71" s="172" t="s">
        <v>51</v>
      </c>
      <c r="Q71" s="3"/>
      <c r="R71" s="3"/>
      <c r="S71" s="3"/>
      <c r="V71" s="3"/>
      <c r="W71" s="3"/>
      <c r="X71" s="3"/>
      <c r="Y71" s="3"/>
      <c r="Z71" s="3"/>
    </row>
    <row r="72" spans="1:26" ht="30" hidden="1" customHeight="1" x14ac:dyDescent="0.25">
      <c r="A72" s="92"/>
      <c r="B72" s="91"/>
      <c r="C72" s="92"/>
      <c r="D72" s="23"/>
      <c r="E72" s="13">
        <f t="shared" si="9"/>
        <v>0</v>
      </c>
      <c r="F72" s="93"/>
      <c r="G72" s="94"/>
      <c r="H72" s="94"/>
      <c r="I72" s="94"/>
      <c r="J72" s="95"/>
      <c r="K72" s="13"/>
      <c r="L72" s="13"/>
      <c r="M72" s="13"/>
      <c r="N72" s="13"/>
      <c r="O72" s="92"/>
      <c r="P72" s="172"/>
      <c r="Q72" s="3"/>
      <c r="R72" s="3"/>
      <c r="S72" s="3"/>
      <c r="V72" s="3"/>
      <c r="W72" s="3"/>
      <c r="X72" s="3"/>
      <c r="Y72" s="3"/>
      <c r="Z72" s="3"/>
    </row>
    <row r="73" spans="1:26" ht="68.25" customHeight="1" x14ac:dyDescent="0.25">
      <c r="A73" s="92"/>
      <c r="B73" s="91"/>
      <c r="C73" s="92"/>
      <c r="D73" s="23" t="s">
        <v>14</v>
      </c>
      <c r="E73" s="13">
        <f t="shared" si="9"/>
        <v>28525.150669999999</v>
      </c>
      <c r="F73" s="93">
        <f>SUM(F74:F83)</f>
        <v>4525.15067</v>
      </c>
      <c r="G73" s="94"/>
      <c r="H73" s="94"/>
      <c r="I73" s="94"/>
      <c r="J73" s="95"/>
      <c r="K73" s="13">
        <f>SUM(K74:K83)</f>
        <v>6000</v>
      </c>
      <c r="L73" s="13">
        <f>SUM(L74:L83)</f>
        <v>6000</v>
      </c>
      <c r="M73" s="13">
        <f>SUM(M74:M83)</f>
        <v>6000</v>
      </c>
      <c r="N73" s="13">
        <f>SUM(N74:N83)</f>
        <v>6000</v>
      </c>
      <c r="O73" s="92"/>
      <c r="P73" s="172"/>
      <c r="Q73" s="3"/>
      <c r="R73" s="3"/>
      <c r="S73" s="3"/>
      <c r="V73" s="3"/>
      <c r="W73" s="3"/>
      <c r="X73" s="3"/>
      <c r="Y73" s="3"/>
      <c r="Z73" s="3"/>
    </row>
    <row r="74" spans="1:26" hidden="1" x14ac:dyDescent="0.25">
      <c r="A74" s="6"/>
      <c r="B74" s="23" t="s">
        <v>52</v>
      </c>
      <c r="C74" s="6"/>
      <c r="D74" s="23"/>
      <c r="E74" s="13">
        <f t="shared" si="9"/>
        <v>46.491999999999997</v>
      </c>
      <c r="F74" s="93">
        <v>46.491999999999997</v>
      </c>
      <c r="G74" s="94"/>
      <c r="H74" s="94"/>
      <c r="I74" s="94"/>
      <c r="J74" s="95"/>
      <c r="K74" s="13"/>
      <c r="L74" s="13"/>
      <c r="M74" s="13"/>
      <c r="N74" s="13"/>
      <c r="O74" s="6"/>
      <c r="P74" s="24"/>
      <c r="Q74" s="3"/>
      <c r="R74" s="3"/>
      <c r="S74" s="3"/>
      <c r="V74" s="3"/>
      <c r="W74" s="3"/>
      <c r="X74" s="3"/>
      <c r="Y74" s="3"/>
      <c r="Z74" s="3"/>
    </row>
    <row r="75" spans="1:26" ht="31.5" hidden="1" x14ac:dyDescent="0.25">
      <c r="A75" s="6"/>
      <c r="B75" s="23" t="s">
        <v>53</v>
      </c>
      <c r="C75" s="6"/>
      <c r="D75" s="23"/>
      <c r="E75" s="13">
        <f t="shared" si="9"/>
        <v>3856.32</v>
      </c>
      <c r="F75" s="93">
        <v>3856.32</v>
      </c>
      <c r="G75" s="94"/>
      <c r="H75" s="94"/>
      <c r="I75" s="94"/>
      <c r="J75" s="95"/>
      <c r="K75" s="13"/>
      <c r="L75" s="13"/>
      <c r="M75" s="13"/>
      <c r="N75" s="13"/>
      <c r="O75" s="6"/>
      <c r="P75" s="24"/>
      <c r="Q75" s="3"/>
      <c r="R75" s="3"/>
      <c r="S75" s="3"/>
      <c r="V75" s="3"/>
      <c r="W75" s="3"/>
      <c r="X75" s="3"/>
      <c r="Y75" s="3"/>
      <c r="Z75" s="3"/>
    </row>
    <row r="76" spans="1:26" ht="31.5" hidden="1" x14ac:dyDescent="0.25">
      <c r="A76" s="6"/>
      <c r="B76" s="23" t="s">
        <v>54</v>
      </c>
      <c r="C76" s="6"/>
      <c r="D76" s="23"/>
      <c r="E76" s="13">
        <f t="shared" si="9"/>
        <v>0</v>
      </c>
      <c r="F76" s="93"/>
      <c r="G76" s="94"/>
      <c r="H76" s="94"/>
      <c r="I76" s="94"/>
      <c r="J76" s="95"/>
      <c r="K76" s="13"/>
      <c r="L76" s="13"/>
      <c r="M76" s="13"/>
      <c r="N76" s="13"/>
      <c r="O76" s="6"/>
      <c r="P76" s="24"/>
      <c r="Q76" s="3"/>
      <c r="R76" s="3"/>
      <c r="S76" s="3"/>
      <c r="V76" s="3"/>
      <c r="W76" s="3"/>
      <c r="X76" s="3"/>
      <c r="Y76" s="3"/>
      <c r="Z76" s="3"/>
    </row>
    <row r="77" spans="1:26" hidden="1" x14ac:dyDescent="0.25">
      <c r="A77" s="6"/>
      <c r="B77" s="23" t="s">
        <v>55</v>
      </c>
      <c r="C77" s="6"/>
      <c r="D77" s="23"/>
      <c r="E77" s="13">
        <f t="shared" si="9"/>
        <v>605.67200000000003</v>
      </c>
      <c r="F77" s="93">
        <v>605.67200000000003</v>
      </c>
      <c r="G77" s="94"/>
      <c r="H77" s="94"/>
      <c r="I77" s="94"/>
      <c r="J77" s="95"/>
      <c r="K77" s="13"/>
      <c r="L77" s="13"/>
      <c r="M77" s="13"/>
      <c r="N77" s="13"/>
      <c r="O77" s="6"/>
      <c r="P77" s="24"/>
      <c r="Q77" s="3"/>
      <c r="R77" s="3"/>
      <c r="S77" s="3"/>
      <c r="V77" s="3"/>
      <c r="W77" s="3"/>
      <c r="X77" s="3"/>
      <c r="Y77" s="3"/>
      <c r="Z77" s="3"/>
    </row>
    <row r="78" spans="1:26" ht="31.5" hidden="1" x14ac:dyDescent="0.25">
      <c r="A78" s="6"/>
      <c r="B78" s="23" t="s">
        <v>56</v>
      </c>
      <c r="C78" s="6"/>
      <c r="D78" s="23"/>
      <c r="E78" s="13">
        <f t="shared" si="9"/>
        <v>0</v>
      </c>
      <c r="F78" s="93"/>
      <c r="G78" s="94"/>
      <c r="H78" s="94"/>
      <c r="I78" s="94"/>
      <c r="J78" s="95"/>
      <c r="K78" s="13"/>
      <c r="L78" s="13"/>
      <c r="M78" s="13"/>
      <c r="N78" s="13"/>
      <c r="O78" s="6"/>
      <c r="P78" s="24"/>
      <c r="Q78" s="3"/>
      <c r="R78" s="3"/>
      <c r="S78" s="3"/>
      <c r="V78" s="3"/>
      <c r="W78" s="3"/>
      <c r="X78" s="3"/>
      <c r="Y78" s="3"/>
      <c r="Z78" s="3"/>
    </row>
    <row r="79" spans="1:26" hidden="1" x14ac:dyDescent="0.25">
      <c r="A79" s="6"/>
      <c r="B79" s="29" t="s">
        <v>110</v>
      </c>
      <c r="C79" s="6"/>
      <c r="D79" s="23"/>
      <c r="E79" s="13">
        <f t="shared" si="9"/>
        <v>23946.666669999999</v>
      </c>
      <c r="F79" s="93">
        <f>5946.66667-3500-2500</f>
        <v>-53.333330000000387</v>
      </c>
      <c r="G79" s="94"/>
      <c r="H79" s="94"/>
      <c r="I79" s="94"/>
      <c r="J79" s="95"/>
      <c r="K79" s="13">
        <v>6000</v>
      </c>
      <c r="L79" s="13">
        <v>6000</v>
      </c>
      <c r="M79" s="13">
        <v>6000</v>
      </c>
      <c r="N79" s="13">
        <v>6000</v>
      </c>
      <c r="O79" s="6"/>
      <c r="P79" s="24"/>
      <c r="Q79" s="3"/>
      <c r="R79" s="3"/>
      <c r="S79" s="3"/>
      <c r="V79" s="3"/>
      <c r="W79" s="3"/>
      <c r="X79" s="3"/>
      <c r="Y79" s="3"/>
      <c r="Z79" s="3"/>
    </row>
    <row r="80" spans="1:26" ht="31.5" hidden="1" x14ac:dyDescent="0.25">
      <c r="A80" s="6"/>
      <c r="B80" s="23" t="s">
        <v>57</v>
      </c>
      <c r="C80" s="6"/>
      <c r="D80" s="23"/>
      <c r="E80" s="13"/>
      <c r="F80" s="93"/>
      <c r="G80" s="94"/>
      <c r="H80" s="94"/>
      <c r="I80" s="94"/>
      <c r="J80" s="95"/>
      <c r="K80" s="13"/>
      <c r="L80" s="13"/>
      <c r="M80" s="13"/>
      <c r="N80" s="13"/>
      <c r="O80" s="6"/>
      <c r="P80" s="24"/>
      <c r="Q80" s="3"/>
      <c r="R80" s="3"/>
      <c r="S80" s="3"/>
      <c r="V80" s="3"/>
      <c r="W80" s="3"/>
      <c r="X80" s="3"/>
      <c r="Y80" s="3"/>
      <c r="Z80" s="3"/>
    </row>
    <row r="81" spans="1:26" hidden="1" x14ac:dyDescent="0.25">
      <c r="A81" s="6"/>
      <c r="B81" s="30" t="s">
        <v>176</v>
      </c>
      <c r="C81" s="6"/>
      <c r="D81" s="23"/>
      <c r="E81" s="13">
        <f t="shared" ref="E81:E88" si="11">SUM(F81:N81)</f>
        <v>0</v>
      </c>
      <c r="F81" s="109"/>
      <c r="G81" s="110"/>
      <c r="H81" s="110"/>
      <c r="I81" s="110"/>
      <c r="J81" s="111"/>
      <c r="K81" s="13"/>
      <c r="L81" s="13"/>
      <c r="M81" s="13"/>
      <c r="N81" s="13"/>
      <c r="O81" s="6"/>
      <c r="P81" s="24"/>
      <c r="Q81" s="3"/>
      <c r="R81" s="3"/>
      <c r="S81" s="3"/>
      <c r="V81" s="3"/>
      <c r="W81" s="3"/>
      <c r="X81" s="3"/>
      <c r="Y81" s="3"/>
      <c r="Z81" s="3"/>
    </row>
    <row r="82" spans="1:26" hidden="1" x14ac:dyDescent="0.25">
      <c r="A82" s="6"/>
      <c r="B82" s="30" t="s">
        <v>58</v>
      </c>
      <c r="C82" s="6"/>
      <c r="D82" s="23"/>
      <c r="E82" s="13">
        <f t="shared" si="11"/>
        <v>70</v>
      </c>
      <c r="F82" s="93">
        <v>70</v>
      </c>
      <c r="G82" s="94"/>
      <c r="H82" s="94"/>
      <c r="I82" s="94"/>
      <c r="J82" s="95"/>
      <c r="K82" s="13"/>
      <c r="L82" s="13"/>
      <c r="M82" s="13"/>
      <c r="N82" s="13"/>
      <c r="O82" s="6"/>
      <c r="P82" s="24"/>
      <c r="Q82" s="3"/>
      <c r="R82" s="3"/>
      <c r="S82" s="3"/>
      <c r="V82" s="3"/>
      <c r="W82" s="3"/>
      <c r="X82" s="3"/>
      <c r="Y82" s="3"/>
      <c r="Z82" s="3"/>
    </row>
    <row r="83" spans="1:26" ht="31.5" hidden="1" x14ac:dyDescent="0.25">
      <c r="A83" s="6"/>
      <c r="B83" s="23" t="s">
        <v>59</v>
      </c>
      <c r="C83" s="6"/>
      <c r="D83" s="23"/>
      <c r="E83" s="13">
        <f t="shared" si="11"/>
        <v>0</v>
      </c>
      <c r="F83" s="93"/>
      <c r="G83" s="94"/>
      <c r="H83" s="94"/>
      <c r="I83" s="94"/>
      <c r="J83" s="95"/>
      <c r="K83" s="13"/>
      <c r="L83" s="13"/>
      <c r="M83" s="13"/>
      <c r="N83" s="13"/>
      <c r="O83" s="6"/>
      <c r="P83" s="24"/>
      <c r="Q83" s="3"/>
      <c r="R83" s="3"/>
      <c r="S83" s="3"/>
      <c r="V83" s="3"/>
      <c r="W83" s="3"/>
      <c r="X83" s="3"/>
      <c r="Y83" s="3"/>
      <c r="Z83" s="3"/>
    </row>
    <row r="84" spans="1:26" ht="37.9" hidden="1" customHeight="1" x14ac:dyDescent="0.25">
      <c r="A84" s="92" t="s">
        <v>60</v>
      </c>
      <c r="B84" s="91" t="s">
        <v>61</v>
      </c>
      <c r="C84" s="92" t="s">
        <v>91</v>
      </c>
      <c r="D84" s="23" t="s">
        <v>12</v>
      </c>
      <c r="E84" s="13">
        <f t="shared" si="11"/>
        <v>3959</v>
      </c>
      <c r="F84" s="93">
        <f>F85</f>
        <v>3015</v>
      </c>
      <c r="G84" s="94"/>
      <c r="H84" s="94"/>
      <c r="I84" s="94"/>
      <c r="J84" s="95"/>
      <c r="K84" s="13">
        <f>K85</f>
        <v>236</v>
      </c>
      <c r="L84" s="13">
        <f>L85</f>
        <v>236</v>
      </c>
      <c r="M84" s="13">
        <f>M85</f>
        <v>236</v>
      </c>
      <c r="N84" s="13">
        <f>N85</f>
        <v>236</v>
      </c>
      <c r="O84" s="92" t="s">
        <v>20</v>
      </c>
      <c r="P84" s="172" t="s">
        <v>62</v>
      </c>
      <c r="Q84" s="3"/>
      <c r="R84" s="3"/>
      <c r="S84" s="3"/>
      <c r="V84" s="3"/>
      <c r="W84" s="3"/>
      <c r="X84" s="3"/>
      <c r="Y84" s="3"/>
      <c r="Z84" s="3"/>
    </row>
    <row r="85" spans="1:26" ht="122.25" customHeight="1" x14ac:dyDescent="0.25">
      <c r="A85" s="92"/>
      <c r="B85" s="91"/>
      <c r="C85" s="92"/>
      <c r="D85" s="23" t="s">
        <v>14</v>
      </c>
      <c r="E85" s="13">
        <f t="shared" si="11"/>
        <v>3959</v>
      </c>
      <c r="F85" s="93">
        <f>SUM(F86:F90)</f>
        <v>3015</v>
      </c>
      <c r="G85" s="94"/>
      <c r="H85" s="94"/>
      <c r="I85" s="94"/>
      <c r="J85" s="95"/>
      <c r="K85" s="13">
        <f>SUM(K86:K90)</f>
        <v>236</v>
      </c>
      <c r="L85" s="13">
        <f>SUM(L86:L90)</f>
        <v>236</v>
      </c>
      <c r="M85" s="13">
        <f>SUM(M86:M90)</f>
        <v>236</v>
      </c>
      <c r="N85" s="13">
        <f>SUM(N86:N90)</f>
        <v>236</v>
      </c>
      <c r="O85" s="92"/>
      <c r="P85" s="172"/>
      <c r="Q85" s="3"/>
      <c r="R85" s="3"/>
      <c r="S85" s="3"/>
      <c r="V85" s="3"/>
      <c r="W85" s="3"/>
      <c r="X85" s="3"/>
      <c r="Y85" s="3"/>
      <c r="Z85" s="3"/>
    </row>
    <row r="86" spans="1:26" hidden="1" x14ac:dyDescent="0.25">
      <c r="A86" s="6"/>
      <c r="B86" s="23" t="s">
        <v>63</v>
      </c>
      <c r="C86" s="6"/>
      <c r="D86" s="23"/>
      <c r="E86" s="13">
        <f t="shared" si="11"/>
        <v>150</v>
      </c>
      <c r="F86" s="93">
        <v>150</v>
      </c>
      <c r="G86" s="94"/>
      <c r="H86" s="94"/>
      <c r="I86" s="94"/>
      <c r="J86" s="95"/>
      <c r="K86" s="13"/>
      <c r="L86" s="13"/>
      <c r="M86" s="13"/>
      <c r="N86" s="13"/>
      <c r="O86" s="6"/>
      <c r="P86" s="24"/>
      <c r="Q86" s="3"/>
      <c r="R86" s="3"/>
      <c r="S86" s="3"/>
      <c r="V86" s="3"/>
      <c r="W86" s="3"/>
      <c r="X86" s="3"/>
      <c r="Y86" s="3"/>
      <c r="Z86" s="3"/>
    </row>
    <row r="87" spans="1:26" hidden="1" x14ac:dyDescent="0.25">
      <c r="A87" s="6"/>
      <c r="B87" s="23" t="s">
        <v>64</v>
      </c>
      <c r="C87" s="6"/>
      <c r="D87" s="23"/>
      <c r="E87" s="13">
        <f t="shared" si="11"/>
        <v>0</v>
      </c>
      <c r="F87" s="93"/>
      <c r="G87" s="94"/>
      <c r="H87" s="94"/>
      <c r="I87" s="94"/>
      <c r="J87" s="95"/>
      <c r="K87" s="13"/>
      <c r="L87" s="13"/>
      <c r="M87" s="13"/>
      <c r="N87" s="13"/>
      <c r="O87" s="6"/>
      <c r="P87" s="24"/>
      <c r="Q87" s="3"/>
      <c r="R87" s="3"/>
      <c r="S87" s="3"/>
      <c r="V87" s="3"/>
      <c r="W87" s="3"/>
      <c r="X87" s="3"/>
      <c r="Y87" s="3"/>
      <c r="Z87" s="3"/>
    </row>
    <row r="88" spans="1:26" hidden="1" x14ac:dyDescent="0.25">
      <c r="A88" s="6"/>
      <c r="B88" s="30" t="s">
        <v>122</v>
      </c>
      <c r="C88" s="6"/>
      <c r="D88" s="23"/>
      <c r="E88" s="13">
        <f t="shared" si="11"/>
        <v>597</v>
      </c>
      <c r="F88" s="93">
        <f>8800-8203</f>
        <v>597</v>
      </c>
      <c r="G88" s="94"/>
      <c r="H88" s="94"/>
      <c r="I88" s="94"/>
      <c r="J88" s="95"/>
      <c r="K88" s="13"/>
      <c r="L88" s="13"/>
      <c r="M88" s="13"/>
      <c r="N88" s="13"/>
      <c r="O88" s="6"/>
      <c r="P88" s="24"/>
      <c r="Q88" s="3"/>
      <c r="R88" s="3"/>
      <c r="S88" s="3"/>
      <c r="V88" s="3"/>
      <c r="W88" s="3"/>
      <c r="X88" s="3"/>
      <c r="Y88" s="3"/>
      <c r="Z88" s="3"/>
    </row>
    <row r="89" spans="1:26" hidden="1" x14ac:dyDescent="0.25">
      <c r="A89" s="6"/>
      <c r="B89" s="30" t="s">
        <v>111</v>
      </c>
      <c r="C89" s="6"/>
      <c r="D89" s="23"/>
      <c r="E89" s="13"/>
      <c r="F89" s="93">
        <v>2100</v>
      </c>
      <c r="G89" s="94"/>
      <c r="H89" s="94"/>
      <c r="I89" s="94"/>
      <c r="J89" s="95"/>
      <c r="K89" s="13">
        <v>236</v>
      </c>
      <c r="L89" s="13">
        <v>236</v>
      </c>
      <c r="M89" s="13">
        <v>236</v>
      </c>
      <c r="N89" s="13">
        <v>236</v>
      </c>
      <c r="O89" s="6"/>
      <c r="P89" s="24"/>
      <c r="Q89" s="3"/>
      <c r="R89" s="3"/>
      <c r="S89" s="3"/>
      <c r="V89" s="3"/>
      <c r="W89" s="3"/>
      <c r="X89" s="3"/>
      <c r="Y89" s="3"/>
      <c r="Z89" s="3"/>
    </row>
    <row r="90" spans="1:26" hidden="1" x14ac:dyDescent="0.25">
      <c r="A90" s="6"/>
      <c r="B90" s="23" t="s">
        <v>88</v>
      </c>
      <c r="C90" s="6"/>
      <c r="D90" s="23"/>
      <c r="E90" s="13">
        <f>SUM(F90:N90)</f>
        <v>168</v>
      </c>
      <c r="F90" s="93">
        <v>168</v>
      </c>
      <c r="G90" s="94"/>
      <c r="H90" s="94"/>
      <c r="I90" s="94"/>
      <c r="J90" s="95"/>
      <c r="K90" s="13"/>
      <c r="L90" s="13"/>
      <c r="M90" s="13"/>
      <c r="N90" s="13"/>
      <c r="O90" s="6"/>
      <c r="P90" s="24"/>
      <c r="Q90" s="3"/>
      <c r="R90" s="3"/>
      <c r="S90" s="3"/>
      <c r="V90" s="3"/>
      <c r="W90" s="3"/>
      <c r="X90" s="3"/>
      <c r="Y90" s="3"/>
      <c r="Z90" s="3"/>
    </row>
    <row r="91" spans="1:26" ht="48" hidden="1" customHeight="1" x14ac:dyDescent="0.25">
      <c r="A91" s="92" t="s">
        <v>65</v>
      </c>
      <c r="B91" s="91" t="s">
        <v>66</v>
      </c>
      <c r="C91" s="92" t="s">
        <v>91</v>
      </c>
      <c r="D91" s="23" t="s">
        <v>12</v>
      </c>
      <c r="E91" s="13">
        <f>SUM(F91:N91)</f>
        <v>32671.74</v>
      </c>
      <c r="F91" s="93">
        <f>F92</f>
        <v>7971.7400000000007</v>
      </c>
      <c r="G91" s="94"/>
      <c r="H91" s="94"/>
      <c r="I91" s="94"/>
      <c r="J91" s="95"/>
      <c r="K91" s="13">
        <f>K92</f>
        <v>6175</v>
      </c>
      <c r="L91" s="13">
        <f>L92</f>
        <v>6175</v>
      </c>
      <c r="M91" s="13">
        <f>M92</f>
        <v>6175</v>
      </c>
      <c r="N91" s="13">
        <f>N92</f>
        <v>6175</v>
      </c>
      <c r="O91" s="92" t="s">
        <v>20</v>
      </c>
      <c r="P91" s="172" t="s">
        <v>67</v>
      </c>
      <c r="Q91" s="3"/>
      <c r="R91" s="3"/>
      <c r="S91" s="3"/>
      <c r="V91" s="3"/>
      <c r="W91" s="3"/>
      <c r="X91" s="3"/>
      <c r="Y91" s="3"/>
      <c r="Z91" s="3"/>
    </row>
    <row r="92" spans="1:26" ht="109.9" customHeight="1" x14ac:dyDescent="0.25">
      <c r="A92" s="92"/>
      <c r="B92" s="91"/>
      <c r="C92" s="92"/>
      <c r="D92" s="23" t="s">
        <v>14</v>
      </c>
      <c r="E92" s="13">
        <f>SUM(F92:N92)</f>
        <v>32671.74</v>
      </c>
      <c r="F92" s="93">
        <f>SUM(F93:F104)</f>
        <v>7971.7400000000007</v>
      </c>
      <c r="G92" s="94"/>
      <c r="H92" s="94"/>
      <c r="I92" s="94"/>
      <c r="J92" s="95"/>
      <c r="K92" s="13">
        <f>SUM(K93:K104)</f>
        <v>6175</v>
      </c>
      <c r="L92" s="13">
        <f>SUM(L93:L104)</f>
        <v>6175</v>
      </c>
      <c r="M92" s="13">
        <f>SUM(M93:M104)</f>
        <v>6175</v>
      </c>
      <c r="N92" s="13">
        <f>SUM(N93:N104)</f>
        <v>6175</v>
      </c>
      <c r="O92" s="92"/>
      <c r="P92" s="172"/>
      <c r="Q92" s="3"/>
      <c r="R92" s="3"/>
      <c r="S92" s="3"/>
      <c r="V92" s="3"/>
      <c r="W92" s="3"/>
      <c r="X92" s="3"/>
      <c r="Y92" s="3"/>
      <c r="Z92" s="3"/>
    </row>
    <row r="93" spans="1:26" ht="37.9" hidden="1" customHeight="1" x14ac:dyDescent="0.25">
      <c r="A93" s="6"/>
      <c r="B93" s="23" t="s">
        <v>68</v>
      </c>
      <c r="C93" s="6"/>
      <c r="D93" s="23"/>
      <c r="E93" s="13"/>
      <c r="F93" s="93">
        <v>125</v>
      </c>
      <c r="G93" s="94"/>
      <c r="H93" s="94"/>
      <c r="I93" s="94"/>
      <c r="J93" s="95"/>
      <c r="K93" s="13">
        <v>125</v>
      </c>
      <c r="L93" s="13">
        <v>125</v>
      </c>
      <c r="M93" s="13">
        <v>125</v>
      </c>
      <c r="N93" s="13">
        <v>125</v>
      </c>
      <c r="O93" s="6"/>
      <c r="P93" s="24"/>
      <c r="Q93" s="3"/>
      <c r="R93" s="3"/>
      <c r="S93" s="3"/>
      <c r="V93" s="3"/>
      <c r="W93" s="3"/>
      <c r="X93" s="3"/>
      <c r="Y93" s="3"/>
      <c r="Z93" s="3"/>
    </row>
    <row r="94" spans="1:26" ht="38.25" hidden="1" customHeight="1" x14ac:dyDescent="0.25">
      <c r="A94" s="6"/>
      <c r="B94" s="23" t="s">
        <v>89</v>
      </c>
      <c r="C94" s="6"/>
      <c r="D94" s="23"/>
      <c r="E94" s="13">
        <f>SUM(F94:N94)</f>
        <v>456.03000000000003</v>
      </c>
      <c r="F94" s="93">
        <v>91.206000000000003</v>
      </c>
      <c r="G94" s="94"/>
      <c r="H94" s="94"/>
      <c r="I94" s="94"/>
      <c r="J94" s="95"/>
      <c r="K94" s="13">
        <v>91.206000000000003</v>
      </c>
      <c r="L94" s="13">
        <v>91.206000000000003</v>
      </c>
      <c r="M94" s="13">
        <v>91.206000000000003</v>
      </c>
      <c r="N94" s="13">
        <v>91.206000000000003</v>
      </c>
      <c r="O94" s="25"/>
      <c r="P94" s="24"/>
      <c r="Q94" s="3"/>
      <c r="R94" s="3"/>
      <c r="S94" s="3"/>
      <c r="V94" s="3"/>
      <c r="W94" s="3"/>
      <c r="X94" s="3"/>
      <c r="Y94" s="3"/>
      <c r="Z94" s="3"/>
    </row>
    <row r="95" spans="1:26" ht="108.75" hidden="1" customHeight="1" x14ac:dyDescent="0.25">
      <c r="A95" s="6"/>
      <c r="B95" s="24" t="s">
        <v>101</v>
      </c>
      <c r="C95" s="6"/>
      <c r="D95" s="23"/>
      <c r="E95" s="13"/>
      <c r="F95" s="93">
        <v>1697.28</v>
      </c>
      <c r="G95" s="94"/>
      <c r="H95" s="94"/>
      <c r="I95" s="94"/>
      <c r="J95" s="95"/>
      <c r="K95" s="13">
        <v>1697.28</v>
      </c>
      <c r="L95" s="13">
        <v>1697.28</v>
      </c>
      <c r="M95" s="13">
        <v>1697.28</v>
      </c>
      <c r="N95" s="13">
        <v>1697.28</v>
      </c>
      <c r="O95" s="6"/>
      <c r="P95" s="24"/>
      <c r="Q95" s="3"/>
      <c r="R95" s="3"/>
      <c r="S95" s="3"/>
      <c r="V95" s="3"/>
      <c r="W95" s="3"/>
      <c r="X95" s="3"/>
      <c r="Y95" s="3"/>
      <c r="Z95" s="3"/>
    </row>
    <row r="96" spans="1:26" ht="18.75" hidden="1" customHeight="1" x14ac:dyDescent="0.25">
      <c r="A96" s="6"/>
      <c r="B96" s="30" t="s">
        <v>69</v>
      </c>
      <c r="C96" s="6"/>
      <c r="D96" s="23"/>
      <c r="E96" s="13">
        <f>SUM(F96:N96)</f>
        <v>3073.0399999999995</v>
      </c>
      <c r="F96" s="93">
        <v>614.4</v>
      </c>
      <c r="G96" s="94"/>
      <c r="H96" s="94"/>
      <c r="I96" s="94"/>
      <c r="J96" s="95"/>
      <c r="K96" s="13">
        <v>614.66</v>
      </c>
      <c r="L96" s="13">
        <v>614.66</v>
      </c>
      <c r="M96" s="13">
        <v>614.66</v>
      </c>
      <c r="N96" s="13">
        <v>614.66</v>
      </c>
      <c r="O96" s="6"/>
      <c r="P96" s="24"/>
      <c r="Q96" s="3"/>
      <c r="R96" s="3"/>
      <c r="S96" s="3"/>
      <c r="V96" s="3"/>
      <c r="W96" s="3"/>
      <c r="X96" s="3"/>
      <c r="Y96" s="3"/>
      <c r="Z96" s="3"/>
    </row>
    <row r="97" spans="1:26" ht="18.75" hidden="1" customHeight="1" x14ac:dyDescent="0.25">
      <c r="A97" s="6"/>
      <c r="B97" s="30" t="s">
        <v>70</v>
      </c>
      <c r="C97" s="6"/>
      <c r="D97" s="23"/>
      <c r="E97" s="13">
        <f>SUM(F97:N97)</f>
        <v>1650</v>
      </c>
      <c r="F97" s="93">
        <v>330</v>
      </c>
      <c r="G97" s="94"/>
      <c r="H97" s="94"/>
      <c r="I97" s="94"/>
      <c r="J97" s="95"/>
      <c r="K97" s="13">
        <v>330</v>
      </c>
      <c r="L97" s="13">
        <v>330</v>
      </c>
      <c r="M97" s="13">
        <v>330</v>
      </c>
      <c r="N97" s="13">
        <v>330</v>
      </c>
      <c r="O97" s="6"/>
      <c r="P97" s="24"/>
      <c r="Q97" s="3"/>
      <c r="R97" s="3"/>
      <c r="S97" s="3"/>
      <c r="V97" s="3"/>
      <c r="W97" s="3"/>
      <c r="X97" s="3"/>
      <c r="Y97" s="3"/>
      <c r="Z97" s="3"/>
    </row>
    <row r="98" spans="1:26" ht="138.75" hidden="1" customHeight="1" x14ac:dyDescent="0.25">
      <c r="A98" s="6"/>
      <c r="B98" s="30" t="s">
        <v>40</v>
      </c>
      <c r="C98" s="6"/>
      <c r="D98" s="23"/>
      <c r="E98" s="13">
        <f>SUM(F98:N98)</f>
        <v>9250</v>
      </c>
      <c r="F98" s="93">
        <v>1850</v>
      </c>
      <c r="G98" s="94"/>
      <c r="H98" s="94"/>
      <c r="I98" s="94"/>
      <c r="J98" s="95"/>
      <c r="K98" s="13">
        <v>1850</v>
      </c>
      <c r="L98" s="13">
        <v>1850</v>
      </c>
      <c r="M98" s="13">
        <v>1850</v>
      </c>
      <c r="N98" s="13">
        <v>1850</v>
      </c>
      <c r="O98" s="6"/>
      <c r="P98" s="24"/>
      <c r="Q98" s="3"/>
      <c r="R98" s="3"/>
      <c r="S98" s="3"/>
      <c r="V98" s="3"/>
      <c r="W98" s="3"/>
      <c r="X98" s="3"/>
      <c r="Y98" s="3"/>
      <c r="Z98" s="3"/>
    </row>
    <row r="99" spans="1:26" ht="28.5" hidden="1" customHeight="1" x14ac:dyDescent="0.25">
      <c r="A99" s="6"/>
      <c r="B99" s="30" t="s">
        <v>102</v>
      </c>
      <c r="C99" s="6"/>
      <c r="D99" s="23"/>
      <c r="E99" s="13">
        <f>SUM(F99:N99)</f>
        <v>950</v>
      </c>
      <c r="F99" s="93">
        <v>190</v>
      </c>
      <c r="G99" s="94"/>
      <c r="H99" s="94"/>
      <c r="I99" s="94"/>
      <c r="J99" s="95"/>
      <c r="K99" s="13">
        <v>190</v>
      </c>
      <c r="L99" s="13">
        <v>190</v>
      </c>
      <c r="M99" s="13">
        <v>190</v>
      </c>
      <c r="N99" s="13">
        <v>190</v>
      </c>
      <c r="O99" s="6"/>
      <c r="P99" s="24"/>
      <c r="Q99" s="3"/>
      <c r="R99" s="3"/>
      <c r="S99" s="3"/>
      <c r="V99" s="3"/>
      <c r="W99" s="3"/>
      <c r="X99" s="3"/>
      <c r="Y99" s="3"/>
      <c r="Z99" s="3"/>
    </row>
    <row r="100" spans="1:26" ht="28.5" hidden="1" customHeight="1" x14ac:dyDescent="0.25">
      <c r="A100" s="6"/>
      <c r="B100" s="30" t="s">
        <v>103</v>
      </c>
      <c r="C100" s="6"/>
      <c r="D100" s="23"/>
      <c r="E100" s="13"/>
      <c r="F100" s="93">
        <v>550</v>
      </c>
      <c r="G100" s="94"/>
      <c r="H100" s="94"/>
      <c r="I100" s="94"/>
      <c r="J100" s="95"/>
      <c r="K100" s="13">
        <v>550</v>
      </c>
      <c r="L100" s="13">
        <v>550</v>
      </c>
      <c r="M100" s="13">
        <v>550</v>
      </c>
      <c r="N100" s="13">
        <v>550</v>
      </c>
      <c r="O100" s="6"/>
      <c r="P100" s="24"/>
      <c r="Q100" s="3"/>
      <c r="R100" s="3"/>
      <c r="S100" s="3"/>
      <c r="V100" s="3"/>
      <c r="W100" s="3"/>
      <c r="X100" s="3"/>
      <c r="Y100" s="3"/>
      <c r="Z100" s="3"/>
    </row>
    <row r="101" spans="1:26" ht="28.5" hidden="1" customHeight="1" x14ac:dyDescent="0.25">
      <c r="A101" s="6"/>
      <c r="B101" s="30" t="s">
        <v>165</v>
      </c>
      <c r="C101" s="6"/>
      <c r="D101" s="23"/>
      <c r="E101" s="13"/>
      <c r="F101" s="93"/>
      <c r="G101" s="94"/>
      <c r="H101" s="94"/>
      <c r="I101" s="94"/>
      <c r="J101" s="95"/>
      <c r="K101" s="13"/>
      <c r="L101" s="13"/>
      <c r="M101" s="13"/>
      <c r="N101" s="13"/>
      <c r="O101" s="6"/>
      <c r="P101" s="24"/>
      <c r="Q101" s="3"/>
      <c r="R101" s="3"/>
      <c r="S101" s="3"/>
      <c r="V101" s="3"/>
      <c r="W101" s="3"/>
      <c r="X101" s="3"/>
      <c r="Y101" s="3"/>
      <c r="Z101" s="3"/>
    </row>
    <row r="102" spans="1:26" ht="37.9" hidden="1" customHeight="1" x14ac:dyDescent="0.25">
      <c r="A102" s="6"/>
      <c r="B102" s="23" t="s">
        <v>71</v>
      </c>
      <c r="C102" s="6"/>
      <c r="D102" s="23"/>
      <c r="E102" s="13">
        <f>SUM(F102:N102)</f>
        <v>1808.3349999999998</v>
      </c>
      <c r="F102" s="93">
        <f>361.667</f>
        <v>361.66699999999997</v>
      </c>
      <c r="G102" s="94"/>
      <c r="H102" s="94"/>
      <c r="I102" s="94"/>
      <c r="J102" s="95"/>
      <c r="K102" s="13">
        <v>361.66699999999997</v>
      </c>
      <c r="L102" s="13">
        <v>361.66699999999997</v>
      </c>
      <c r="M102" s="13">
        <v>361.66699999999997</v>
      </c>
      <c r="N102" s="13">
        <v>361.66699999999997</v>
      </c>
      <c r="O102" s="6"/>
      <c r="P102" s="24" t="s">
        <v>72</v>
      </c>
      <c r="Q102" s="3"/>
      <c r="R102" s="3"/>
      <c r="S102" s="3"/>
      <c r="V102" s="3"/>
      <c r="W102" s="3"/>
      <c r="X102" s="3"/>
      <c r="Y102" s="3"/>
      <c r="Z102" s="3"/>
    </row>
    <row r="103" spans="1:26" ht="18.75" hidden="1" customHeight="1" x14ac:dyDescent="0.25">
      <c r="A103" s="6"/>
      <c r="B103" s="23" t="s">
        <v>73</v>
      </c>
      <c r="C103" s="6"/>
      <c r="D103" s="23"/>
      <c r="E103" s="13"/>
      <c r="F103" s="93">
        <v>1797</v>
      </c>
      <c r="G103" s="94"/>
      <c r="H103" s="94"/>
      <c r="I103" s="94"/>
      <c r="J103" s="95"/>
      <c r="K103" s="13"/>
      <c r="L103" s="13"/>
      <c r="M103" s="13"/>
      <c r="N103" s="13"/>
      <c r="O103" s="6"/>
      <c r="P103" s="24"/>
      <c r="Q103" s="3"/>
      <c r="R103" s="3"/>
      <c r="S103" s="3"/>
      <c r="V103" s="3"/>
      <c r="W103" s="3"/>
      <c r="X103" s="3"/>
      <c r="Y103" s="3"/>
      <c r="Z103" s="3"/>
    </row>
    <row r="104" spans="1:26" ht="108.75" hidden="1" customHeight="1" x14ac:dyDescent="0.25">
      <c r="A104" s="6"/>
      <c r="B104" s="23" t="s">
        <v>74</v>
      </c>
      <c r="C104" s="6"/>
      <c r="D104" s="23"/>
      <c r="E104" s="13">
        <f>SUM(F104:N104)</f>
        <v>1825.9349999999999</v>
      </c>
      <c r="F104" s="93">
        <v>365.18700000000001</v>
      </c>
      <c r="G104" s="94"/>
      <c r="H104" s="94"/>
      <c r="I104" s="94"/>
      <c r="J104" s="95"/>
      <c r="K104" s="13">
        <v>365.18700000000001</v>
      </c>
      <c r="L104" s="13">
        <v>365.18700000000001</v>
      </c>
      <c r="M104" s="13">
        <v>365.18700000000001</v>
      </c>
      <c r="N104" s="13">
        <v>365.18700000000001</v>
      </c>
      <c r="O104" s="6"/>
      <c r="P104" s="24"/>
      <c r="Q104" s="3"/>
      <c r="R104" s="3"/>
      <c r="S104" s="3"/>
      <c r="V104" s="3"/>
      <c r="W104" s="3"/>
      <c r="X104" s="3"/>
      <c r="Y104" s="3"/>
      <c r="Z104" s="3"/>
    </row>
    <row r="105" spans="1:26" ht="85.5" hidden="1" customHeight="1" x14ac:dyDescent="0.25">
      <c r="A105" s="200">
        <v>4</v>
      </c>
      <c r="B105" s="201" t="s">
        <v>114</v>
      </c>
      <c r="C105" s="200" t="s">
        <v>91</v>
      </c>
      <c r="D105" s="108" t="s">
        <v>14</v>
      </c>
      <c r="E105" s="11">
        <f>SUM(F105:N105)</f>
        <v>0</v>
      </c>
      <c r="F105" s="109">
        <v>0</v>
      </c>
      <c r="G105" s="110"/>
      <c r="H105" s="110"/>
      <c r="I105" s="110"/>
      <c r="J105" s="111"/>
      <c r="K105" s="11">
        <v>0</v>
      </c>
      <c r="L105" s="11">
        <v>0</v>
      </c>
      <c r="M105" s="11">
        <v>0</v>
      </c>
      <c r="N105" s="11">
        <v>0</v>
      </c>
      <c r="O105" s="183"/>
      <c r="P105" s="172"/>
      <c r="Q105" s="3"/>
      <c r="R105" s="3"/>
      <c r="S105" s="3"/>
      <c r="V105" s="3"/>
      <c r="W105" s="3"/>
      <c r="X105" s="3"/>
      <c r="Y105" s="3"/>
      <c r="Z105" s="3"/>
    </row>
    <row r="106" spans="1:26" ht="38.25" hidden="1" customHeight="1" x14ac:dyDescent="0.25">
      <c r="A106" s="200"/>
      <c r="B106" s="201"/>
      <c r="C106" s="200"/>
      <c r="D106" s="108"/>
      <c r="E106" s="11">
        <v>0</v>
      </c>
      <c r="F106" s="165">
        <v>0</v>
      </c>
      <c r="G106" s="166"/>
      <c r="H106" s="166"/>
      <c r="I106" s="166"/>
      <c r="J106" s="167"/>
      <c r="K106" s="21">
        <v>0</v>
      </c>
      <c r="L106" s="21">
        <v>0</v>
      </c>
      <c r="M106" s="21">
        <v>0</v>
      </c>
      <c r="N106" s="21">
        <v>0</v>
      </c>
      <c r="O106" s="216"/>
      <c r="P106" s="172"/>
      <c r="Q106" s="3"/>
      <c r="R106" s="3"/>
      <c r="S106" s="3"/>
      <c r="V106" s="3"/>
      <c r="W106" s="3"/>
      <c r="X106" s="3"/>
      <c r="Y106" s="3"/>
      <c r="Z106" s="3"/>
    </row>
    <row r="107" spans="1:26" ht="36" hidden="1" customHeight="1" x14ac:dyDescent="0.25">
      <c r="A107" s="200"/>
      <c r="B107" s="201"/>
      <c r="C107" s="200"/>
      <c r="D107" s="108"/>
      <c r="E107" s="11">
        <v>0</v>
      </c>
      <c r="F107" s="165">
        <v>0</v>
      </c>
      <c r="G107" s="166"/>
      <c r="H107" s="166"/>
      <c r="I107" s="166"/>
      <c r="J107" s="167"/>
      <c r="K107" s="21">
        <v>0</v>
      </c>
      <c r="L107" s="21">
        <v>0</v>
      </c>
      <c r="M107" s="21">
        <v>0</v>
      </c>
      <c r="N107" s="21">
        <v>0</v>
      </c>
      <c r="O107" s="184"/>
      <c r="P107" s="172"/>
      <c r="Q107" s="3"/>
      <c r="R107" s="3"/>
      <c r="S107" s="3"/>
      <c r="V107" s="3"/>
      <c r="W107" s="3"/>
      <c r="X107" s="3"/>
      <c r="Y107" s="3"/>
      <c r="Z107" s="3"/>
    </row>
    <row r="108" spans="1:26" ht="75" hidden="1" customHeight="1" x14ac:dyDescent="0.25">
      <c r="A108" s="6" t="s">
        <v>76</v>
      </c>
      <c r="B108" s="23" t="s">
        <v>77</v>
      </c>
      <c r="C108" s="23" t="s">
        <v>91</v>
      </c>
      <c r="D108" s="23" t="s">
        <v>14</v>
      </c>
      <c r="E108" s="13">
        <v>0</v>
      </c>
      <c r="F108" s="213">
        <v>0</v>
      </c>
      <c r="G108" s="214"/>
      <c r="H108" s="214"/>
      <c r="I108" s="214"/>
      <c r="J108" s="215"/>
      <c r="K108" s="57">
        <v>0</v>
      </c>
      <c r="L108" s="57">
        <v>0</v>
      </c>
      <c r="M108" s="57">
        <v>0</v>
      </c>
      <c r="N108" s="57">
        <v>0</v>
      </c>
      <c r="O108" s="6" t="s">
        <v>75</v>
      </c>
      <c r="P108" s="24"/>
      <c r="Q108" s="3"/>
      <c r="R108" s="3"/>
      <c r="S108" s="3"/>
      <c r="V108" s="3"/>
      <c r="W108" s="3"/>
      <c r="X108" s="3"/>
      <c r="Y108" s="3"/>
      <c r="Z108" s="3"/>
    </row>
    <row r="109" spans="1:26" ht="49.5" customHeight="1" x14ac:dyDescent="0.25">
      <c r="A109" s="200">
        <v>4</v>
      </c>
      <c r="B109" s="201" t="s">
        <v>181</v>
      </c>
      <c r="C109" s="200" t="s">
        <v>91</v>
      </c>
      <c r="D109" s="20" t="s">
        <v>12</v>
      </c>
      <c r="E109" s="11">
        <f t="shared" ref="E109:E116" si="12">SUM(F109:N109)</f>
        <v>16336.84065</v>
      </c>
      <c r="F109" s="109">
        <f>SUM(F110:F112)</f>
        <v>11947.84065</v>
      </c>
      <c r="G109" s="110"/>
      <c r="H109" s="110"/>
      <c r="I109" s="110"/>
      <c r="J109" s="111"/>
      <c r="K109" s="11">
        <f>SUM(K110:K112)</f>
        <v>301</v>
      </c>
      <c r="L109" s="11">
        <f>SUM(L110:L112)</f>
        <v>3437</v>
      </c>
      <c r="M109" s="11">
        <f>SUM(M110:M112)</f>
        <v>651</v>
      </c>
      <c r="N109" s="11">
        <f>SUM(N110:N112)</f>
        <v>0</v>
      </c>
      <c r="O109" s="200"/>
      <c r="P109" s="172"/>
      <c r="Q109" s="3"/>
      <c r="R109" s="3"/>
      <c r="S109" s="3"/>
      <c r="T109" s="31"/>
      <c r="U109" s="31"/>
      <c r="V109" s="3"/>
      <c r="W109" s="3"/>
      <c r="X109" s="3"/>
      <c r="Y109" s="3"/>
      <c r="Z109" s="3"/>
    </row>
    <row r="110" spans="1:26" ht="47.25" x14ac:dyDescent="0.25">
      <c r="A110" s="200"/>
      <c r="B110" s="201"/>
      <c r="C110" s="200"/>
      <c r="D110" s="20" t="s">
        <v>78</v>
      </c>
      <c r="E110" s="11">
        <f t="shared" si="12"/>
        <v>8742.3195000000014</v>
      </c>
      <c r="F110" s="165">
        <f>F114+F121</f>
        <v>8742.3195000000014</v>
      </c>
      <c r="G110" s="166"/>
      <c r="H110" s="166"/>
      <c r="I110" s="166"/>
      <c r="J110" s="167"/>
      <c r="K110" s="21">
        <f t="shared" ref="K110:N112" si="13">K114+K121</f>
        <v>0</v>
      </c>
      <c r="L110" s="21">
        <f t="shared" si="13"/>
        <v>0</v>
      </c>
      <c r="M110" s="21">
        <f t="shared" si="13"/>
        <v>0</v>
      </c>
      <c r="N110" s="21">
        <f t="shared" si="13"/>
        <v>0</v>
      </c>
      <c r="O110" s="200"/>
      <c r="P110" s="172"/>
      <c r="Q110" s="3"/>
      <c r="R110" s="3"/>
      <c r="S110" s="3"/>
      <c r="T110" s="31"/>
      <c r="U110" s="31"/>
      <c r="V110" s="3"/>
      <c r="W110" s="3"/>
      <c r="X110" s="3"/>
      <c r="Y110" s="3"/>
      <c r="Z110" s="3"/>
    </row>
    <row r="111" spans="1:26" ht="84.75" customHeight="1" x14ac:dyDescent="0.25">
      <c r="A111" s="200"/>
      <c r="B111" s="201"/>
      <c r="C111" s="200"/>
      <c r="D111" s="20" t="s">
        <v>13</v>
      </c>
      <c r="E111" s="11">
        <f t="shared" si="12"/>
        <v>2914.1104999999998</v>
      </c>
      <c r="F111" s="165">
        <f>F115+F122</f>
        <v>2914.1104999999998</v>
      </c>
      <c r="G111" s="166"/>
      <c r="H111" s="166"/>
      <c r="I111" s="166"/>
      <c r="J111" s="167"/>
      <c r="K111" s="21">
        <f t="shared" si="13"/>
        <v>0</v>
      </c>
      <c r="L111" s="21">
        <f t="shared" si="13"/>
        <v>0</v>
      </c>
      <c r="M111" s="21">
        <f t="shared" si="13"/>
        <v>0</v>
      </c>
      <c r="N111" s="21">
        <f t="shared" si="13"/>
        <v>0</v>
      </c>
      <c r="O111" s="200"/>
      <c r="P111" s="172"/>
      <c r="Q111" s="3"/>
      <c r="R111" s="3"/>
      <c r="S111" s="3"/>
      <c r="T111" s="31"/>
      <c r="U111" s="31"/>
      <c r="V111" s="3"/>
      <c r="W111" s="3"/>
      <c r="X111" s="3"/>
      <c r="Y111" s="3"/>
      <c r="Z111" s="3"/>
    </row>
    <row r="112" spans="1:26" ht="82.5" customHeight="1" x14ac:dyDescent="0.25">
      <c r="A112" s="200"/>
      <c r="B112" s="201"/>
      <c r="C112" s="200"/>
      <c r="D112" s="20" t="s">
        <v>14</v>
      </c>
      <c r="E112" s="11">
        <f t="shared" si="12"/>
        <v>4680.4106499999998</v>
      </c>
      <c r="F112" s="165">
        <f>F116+F123</f>
        <v>291.41065000000003</v>
      </c>
      <c r="G112" s="166"/>
      <c r="H112" s="166"/>
      <c r="I112" s="166"/>
      <c r="J112" s="167"/>
      <c r="K112" s="21">
        <f>K116+K123</f>
        <v>301</v>
      </c>
      <c r="L112" s="21">
        <f t="shared" si="13"/>
        <v>3437</v>
      </c>
      <c r="M112" s="21">
        <f t="shared" si="13"/>
        <v>651</v>
      </c>
      <c r="N112" s="21">
        <f t="shared" si="13"/>
        <v>0</v>
      </c>
      <c r="O112" s="200"/>
      <c r="P112" s="172"/>
      <c r="Q112" s="3"/>
      <c r="R112" s="3"/>
      <c r="S112" s="3"/>
      <c r="T112" s="31"/>
      <c r="U112" s="31"/>
      <c r="V112" s="3"/>
      <c r="W112" s="3"/>
      <c r="X112" s="3"/>
      <c r="Y112" s="3"/>
      <c r="Z112" s="3"/>
    </row>
    <row r="113" spans="1:33" ht="17.649999999999999" customHeight="1" x14ac:dyDescent="0.25">
      <c r="A113" s="77" t="s">
        <v>139</v>
      </c>
      <c r="B113" s="91" t="s">
        <v>92</v>
      </c>
      <c r="C113" s="92" t="s">
        <v>91</v>
      </c>
      <c r="D113" s="23" t="s">
        <v>12</v>
      </c>
      <c r="E113" s="13">
        <f t="shared" si="12"/>
        <v>11947.840650000002</v>
      </c>
      <c r="F113" s="93">
        <f>F115+F116+F114</f>
        <v>11947.840650000002</v>
      </c>
      <c r="G113" s="94"/>
      <c r="H113" s="94"/>
      <c r="I113" s="94"/>
      <c r="J113" s="95"/>
      <c r="K113" s="13">
        <f>K115+K116+K114</f>
        <v>0</v>
      </c>
      <c r="L113" s="13">
        <f>L115+L116+L114</f>
        <v>0</v>
      </c>
      <c r="M113" s="13">
        <f>M115+M116+M114</f>
        <v>0</v>
      </c>
      <c r="N113" s="13">
        <f>N115+N116+N114</f>
        <v>0</v>
      </c>
      <c r="O113" s="92" t="s">
        <v>42</v>
      </c>
      <c r="P113" s="96" t="s">
        <v>109</v>
      </c>
      <c r="Q113" s="3"/>
      <c r="R113" s="3"/>
      <c r="S113" s="3"/>
      <c r="T113" s="31"/>
      <c r="U113" s="31"/>
      <c r="V113" s="3"/>
      <c r="W113" s="3"/>
      <c r="X113" s="3"/>
      <c r="Y113" s="3"/>
      <c r="Z113" s="3"/>
    </row>
    <row r="114" spans="1:33" ht="60.75" customHeight="1" x14ac:dyDescent="0.25">
      <c r="A114" s="78"/>
      <c r="B114" s="91"/>
      <c r="C114" s="92"/>
      <c r="D114" s="23" t="s">
        <v>78</v>
      </c>
      <c r="E114" s="13">
        <f t="shared" si="12"/>
        <v>8742.3195000000014</v>
      </c>
      <c r="F114" s="93">
        <f>9590.61-848.2905</f>
        <v>8742.3195000000014</v>
      </c>
      <c r="G114" s="94"/>
      <c r="H114" s="94"/>
      <c r="I114" s="94"/>
      <c r="J114" s="95"/>
      <c r="K114" s="13">
        <v>0</v>
      </c>
      <c r="L114" s="13">
        <v>0</v>
      </c>
      <c r="M114" s="13">
        <v>0</v>
      </c>
      <c r="N114" s="13">
        <v>0</v>
      </c>
      <c r="O114" s="92"/>
      <c r="P114" s="97"/>
      <c r="Q114" s="3"/>
      <c r="R114" s="3"/>
      <c r="S114" s="3"/>
      <c r="T114" s="31"/>
      <c r="U114" s="31"/>
      <c r="V114" s="3"/>
      <c r="W114" s="3"/>
      <c r="X114" s="3"/>
      <c r="Y114" s="3"/>
      <c r="Z114" s="3"/>
      <c r="AG114" s="2">
        <v>1159.32635</v>
      </c>
    </row>
    <row r="115" spans="1:33" ht="42.75" customHeight="1" x14ac:dyDescent="0.25">
      <c r="A115" s="78"/>
      <c r="B115" s="91"/>
      <c r="C115" s="92"/>
      <c r="D115" s="23" t="s">
        <v>13</v>
      </c>
      <c r="E115" s="13">
        <f t="shared" si="12"/>
        <v>2914.1104999999998</v>
      </c>
      <c r="F115" s="93">
        <f>3196.87-282.7595</f>
        <v>2914.1104999999998</v>
      </c>
      <c r="G115" s="94"/>
      <c r="H115" s="94"/>
      <c r="I115" s="94"/>
      <c r="J115" s="95"/>
      <c r="K115" s="32">
        <v>0</v>
      </c>
      <c r="L115" s="32">
        <v>0</v>
      </c>
      <c r="M115" s="32">
        <v>0</v>
      </c>
      <c r="N115" s="32">
        <v>0</v>
      </c>
      <c r="O115" s="92"/>
      <c r="P115" s="97"/>
      <c r="Q115" s="3"/>
      <c r="R115" s="3"/>
      <c r="S115" s="3"/>
      <c r="T115" s="31"/>
      <c r="U115" s="31"/>
      <c r="V115" s="3"/>
      <c r="W115" s="3"/>
      <c r="X115" s="3"/>
      <c r="Y115" s="3"/>
      <c r="Z115" s="3"/>
      <c r="AG115" s="3">
        <f>F113+AG114</f>
        <v>13107.167000000001</v>
      </c>
    </row>
    <row r="116" spans="1:33" ht="51" customHeight="1" x14ac:dyDescent="0.25">
      <c r="A116" s="78"/>
      <c r="B116" s="91"/>
      <c r="C116" s="92"/>
      <c r="D116" s="23" t="s">
        <v>14</v>
      </c>
      <c r="E116" s="13">
        <f t="shared" si="12"/>
        <v>291.41065000000003</v>
      </c>
      <c r="F116" s="93">
        <f>319.687-28.27635</f>
        <v>291.41065000000003</v>
      </c>
      <c r="G116" s="94"/>
      <c r="H116" s="94"/>
      <c r="I116" s="94"/>
      <c r="J116" s="95"/>
      <c r="K116" s="32">
        <v>0</v>
      </c>
      <c r="L116" s="32">
        <v>0</v>
      </c>
      <c r="M116" s="32">
        <v>0</v>
      </c>
      <c r="N116" s="32">
        <v>0</v>
      </c>
      <c r="O116" s="92"/>
      <c r="P116" s="97"/>
      <c r="Q116" s="3"/>
      <c r="R116" s="3"/>
      <c r="S116" s="3"/>
      <c r="T116" s="31"/>
      <c r="U116" s="31"/>
      <c r="V116" s="3"/>
      <c r="W116" s="3"/>
      <c r="X116" s="3"/>
      <c r="Y116" s="3"/>
      <c r="Z116" s="3"/>
    </row>
    <row r="117" spans="1:33" ht="46.35" customHeight="1" x14ac:dyDescent="0.25">
      <c r="A117" s="78"/>
      <c r="B117" s="96" t="s">
        <v>123</v>
      </c>
      <c r="C117" s="83" t="s">
        <v>124</v>
      </c>
      <c r="D117" s="83" t="s">
        <v>124</v>
      </c>
      <c r="E117" s="86" t="s">
        <v>5</v>
      </c>
      <c r="F117" s="86" t="s">
        <v>125</v>
      </c>
      <c r="G117" s="171" t="s">
        <v>126</v>
      </c>
      <c r="H117" s="171"/>
      <c r="I117" s="171"/>
      <c r="J117" s="171"/>
      <c r="K117" s="88">
        <v>2024</v>
      </c>
      <c r="L117" s="88">
        <v>2025</v>
      </c>
      <c r="M117" s="88">
        <v>2026</v>
      </c>
      <c r="N117" s="88">
        <v>2027</v>
      </c>
      <c r="O117" s="83" t="s">
        <v>124</v>
      </c>
      <c r="P117" s="97"/>
      <c r="Q117" s="3"/>
      <c r="R117" s="3"/>
      <c r="S117" s="3"/>
      <c r="T117" s="31"/>
      <c r="U117" s="31"/>
      <c r="V117" s="3"/>
      <c r="W117" s="3"/>
      <c r="X117" s="3"/>
      <c r="Y117" s="3"/>
      <c r="Z117" s="3"/>
    </row>
    <row r="118" spans="1:33" x14ac:dyDescent="0.25">
      <c r="A118" s="78"/>
      <c r="B118" s="97"/>
      <c r="C118" s="84"/>
      <c r="D118" s="84"/>
      <c r="E118" s="87"/>
      <c r="F118" s="87"/>
      <c r="G118" s="33" t="s">
        <v>127</v>
      </c>
      <c r="H118" s="33" t="s">
        <v>128</v>
      </c>
      <c r="I118" s="33" t="s">
        <v>129</v>
      </c>
      <c r="J118" s="33" t="s">
        <v>130</v>
      </c>
      <c r="K118" s="89"/>
      <c r="L118" s="89"/>
      <c r="M118" s="89"/>
      <c r="N118" s="89"/>
      <c r="O118" s="84"/>
      <c r="P118" s="97"/>
      <c r="Q118" s="3"/>
      <c r="R118" s="3"/>
      <c r="S118" s="3"/>
      <c r="T118" s="31"/>
      <c r="U118" s="31"/>
      <c r="V118" s="3"/>
      <c r="W118" s="3"/>
      <c r="X118" s="3"/>
      <c r="Y118" s="3"/>
      <c r="Z118" s="3"/>
    </row>
    <row r="119" spans="1:33" ht="36.75" customHeight="1" x14ac:dyDescent="0.25">
      <c r="A119" s="79"/>
      <c r="B119" s="98"/>
      <c r="C119" s="85"/>
      <c r="D119" s="85"/>
      <c r="E119" s="15">
        <v>7</v>
      </c>
      <c r="F119" s="7">
        <v>7</v>
      </c>
      <c r="G119" s="15">
        <v>3</v>
      </c>
      <c r="H119" s="15">
        <v>3</v>
      </c>
      <c r="I119" s="15">
        <v>3</v>
      </c>
      <c r="J119" s="15">
        <v>7</v>
      </c>
      <c r="K119" s="8" t="s">
        <v>131</v>
      </c>
      <c r="L119" s="8" t="s">
        <v>131</v>
      </c>
      <c r="M119" s="8" t="s">
        <v>131</v>
      </c>
      <c r="N119" s="8" t="s">
        <v>131</v>
      </c>
      <c r="O119" s="85"/>
      <c r="P119" s="98"/>
      <c r="Q119" s="3"/>
      <c r="R119" s="3"/>
      <c r="S119" s="3"/>
      <c r="T119" s="31"/>
      <c r="U119" s="31"/>
      <c r="V119" s="3"/>
      <c r="W119" s="3"/>
      <c r="X119" s="3"/>
      <c r="Y119" s="3"/>
      <c r="Z119" s="3"/>
    </row>
    <row r="120" spans="1:33" ht="18.75" customHeight="1" x14ac:dyDescent="0.25">
      <c r="A120" s="240" t="s">
        <v>140</v>
      </c>
      <c r="B120" s="91" t="s">
        <v>185</v>
      </c>
      <c r="C120" s="92" t="s">
        <v>91</v>
      </c>
      <c r="D120" s="23" t="s">
        <v>12</v>
      </c>
      <c r="E120" s="13">
        <f>SUM(F120:N120)</f>
        <v>4389</v>
      </c>
      <c r="F120" s="93">
        <f>F122+F123</f>
        <v>0</v>
      </c>
      <c r="G120" s="94"/>
      <c r="H120" s="94"/>
      <c r="I120" s="94"/>
      <c r="J120" s="95"/>
      <c r="K120" s="13">
        <v>301</v>
      </c>
      <c r="L120" s="13">
        <f>L122+L123</f>
        <v>3437</v>
      </c>
      <c r="M120" s="13">
        <f>M122+M123</f>
        <v>651</v>
      </c>
      <c r="N120" s="13">
        <f>N122+N123</f>
        <v>0</v>
      </c>
      <c r="O120" s="92" t="s">
        <v>42</v>
      </c>
      <c r="P120" s="96" t="s">
        <v>108</v>
      </c>
      <c r="Q120" s="3"/>
      <c r="R120" s="3"/>
      <c r="S120" s="3"/>
      <c r="T120" s="31"/>
      <c r="U120" s="31"/>
      <c r="V120" s="3"/>
      <c r="W120" s="3"/>
      <c r="X120" s="3"/>
      <c r="Y120" s="3"/>
      <c r="Z120" s="3"/>
    </row>
    <row r="121" spans="1:33" ht="63" customHeight="1" x14ac:dyDescent="0.25">
      <c r="A121" s="241"/>
      <c r="B121" s="91"/>
      <c r="C121" s="92"/>
      <c r="D121" s="23" t="s">
        <v>78</v>
      </c>
      <c r="E121" s="13">
        <f>SUM(F121:N121)</f>
        <v>0</v>
      </c>
      <c r="F121" s="93">
        <v>0</v>
      </c>
      <c r="G121" s="94"/>
      <c r="H121" s="94"/>
      <c r="I121" s="94"/>
      <c r="J121" s="95"/>
      <c r="K121" s="32">
        <v>0</v>
      </c>
      <c r="L121" s="32">
        <v>0</v>
      </c>
      <c r="M121" s="32">
        <v>0</v>
      </c>
      <c r="N121" s="32">
        <v>0</v>
      </c>
      <c r="O121" s="92"/>
      <c r="P121" s="97"/>
      <c r="Q121" s="3"/>
      <c r="R121" s="3"/>
      <c r="S121" s="3"/>
      <c r="T121" s="31"/>
      <c r="U121" s="31"/>
      <c r="V121" s="3"/>
      <c r="W121" s="3"/>
      <c r="X121" s="3"/>
      <c r="Y121" s="3"/>
      <c r="Z121" s="3"/>
    </row>
    <row r="122" spans="1:33" ht="61.5" customHeight="1" x14ac:dyDescent="0.25">
      <c r="A122" s="241"/>
      <c r="B122" s="91"/>
      <c r="C122" s="92"/>
      <c r="D122" s="23" t="s">
        <v>13</v>
      </c>
      <c r="E122" s="34">
        <f>SUM(F122:N122)</f>
        <v>0</v>
      </c>
      <c r="F122" s="160">
        <v>0</v>
      </c>
      <c r="G122" s="161"/>
      <c r="H122" s="161"/>
      <c r="I122" s="161"/>
      <c r="J122" s="162"/>
      <c r="K122" s="34">
        <v>0</v>
      </c>
      <c r="L122" s="34">
        <v>0</v>
      </c>
      <c r="M122" s="34">
        <v>0</v>
      </c>
      <c r="N122" s="35">
        <v>0</v>
      </c>
      <c r="O122" s="92"/>
      <c r="P122" s="97"/>
      <c r="Q122" s="3"/>
      <c r="R122" s="3"/>
      <c r="S122" s="3"/>
      <c r="T122" s="31"/>
      <c r="U122" s="31"/>
      <c r="V122" s="3"/>
      <c r="W122" s="3"/>
      <c r="X122" s="3"/>
      <c r="Y122" s="3"/>
      <c r="Z122" s="3"/>
    </row>
    <row r="123" spans="1:33" ht="276" customHeight="1" x14ac:dyDescent="0.25">
      <c r="A123" s="241"/>
      <c r="B123" s="91"/>
      <c r="C123" s="92"/>
      <c r="D123" s="23" t="s">
        <v>14</v>
      </c>
      <c r="E123" s="34">
        <f>SUM(F123:N123)</f>
        <v>4389</v>
      </c>
      <c r="F123" s="160">
        <v>0</v>
      </c>
      <c r="G123" s="161"/>
      <c r="H123" s="161"/>
      <c r="I123" s="161"/>
      <c r="J123" s="162"/>
      <c r="K123" s="35">
        <v>301</v>
      </c>
      <c r="L123" s="35">
        <v>3437</v>
      </c>
      <c r="M123" s="34">
        <v>651</v>
      </c>
      <c r="N123" s="35">
        <v>0</v>
      </c>
      <c r="O123" s="92"/>
      <c r="P123" s="97"/>
      <c r="Q123" s="3"/>
      <c r="R123" s="3"/>
      <c r="S123" s="3"/>
      <c r="T123" s="31"/>
      <c r="U123" s="31"/>
      <c r="V123" s="3"/>
      <c r="W123" s="3"/>
      <c r="X123" s="3"/>
      <c r="Y123" s="3"/>
      <c r="Z123" s="3"/>
    </row>
    <row r="124" spans="1:33" ht="39.4" customHeight="1" x14ac:dyDescent="0.25">
      <c r="A124" s="241"/>
      <c r="B124" s="96" t="s">
        <v>132</v>
      </c>
      <c r="C124" s="173" t="s">
        <v>124</v>
      </c>
      <c r="D124" s="168" t="s">
        <v>124</v>
      </c>
      <c r="E124" s="86" t="s">
        <v>5</v>
      </c>
      <c r="F124" s="86" t="s">
        <v>125</v>
      </c>
      <c r="G124" s="171" t="s">
        <v>126</v>
      </c>
      <c r="H124" s="171"/>
      <c r="I124" s="171"/>
      <c r="J124" s="171"/>
      <c r="K124" s="88">
        <v>2024</v>
      </c>
      <c r="L124" s="88">
        <v>2025</v>
      </c>
      <c r="M124" s="88">
        <v>2026</v>
      </c>
      <c r="N124" s="88">
        <v>2027</v>
      </c>
      <c r="O124" s="168" t="s">
        <v>124</v>
      </c>
      <c r="P124" s="97"/>
      <c r="Q124" s="3"/>
      <c r="R124" s="3"/>
      <c r="S124" s="3"/>
      <c r="T124" s="31"/>
      <c r="U124" s="31"/>
      <c r="V124" s="3"/>
      <c r="W124" s="3"/>
      <c r="X124" s="3"/>
      <c r="Y124" s="3"/>
      <c r="Z124" s="3"/>
    </row>
    <row r="125" spans="1:33" ht="43.5" customHeight="1" x14ac:dyDescent="0.25">
      <c r="A125" s="241"/>
      <c r="B125" s="97"/>
      <c r="C125" s="173"/>
      <c r="D125" s="169"/>
      <c r="E125" s="87"/>
      <c r="F125" s="87"/>
      <c r="G125" s="14" t="s">
        <v>127</v>
      </c>
      <c r="H125" s="14" t="s">
        <v>128</v>
      </c>
      <c r="I125" s="14" t="s">
        <v>129</v>
      </c>
      <c r="J125" s="14" t="s">
        <v>130</v>
      </c>
      <c r="K125" s="89"/>
      <c r="L125" s="89"/>
      <c r="M125" s="89"/>
      <c r="N125" s="89"/>
      <c r="O125" s="169"/>
      <c r="P125" s="97"/>
      <c r="Q125" s="3"/>
      <c r="R125" s="3"/>
      <c r="S125" s="3"/>
      <c r="T125" s="31"/>
      <c r="U125" s="31"/>
      <c r="V125" s="3"/>
      <c r="W125" s="3"/>
      <c r="X125" s="3"/>
      <c r="Y125" s="3"/>
      <c r="Z125" s="3"/>
    </row>
    <row r="126" spans="1:33" ht="96" customHeight="1" x14ac:dyDescent="0.25">
      <c r="A126" s="242"/>
      <c r="B126" s="98"/>
      <c r="C126" s="173"/>
      <c r="D126" s="170"/>
      <c r="E126" s="8">
        <v>25</v>
      </c>
      <c r="F126" s="8" t="s">
        <v>131</v>
      </c>
      <c r="G126" s="8" t="s">
        <v>131</v>
      </c>
      <c r="H126" s="8" t="s">
        <v>131</v>
      </c>
      <c r="I126" s="8" t="s">
        <v>131</v>
      </c>
      <c r="J126" s="8" t="s">
        <v>131</v>
      </c>
      <c r="K126" s="8">
        <v>3</v>
      </c>
      <c r="L126" s="8">
        <v>22</v>
      </c>
      <c r="M126" s="8" t="s">
        <v>131</v>
      </c>
      <c r="N126" s="8" t="s">
        <v>131</v>
      </c>
      <c r="O126" s="170"/>
      <c r="P126" s="98"/>
      <c r="Q126" s="3"/>
      <c r="R126" s="3"/>
      <c r="S126" s="3"/>
      <c r="T126" s="31"/>
      <c r="U126" s="31"/>
      <c r="V126" s="3"/>
      <c r="W126" s="3"/>
      <c r="X126" s="3"/>
      <c r="Y126" s="3"/>
      <c r="Z126" s="3"/>
    </row>
    <row r="127" spans="1:33" x14ac:dyDescent="0.25">
      <c r="A127" s="234" t="s">
        <v>105</v>
      </c>
      <c r="B127" s="235"/>
      <c r="C127" s="235"/>
      <c r="D127" s="19" t="s">
        <v>19</v>
      </c>
      <c r="E127" s="36">
        <f>SUM(F127:N127)</f>
        <v>238342.75113999998</v>
      </c>
      <c r="F127" s="109">
        <f>SUM(F128:F130)</f>
        <v>61936.563140000006</v>
      </c>
      <c r="G127" s="163"/>
      <c r="H127" s="163"/>
      <c r="I127" s="163"/>
      <c r="J127" s="164"/>
      <c r="K127" s="36">
        <f>SUM(K128:K130)</f>
        <v>43305.296999999999</v>
      </c>
      <c r="L127" s="36">
        <f>SUM(L128:L130)</f>
        <v>46441.296999999999</v>
      </c>
      <c r="M127" s="36">
        <f>SUM(M128:M130)</f>
        <v>43655.296999999999</v>
      </c>
      <c r="N127" s="36">
        <f>SUM(N128:N130)</f>
        <v>43004.296999999999</v>
      </c>
      <c r="O127" s="217"/>
      <c r="P127" s="96"/>
      <c r="Q127" s="3"/>
      <c r="R127" s="3"/>
      <c r="S127" s="3"/>
      <c r="T127" s="31"/>
      <c r="U127" s="31"/>
      <c r="V127" s="3"/>
      <c r="W127" s="3"/>
      <c r="X127" s="3"/>
      <c r="Y127" s="3"/>
      <c r="Z127" s="3"/>
    </row>
    <row r="128" spans="1:33" ht="47.25" x14ac:dyDescent="0.25">
      <c r="A128" s="236"/>
      <c r="B128" s="237"/>
      <c r="C128" s="237"/>
      <c r="D128" s="19" t="s">
        <v>78</v>
      </c>
      <c r="E128" s="36">
        <f>SUM(F128:N128)</f>
        <v>8742.3195000000014</v>
      </c>
      <c r="F128" s="109">
        <f>F110</f>
        <v>8742.3195000000014</v>
      </c>
      <c r="G128" s="110"/>
      <c r="H128" s="110"/>
      <c r="I128" s="110"/>
      <c r="J128" s="111"/>
      <c r="K128" s="36">
        <f t="shared" ref="K128:N129" si="14">K110</f>
        <v>0</v>
      </c>
      <c r="L128" s="36">
        <f t="shared" si="14"/>
        <v>0</v>
      </c>
      <c r="M128" s="36">
        <f t="shared" si="14"/>
        <v>0</v>
      </c>
      <c r="N128" s="36">
        <f t="shared" si="14"/>
        <v>0</v>
      </c>
      <c r="O128" s="218"/>
      <c r="P128" s="97"/>
      <c r="Q128" s="3"/>
      <c r="R128" s="3"/>
      <c r="S128" s="3"/>
      <c r="T128" s="31"/>
      <c r="U128" s="31"/>
      <c r="V128" s="3"/>
      <c r="W128" s="3"/>
      <c r="X128" s="3"/>
      <c r="Y128" s="3"/>
      <c r="Z128" s="3"/>
    </row>
    <row r="129" spans="1:26" ht="47.25" x14ac:dyDescent="0.25">
      <c r="A129" s="236"/>
      <c r="B129" s="237"/>
      <c r="C129" s="237"/>
      <c r="D129" s="20" t="s">
        <v>13</v>
      </c>
      <c r="E129" s="36">
        <f>SUM(F129:N129)</f>
        <v>2914.1104999999998</v>
      </c>
      <c r="F129" s="109">
        <f>F111</f>
        <v>2914.1104999999998</v>
      </c>
      <c r="G129" s="110"/>
      <c r="H129" s="110"/>
      <c r="I129" s="110"/>
      <c r="J129" s="111"/>
      <c r="K129" s="36">
        <f t="shared" si="14"/>
        <v>0</v>
      </c>
      <c r="L129" s="36">
        <f>L111</f>
        <v>0</v>
      </c>
      <c r="M129" s="36">
        <f t="shared" si="14"/>
        <v>0</v>
      </c>
      <c r="N129" s="36">
        <f t="shared" si="14"/>
        <v>0</v>
      </c>
      <c r="O129" s="218"/>
      <c r="P129" s="97"/>
      <c r="Q129" s="3"/>
      <c r="R129" s="3"/>
      <c r="S129" s="3"/>
      <c r="T129" s="31"/>
      <c r="U129" s="31"/>
      <c r="V129" s="3"/>
      <c r="W129" s="3"/>
      <c r="X129" s="3"/>
      <c r="Y129" s="3"/>
      <c r="Z129" s="3"/>
    </row>
    <row r="130" spans="1:26" ht="57" customHeight="1" x14ac:dyDescent="0.25">
      <c r="A130" s="238"/>
      <c r="B130" s="239"/>
      <c r="C130" s="239"/>
      <c r="D130" s="20" t="s">
        <v>14</v>
      </c>
      <c r="E130" s="36">
        <f>SUM(F130:N130)</f>
        <v>226686.32113999999</v>
      </c>
      <c r="F130" s="109">
        <f>F112+F105+F70+F60+F33</f>
        <v>50280.133140000005</v>
      </c>
      <c r="G130" s="110"/>
      <c r="H130" s="110"/>
      <c r="I130" s="110"/>
      <c r="J130" s="111"/>
      <c r="K130" s="36">
        <f>K112+K105+K70+K60+K33</f>
        <v>43305.296999999999</v>
      </c>
      <c r="L130" s="36">
        <f>L112+L105+L70+L60+L33</f>
        <v>46441.296999999999</v>
      </c>
      <c r="M130" s="36">
        <f>M112+M105+M70+M60+M33</f>
        <v>43655.296999999999</v>
      </c>
      <c r="N130" s="36">
        <f>N112+N105+N70+N60+N33</f>
        <v>43004.296999999999</v>
      </c>
      <c r="O130" s="219"/>
      <c r="P130" s="98"/>
      <c r="Q130" s="3"/>
      <c r="R130" s="3"/>
      <c r="S130" s="3"/>
      <c r="T130" s="31"/>
      <c r="U130" s="31"/>
      <c r="V130" s="3"/>
      <c r="W130" s="3"/>
      <c r="X130" s="3"/>
      <c r="Y130" s="3"/>
      <c r="Z130" s="3"/>
    </row>
    <row r="131" spans="1:26" ht="27.2" customHeight="1" x14ac:dyDescent="0.25">
      <c r="A131" s="231" t="s">
        <v>136</v>
      </c>
      <c r="B131" s="232"/>
      <c r="C131" s="232"/>
      <c r="D131" s="232"/>
      <c r="E131" s="232"/>
      <c r="F131" s="232"/>
      <c r="G131" s="232"/>
      <c r="H131" s="232"/>
      <c r="I131" s="232"/>
      <c r="J131" s="232"/>
      <c r="K131" s="232"/>
      <c r="L131" s="232"/>
      <c r="M131" s="232"/>
      <c r="N131" s="232"/>
      <c r="O131" s="233"/>
      <c r="P131" s="24"/>
      <c r="Q131" s="3"/>
      <c r="R131" s="3"/>
      <c r="S131" s="3"/>
      <c r="T131" s="31"/>
      <c r="U131" s="31"/>
      <c r="V131" s="3"/>
      <c r="W131" s="3"/>
      <c r="X131" s="3"/>
      <c r="Y131" s="3"/>
      <c r="Z131" s="3"/>
    </row>
    <row r="132" spans="1:26" ht="39" customHeight="1" x14ac:dyDescent="0.25">
      <c r="A132" s="174" t="s">
        <v>11</v>
      </c>
      <c r="B132" s="108" t="s">
        <v>93</v>
      </c>
      <c r="C132" s="200" t="s">
        <v>91</v>
      </c>
      <c r="D132" s="20" t="s">
        <v>12</v>
      </c>
      <c r="E132" s="36">
        <f t="shared" ref="E132:E143" si="15">SUM(F132:N132)</f>
        <v>2125025.0646799998</v>
      </c>
      <c r="F132" s="109">
        <f>F133+F134</f>
        <v>441173.06468000001</v>
      </c>
      <c r="G132" s="110"/>
      <c r="H132" s="110"/>
      <c r="I132" s="110"/>
      <c r="J132" s="111"/>
      <c r="K132" s="36">
        <f>K133+K134</f>
        <v>420963</v>
      </c>
      <c r="L132" s="36">
        <f>L133+L134</f>
        <v>420963</v>
      </c>
      <c r="M132" s="36">
        <f>M133+M134</f>
        <v>420963</v>
      </c>
      <c r="N132" s="36">
        <f>N133+N134</f>
        <v>420963</v>
      </c>
      <c r="O132" s="200"/>
      <c r="P132" s="172"/>
      <c r="Q132" s="3"/>
      <c r="R132" s="3"/>
      <c r="S132" s="3"/>
      <c r="T132" s="31"/>
      <c r="U132" s="31"/>
      <c r="V132" s="3"/>
      <c r="W132" s="3"/>
      <c r="X132" s="3"/>
      <c r="Y132" s="3"/>
      <c r="Z132" s="3"/>
    </row>
    <row r="133" spans="1:26" ht="50.25" customHeight="1" x14ac:dyDescent="0.25">
      <c r="A133" s="174"/>
      <c r="B133" s="108"/>
      <c r="C133" s="200"/>
      <c r="D133" s="20" t="s">
        <v>13</v>
      </c>
      <c r="E133" s="36">
        <f t="shared" si="15"/>
        <v>0</v>
      </c>
      <c r="F133" s="109">
        <f t="shared" ref="F133:N134" si="16">F136+F139</f>
        <v>0</v>
      </c>
      <c r="G133" s="110"/>
      <c r="H133" s="110"/>
      <c r="I133" s="110"/>
      <c r="J133" s="111"/>
      <c r="K133" s="36">
        <f t="shared" si="16"/>
        <v>0</v>
      </c>
      <c r="L133" s="36">
        <f t="shared" si="16"/>
        <v>0</v>
      </c>
      <c r="M133" s="36">
        <f t="shared" si="16"/>
        <v>0</v>
      </c>
      <c r="N133" s="36">
        <f t="shared" si="16"/>
        <v>0</v>
      </c>
      <c r="O133" s="200"/>
      <c r="P133" s="172"/>
      <c r="Q133" s="3"/>
      <c r="R133" s="3"/>
      <c r="S133" s="3"/>
      <c r="T133" s="31"/>
      <c r="U133" s="31"/>
      <c r="V133" s="3"/>
      <c r="W133" s="3"/>
      <c r="X133" s="3"/>
      <c r="Y133" s="3"/>
      <c r="Z133" s="3"/>
    </row>
    <row r="134" spans="1:26" ht="47.25" x14ac:dyDescent="0.25">
      <c r="A134" s="174"/>
      <c r="B134" s="108"/>
      <c r="C134" s="200"/>
      <c r="D134" s="20" t="s">
        <v>14</v>
      </c>
      <c r="E134" s="36">
        <f t="shared" si="15"/>
        <v>2125025.0646799998</v>
      </c>
      <c r="F134" s="109">
        <f t="shared" si="16"/>
        <v>441173.06468000001</v>
      </c>
      <c r="G134" s="110"/>
      <c r="H134" s="110"/>
      <c r="I134" s="110"/>
      <c r="J134" s="111"/>
      <c r="K134" s="36">
        <f t="shared" si="16"/>
        <v>420963</v>
      </c>
      <c r="L134" s="36">
        <f t="shared" si="16"/>
        <v>420963</v>
      </c>
      <c r="M134" s="36">
        <f t="shared" si="16"/>
        <v>420963</v>
      </c>
      <c r="N134" s="36">
        <f t="shared" si="16"/>
        <v>420963</v>
      </c>
      <c r="O134" s="200"/>
      <c r="P134" s="172"/>
      <c r="Q134" s="3"/>
      <c r="R134" s="3"/>
      <c r="S134" s="3"/>
      <c r="T134" s="31"/>
      <c r="U134" s="31"/>
      <c r="V134" s="3"/>
      <c r="W134" s="3"/>
      <c r="X134" s="3"/>
      <c r="Y134" s="3"/>
      <c r="Z134" s="3"/>
    </row>
    <row r="135" spans="1:26" ht="37.9" customHeight="1" x14ac:dyDescent="0.25">
      <c r="A135" s="77" t="s">
        <v>21</v>
      </c>
      <c r="B135" s="96" t="s">
        <v>95</v>
      </c>
      <c r="C135" s="83" t="s">
        <v>91</v>
      </c>
      <c r="D135" s="23" t="s">
        <v>12</v>
      </c>
      <c r="E135" s="36">
        <f t="shared" si="15"/>
        <v>1855591.19704</v>
      </c>
      <c r="F135" s="93">
        <f>F136+F137</f>
        <v>373923.19704</v>
      </c>
      <c r="G135" s="94"/>
      <c r="H135" s="94"/>
      <c r="I135" s="94"/>
      <c r="J135" s="95"/>
      <c r="K135" s="33">
        <f>K136+K137</f>
        <v>370417</v>
      </c>
      <c r="L135" s="33">
        <f>L136+L137</f>
        <v>370417</v>
      </c>
      <c r="M135" s="33">
        <f>M136+M137</f>
        <v>370417</v>
      </c>
      <c r="N135" s="33">
        <f>N136+N137</f>
        <v>370417</v>
      </c>
      <c r="O135" s="83" t="s">
        <v>107</v>
      </c>
      <c r="P135" s="96" t="s">
        <v>135</v>
      </c>
      <c r="Q135" s="3"/>
      <c r="R135" s="3"/>
      <c r="S135" s="3"/>
      <c r="T135" s="31"/>
      <c r="U135" s="31"/>
      <c r="V135" s="3"/>
      <c r="W135" s="3"/>
      <c r="X135" s="3"/>
      <c r="Y135" s="3"/>
      <c r="Z135" s="3"/>
    </row>
    <row r="136" spans="1:26" ht="37.9" customHeight="1" x14ac:dyDescent="0.25">
      <c r="A136" s="78"/>
      <c r="B136" s="97"/>
      <c r="C136" s="84"/>
      <c r="D136" s="23" t="s">
        <v>13</v>
      </c>
      <c r="E136" s="36">
        <f t="shared" si="15"/>
        <v>0</v>
      </c>
      <c r="F136" s="93">
        <v>0</v>
      </c>
      <c r="G136" s="94"/>
      <c r="H136" s="94"/>
      <c r="I136" s="94"/>
      <c r="J136" s="95"/>
      <c r="K136" s="33">
        <v>0</v>
      </c>
      <c r="L136" s="33">
        <v>0</v>
      </c>
      <c r="M136" s="33">
        <v>0</v>
      </c>
      <c r="N136" s="33">
        <v>0</v>
      </c>
      <c r="O136" s="84"/>
      <c r="P136" s="97"/>
      <c r="Q136" s="3"/>
      <c r="R136" s="3"/>
      <c r="S136" s="3"/>
      <c r="T136" s="31"/>
      <c r="U136" s="31"/>
      <c r="V136" s="3"/>
      <c r="W136" s="3"/>
      <c r="X136" s="3"/>
      <c r="Y136" s="3"/>
      <c r="Z136" s="3"/>
    </row>
    <row r="137" spans="1:26" ht="79.5" customHeight="1" x14ac:dyDescent="0.25">
      <c r="A137" s="79"/>
      <c r="B137" s="98"/>
      <c r="C137" s="85"/>
      <c r="D137" s="23" t="s">
        <v>14</v>
      </c>
      <c r="E137" s="36">
        <f t="shared" si="15"/>
        <v>1855591.19704</v>
      </c>
      <c r="F137" s="93">
        <v>373923.19704</v>
      </c>
      <c r="G137" s="94"/>
      <c r="H137" s="94"/>
      <c r="I137" s="94"/>
      <c r="J137" s="95"/>
      <c r="K137" s="33">
        <v>370417</v>
      </c>
      <c r="L137" s="33">
        <v>370417</v>
      </c>
      <c r="M137" s="33">
        <v>370417</v>
      </c>
      <c r="N137" s="33">
        <v>370417</v>
      </c>
      <c r="O137" s="85"/>
      <c r="P137" s="98"/>
      <c r="Q137" s="3"/>
      <c r="R137" s="3"/>
      <c r="S137" s="3"/>
      <c r="T137" s="31"/>
      <c r="U137" s="31"/>
      <c r="V137" s="3"/>
      <c r="W137" s="3"/>
      <c r="X137" s="3"/>
      <c r="Y137" s="3"/>
      <c r="Z137" s="3"/>
    </row>
    <row r="138" spans="1:26" ht="37.9" customHeight="1" x14ac:dyDescent="0.25">
      <c r="A138" s="77" t="s">
        <v>94</v>
      </c>
      <c r="B138" s="96" t="s">
        <v>96</v>
      </c>
      <c r="C138" s="83" t="s">
        <v>91</v>
      </c>
      <c r="D138" s="23" t="s">
        <v>12</v>
      </c>
      <c r="E138" s="36">
        <f t="shared" si="15"/>
        <v>269433.86764000001</v>
      </c>
      <c r="F138" s="93">
        <f>F139+F140</f>
        <v>67249.867639999997</v>
      </c>
      <c r="G138" s="94"/>
      <c r="H138" s="94"/>
      <c r="I138" s="94"/>
      <c r="J138" s="95"/>
      <c r="K138" s="33">
        <f>K139+K140</f>
        <v>50546</v>
      </c>
      <c r="L138" s="33">
        <f>L139+L140</f>
        <v>50546</v>
      </c>
      <c r="M138" s="33">
        <f>M139+M140</f>
        <v>50546</v>
      </c>
      <c r="N138" s="33">
        <f>N139+N140</f>
        <v>50546</v>
      </c>
      <c r="O138" s="83" t="s">
        <v>107</v>
      </c>
      <c r="P138" s="96" t="s">
        <v>79</v>
      </c>
      <c r="Q138" s="3"/>
      <c r="R138" s="3"/>
      <c r="S138" s="3"/>
      <c r="T138" s="31"/>
      <c r="U138" s="31"/>
      <c r="V138" s="3"/>
      <c r="W138" s="3"/>
      <c r="X138" s="3"/>
      <c r="Y138" s="3"/>
      <c r="Z138" s="3"/>
    </row>
    <row r="139" spans="1:26" ht="75.75" customHeight="1" x14ac:dyDescent="0.25">
      <c r="A139" s="78"/>
      <c r="B139" s="97"/>
      <c r="C139" s="84"/>
      <c r="D139" s="23" t="s">
        <v>13</v>
      </c>
      <c r="E139" s="36">
        <f t="shared" si="15"/>
        <v>0</v>
      </c>
      <c r="F139" s="93">
        <v>0</v>
      </c>
      <c r="G139" s="94"/>
      <c r="H139" s="94"/>
      <c r="I139" s="94"/>
      <c r="J139" s="95"/>
      <c r="K139" s="33">
        <v>0</v>
      </c>
      <c r="L139" s="33">
        <v>0</v>
      </c>
      <c r="M139" s="33">
        <v>0</v>
      </c>
      <c r="N139" s="33">
        <v>0</v>
      </c>
      <c r="O139" s="84"/>
      <c r="P139" s="97"/>
      <c r="Q139" s="3"/>
      <c r="R139" s="3"/>
      <c r="S139" s="3"/>
      <c r="T139" s="31"/>
      <c r="U139" s="31"/>
      <c r="V139" s="3"/>
      <c r="W139" s="3"/>
      <c r="X139" s="3"/>
      <c r="Y139" s="3"/>
      <c r="Z139" s="3"/>
    </row>
    <row r="140" spans="1:26" ht="82.5" customHeight="1" x14ac:dyDescent="0.25">
      <c r="A140" s="79"/>
      <c r="B140" s="98"/>
      <c r="C140" s="85"/>
      <c r="D140" s="23" t="s">
        <v>14</v>
      </c>
      <c r="E140" s="36">
        <f t="shared" si="15"/>
        <v>269433.86764000001</v>
      </c>
      <c r="F140" s="93">
        <v>67249.867639999997</v>
      </c>
      <c r="G140" s="94"/>
      <c r="H140" s="94"/>
      <c r="I140" s="94"/>
      <c r="J140" s="95"/>
      <c r="K140" s="33">
        <f>50401+145</f>
        <v>50546</v>
      </c>
      <c r="L140" s="33">
        <f>50401+145</f>
        <v>50546</v>
      </c>
      <c r="M140" s="33">
        <f>50401+145</f>
        <v>50546</v>
      </c>
      <c r="N140" s="33">
        <f>50401+145</f>
        <v>50546</v>
      </c>
      <c r="O140" s="85"/>
      <c r="P140" s="98"/>
      <c r="Q140" s="3"/>
      <c r="R140" s="3"/>
      <c r="S140" s="3"/>
      <c r="T140" s="31"/>
      <c r="U140" s="31"/>
      <c r="V140" s="3"/>
      <c r="W140" s="3"/>
      <c r="X140" s="3"/>
      <c r="Y140" s="3"/>
      <c r="Z140" s="3"/>
    </row>
    <row r="141" spans="1:26" x14ac:dyDescent="0.25">
      <c r="A141" s="108" t="s">
        <v>112</v>
      </c>
      <c r="B141" s="108"/>
      <c r="C141" s="108"/>
      <c r="D141" s="19" t="s">
        <v>19</v>
      </c>
      <c r="E141" s="36">
        <f t="shared" si="15"/>
        <v>2125025.0646799998</v>
      </c>
      <c r="F141" s="109">
        <f>SUM(F142:F143)</f>
        <v>441173.06468000001</v>
      </c>
      <c r="G141" s="110"/>
      <c r="H141" s="110"/>
      <c r="I141" s="110"/>
      <c r="J141" s="111"/>
      <c r="K141" s="11">
        <f>SUM(K142:K143)</f>
        <v>420963</v>
      </c>
      <c r="L141" s="11">
        <f>SUM(L142:L143)</f>
        <v>420963</v>
      </c>
      <c r="M141" s="11">
        <f>SUM(M142:M143)</f>
        <v>420963</v>
      </c>
      <c r="N141" s="11">
        <f>SUM(N142:N143)</f>
        <v>420963</v>
      </c>
      <c r="O141" s="221"/>
      <c r="P141" s="176"/>
      <c r="Q141" s="3"/>
      <c r="R141" s="3"/>
      <c r="S141" s="3"/>
      <c r="T141" s="31"/>
      <c r="U141" s="31"/>
      <c r="V141" s="3"/>
      <c r="W141" s="3"/>
      <c r="X141" s="3"/>
      <c r="Y141" s="3"/>
      <c r="Z141" s="3"/>
    </row>
    <row r="142" spans="1:26" ht="47.25" x14ac:dyDescent="0.25">
      <c r="A142" s="108"/>
      <c r="B142" s="108"/>
      <c r="C142" s="108"/>
      <c r="D142" s="20" t="s">
        <v>13</v>
      </c>
      <c r="E142" s="36">
        <f t="shared" si="15"/>
        <v>0</v>
      </c>
      <c r="F142" s="109">
        <f>F133</f>
        <v>0</v>
      </c>
      <c r="G142" s="110"/>
      <c r="H142" s="110"/>
      <c r="I142" s="110"/>
      <c r="J142" s="111"/>
      <c r="K142" s="11">
        <f t="shared" ref="K142:N143" si="17">K133</f>
        <v>0</v>
      </c>
      <c r="L142" s="11">
        <f t="shared" si="17"/>
        <v>0</v>
      </c>
      <c r="M142" s="11">
        <f t="shared" si="17"/>
        <v>0</v>
      </c>
      <c r="N142" s="11">
        <f t="shared" si="17"/>
        <v>0</v>
      </c>
      <c r="O142" s="221"/>
      <c r="P142" s="176"/>
      <c r="Q142" s="3"/>
      <c r="R142" s="3"/>
      <c r="S142" s="3"/>
      <c r="T142" s="31"/>
      <c r="U142" s="31"/>
      <c r="V142" s="3"/>
      <c r="W142" s="3"/>
      <c r="X142" s="3"/>
      <c r="Y142" s="3"/>
      <c r="Z142" s="3"/>
    </row>
    <row r="143" spans="1:26" ht="47.25" x14ac:dyDescent="0.25">
      <c r="A143" s="108"/>
      <c r="B143" s="108"/>
      <c r="C143" s="108"/>
      <c r="D143" s="20" t="s">
        <v>14</v>
      </c>
      <c r="E143" s="36">
        <f t="shared" si="15"/>
        <v>2125025.0646799998</v>
      </c>
      <c r="F143" s="109">
        <f>F134</f>
        <v>441173.06468000001</v>
      </c>
      <c r="G143" s="110"/>
      <c r="H143" s="110"/>
      <c r="I143" s="110"/>
      <c r="J143" s="111"/>
      <c r="K143" s="11">
        <f t="shared" si="17"/>
        <v>420963</v>
      </c>
      <c r="L143" s="11">
        <f t="shared" si="17"/>
        <v>420963</v>
      </c>
      <c r="M143" s="11">
        <f t="shared" si="17"/>
        <v>420963</v>
      </c>
      <c r="N143" s="11">
        <f t="shared" si="17"/>
        <v>420963</v>
      </c>
      <c r="O143" s="221"/>
      <c r="P143" s="176"/>
      <c r="Q143" s="3"/>
      <c r="R143" s="3"/>
      <c r="S143" s="3"/>
      <c r="T143" s="31"/>
      <c r="U143" s="31"/>
      <c r="V143" s="3"/>
      <c r="W143" s="3"/>
      <c r="X143" s="3"/>
      <c r="Y143" s="3"/>
      <c r="Z143" s="3"/>
    </row>
    <row r="144" spans="1:26" ht="30.75" customHeight="1" x14ac:dyDescent="0.25">
      <c r="A144" s="231" t="s">
        <v>141</v>
      </c>
      <c r="B144" s="232"/>
      <c r="C144" s="232"/>
      <c r="D144" s="232"/>
      <c r="E144" s="232"/>
      <c r="F144" s="232"/>
      <c r="G144" s="232"/>
      <c r="H144" s="232"/>
      <c r="I144" s="232"/>
      <c r="J144" s="232"/>
      <c r="K144" s="232"/>
      <c r="L144" s="232"/>
      <c r="M144" s="232"/>
      <c r="N144" s="232"/>
      <c r="O144" s="233"/>
      <c r="P144" s="37"/>
      <c r="Q144" s="3"/>
      <c r="R144" s="3"/>
      <c r="S144" s="3"/>
      <c r="T144" s="31"/>
      <c r="U144" s="31"/>
      <c r="V144" s="3"/>
      <c r="W144" s="3"/>
      <c r="X144" s="3"/>
      <c r="Y144" s="3"/>
      <c r="Z144" s="3"/>
    </row>
    <row r="145" spans="1:26" ht="24" customHeight="1" x14ac:dyDescent="0.25">
      <c r="A145" s="158">
        <v>1</v>
      </c>
      <c r="B145" s="159" t="s">
        <v>168</v>
      </c>
      <c r="C145" s="158" t="s">
        <v>142</v>
      </c>
      <c r="D145" s="38" t="s">
        <v>143</v>
      </c>
      <c r="E145" s="58">
        <f t="shared" ref="E145:E153" si="18">SUM(F145:N145)</f>
        <v>3723.0819999999999</v>
      </c>
      <c r="F145" s="112">
        <f>F146</f>
        <v>3723.0819999999999</v>
      </c>
      <c r="G145" s="113"/>
      <c r="H145" s="113"/>
      <c r="I145" s="113"/>
      <c r="J145" s="114"/>
      <c r="K145" s="39">
        <f>SUM(K146:K146)</f>
        <v>0</v>
      </c>
      <c r="L145" s="39">
        <f>SUM(L146:L146)</f>
        <v>0</v>
      </c>
      <c r="M145" s="39">
        <f>SUM(M146:M146)</f>
        <v>0</v>
      </c>
      <c r="N145" s="39">
        <f>SUM(N146:N146)</f>
        <v>0</v>
      </c>
      <c r="O145" s="262" t="s">
        <v>144</v>
      </c>
      <c r="P145" s="37"/>
      <c r="Q145" s="3"/>
      <c r="R145" s="3"/>
      <c r="S145" s="3"/>
      <c r="T145" s="31"/>
      <c r="U145" s="31"/>
      <c r="V145" s="3"/>
      <c r="W145" s="3"/>
      <c r="X145" s="3"/>
      <c r="Y145" s="3"/>
      <c r="Z145" s="3"/>
    </row>
    <row r="146" spans="1:26" ht="61.5" customHeight="1" x14ac:dyDescent="0.25">
      <c r="A146" s="158"/>
      <c r="B146" s="159"/>
      <c r="C146" s="158"/>
      <c r="D146" s="38" t="s">
        <v>169</v>
      </c>
      <c r="E146" s="58">
        <f>SUM(F146:N146)</f>
        <v>3723.0819999999999</v>
      </c>
      <c r="F146" s="112">
        <f>F148+F153</f>
        <v>3723.0819999999999</v>
      </c>
      <c r="G146" s="113"/>
      <c r="H146" s="113"/>
      <c r="I146" s="113"/>
      <c r="J146" s="114"/>
      <c r="K146" s="39">
        <f>K148+K153</f>
        <v>0</v>
      </c>
      <c r="L146" s="39">
        <f>L148+L153</f>
        <v>0</v>
      </c>
      <c r="M146" s="39">
        <f>M148+M153</f>
        <v>0</v>
      </c>
      <c r="N146" s="39">
        <f>N148+N153</f>
        <v>0</v>
      </c>
      <c r="O146" s="262"/>
      <c r="P146" s="37"/>
      <c r="Q146" s="3"/>
      <c r="R146" s="3"/>
      <c r="S146" s="3"/>
      <c r="T146" s="31"/>
      <c r="U146" s="31"/>
      <c r="V146" s="3"/>
      <c r="W146" s="3"/>
      <c r="X146" s="3"/>
      <c r="Y146" s="3"/>
      <c r="Z146" s="3"/>
    </row>
    <row r="147" spans="1:26" ht="17.649999999999999" hidden="1" customHeight="1" x14ac:dyDescent="0.25">
      <c r="A147" s="155" t="s">
        <v>15</v>
      </c>
      <c r="B147" s="121" t="s">
        <v>167</v>
      </c>
      <c r="C147" s="122" t="s">
        <v>142</v>
      </c>
      <c r="D147" s="38" t="s">
        <v>143</v>
      </c>
      <c r="E147" s="58">
        <f t="shared" si="18"/>
        <v>0</v>
      </c>
      <c r="F147" s="112">
        <f>F148</f>
        <v>0</v>
      </c>
      <c r="G147" s="113"/>
      <c r="H147" s="113"/>
      <c r="I147" s="113"/>
      <c r="J147" s="114"/>
      <c r="K147" s="39">
        <f>SUM(K148:K148)</f>
        <v>0</v>
      </c>
      <c r="L147" s="39">
        <f>SUM(L148:L148)</f>
        <v>0</v>
      </c>
      <c r="M147" s="39">
        <f>SUM(M148:M148)</f>
        <v>0</v>
      </c>
      <c r="N147" s="39">
        <f>SUM(N148:N148)</f>
        <v>0</v>
      </c>
      <c r="O147" s="259" t="s">
        <v>144</v>
      </c>
      <c r="P147" s="37"/>
      <c r="Q147" s="3"/>
      <c r="R147" s="3"/>
      <c r="S147" s="3"/>
      <c r="T147" s="31"/>
      <c r="U147" s="31"/>
      <c r="V147" s="3"/>
      <c r="W147" s="3"/>
      <c r="X147" s="3"/>
      <c r="Y147" s="3"/>
      <c r="Z147" s="3"/>
    </row>
    <row r="148" spans="1:26" ht="47.25" x14ac:dyDescent="0.25">
      <c r="A148" s="156"/>
      <c r="B148" s="121"/>
      <c r="C148" s="122"/>
      <c r="D148" s="40" t="s">
        <v>169</v>
      </c>
      <c r="E148" s="58">
        <f>SUM(F148:N148)</f>
        <v>0</v>
      </c>
      <c r="F148" s="115">
        <v>0</v>
      </c>
      <c r="G148" s="116"/>
      <c r="H148" s="116"/>
      <c r="I148" s="116"/>
      <c r="J148" s="117"/>
      <c r="K148" s="41">
        <v>0</v>
      </c>
      <c r="L148" s="41">
        <v>0</v>
      </c>
      <c r="M148" s="41">
        <v>0</v>
      </c>
      <c r="N148" s="41">
        <v>0</v>
      </c>
      <c r="O148" s="260"/>
      <c r="P148" s="37"/>
      <c r="Q148" s="3"/>
      <c r="R148" s="3"/>
      <c r="S148" s="3"/>
      <c r="T148" s="31"/>
      <c r="U148" s="31"/>
      <c r="V148" s="3"/>
      <c r="W148" s="3"/>
      <c r="X148" s="3"/>
      <c r="Y148" s="3"/>
      <c r="Z148" s="3"/>
    </row>
    <row r="149" spans="1:26" ht="17.649999999999999" customHeight="1" x14ac:dyDescent="0.25">
      <c r="A149" s="156"/>
      <c r="B149" s="129" t="s">
        <v>145</v>
      </c>
      <c r="C149" s="132" t="s">
        <v>142</v>
      </c>
      <c r="D149" s="132" t="s">
        <v>124</v>
      </c>
      <c r="E149" s="135" t="s">
        <v>146</v>
      </c>
      <c r="F149" s="135" t="s">
        <v>147</v>
      </c>
      <c r="G149" s="137" t="s">
        <v>148</v>
      </c>
      <c r="H149" s="138"/>
      <c r="I149" s="138"/>
      <c r="J149" s="139"/>
      <c r="K149" s="105" t="s">
        <v>149</v>
      </c>
      <c r="L149" s="105" t="s">
        <v>150</v>
      </c>
      <c r="M149" s="105" t="s">
        <v>151</v>
      </c>
      <c r="N149" s="105" t="s">
        <v>152</v>
      </c>
      <c r="O149" s="260"/>
      <c r="P149" s="37"/>
      <c r="Q149" s="3"/>
      <c r="R149" s="3"/>
      <c r="S149" s="3"/>
      <c r="T149" s="31"/>
      <c r="U149" s="31"/>
      <c r="V149" s="3"/>
      <c r="W149" s="3"/>
      <c r="X149" s="3"/>
      <c r="Y149" s="3"/>
      <c r="Z149" s="3"/>
    </row>
    <row r="150" spans="1:26" ht="33" customHeight="1" x14ac:dyDescent="0.25">
      <c r="A150" s="156"/>
      <c r="B150" s="130"/>
      <c r="C150" s="133"/>
      <c r="D150" s="133"/>
      <c r="E150" s="136"/>
      <c r="F150" s="136"/>
      <c r="G150" s="42" t="s">
        <v>127</v>
      </c>
      <c r="H150" s="42" t="s">
        <v>128</v>
      </c>
      <c r="I150" s="42" t="s">
        <v>129</v>
      </c>
      <c r="J150" s="42" t="s">
        <v>130</v>
      </c>
      <c r="K150" s="105"/>
      <c r="L150" s="105"/>
      <c r="M150" s="105"/>
      <c r="N150" s="105"/>
      <c r="O150" s="260"/>
      <c r="P150" s="37"/>
      <c r="Q150" s="3"/>
      <c r="R150" s="3"/>
      <c r="S150" s="3"/>
      <c r="T150" s="31"/>
      <c r="U150" s="31"/>
      <c r="V150" s="3"/>
      <c r="W150" s="3"/>
      <c r="X150" s="3"/>
      <c r="Y150" s="3"/>
      <c r="Z150" s="3"/>
    </row>
    <row r="151" spans="1:26" x14ac:dyDescent="0.25">
      <c r="A151" s="157"/>
      <c r="B151" s="131"/>
      <c r="C151" s="134"/>
      <c r="D151" s="134"/>
      <c r="E151" s="43" t="s">
        <v>124</v>
      </c>
      <c r="F151" s="43" t="s">
        <v>124</v>
      </c>
      <c r="G151" s="43" t="s">
        <v>124</v>
      </c>
      <c r="H151" s="43" t="s">
        <v>124</v>
      </c>
      <c r="I151" s="43" t="s">
        <v>124</v>
      </c>
      <c r="J151" s="43" t="s">
        <v>124</v>
      </c>
      <c r="K151" s="43" t="s">
        <v>124</v>
      </c>
      <c r="L151" s="43" t="s">
        <v>124</v>
      </c>
      <c r="M151" s="43" t="s">
        <v>124</v>
      </c>
      <c r="N151" s="43" t="s">
        <v>124</v>
      </c>
      <c r="O151" s="261"/>
      <c r="P151" s="37"/>
      <c r="Q151" s="3"/>
      <c r="R151" s="3"/>
      <c r="S151" s="3"/>
      <c r="T151" s="31"/>
      <c r="U151" s="31"/>
      <c r="V151" s="3"/>
      <c r="W151" s="3"/>
      <c r="X151" s="3"/>
      <c r="Y151" s="3"/>
      <c r="Z151" s="3"/>
    </row>
    <row r="152" spans="1:26" ht="17.649999999999999" hidden="1" customHeight="1" x14ac:dyDescent="0.25">
      <c r="A152" s="155" t="s">
        <v>16</v>
      </c>
      <c r="B152" s="140" t="s">
        <v>177</v>
      </c>
      <c r="C152" s="118" t="s">
        <v>142</v>
      </c>
      <c r="D152" s="38" t="s">
        <v>143</v>
      </c>
      <c r="E152" s="39">
        <f t="shared" si="18"/>
        <v>3723.0819999999999</v>
      </c>
      <c r="F152" s="152">
        <f>F153</f>
        <v>3723.0819999999999</v>
      </c>
      <c r="G152" s="153"/>
      <c r="H152" s="153"/>
      <c r="I152" s="153"/>
      <c r="J152" s="154"/>
      <c r="K152" s="39">
        <f>SUM(K153:K153)</f>
        <v>0</v>
      </c>
      <c r="L152" s="39">
        <f>SUM(L153:L153)</f>
        <v>0</v>
      </c>
      <c r="M152" s="39">
        <f>SUM(M153:M153)</f>
        <v>0</v>
      </c>
      <c r="N152" s="39">
        <f>SUM(N153:N153)</f>
        <v>0</v>
      </c>
      <c r="O152" s="259" t="s">
        <v>144</v>
      </c>
      <c r="P152" s="37"/>
      <c r="Q152" s="3"/>
      <c r="R152" s="3"/>
      <c r="S152" s="3"/>
      <c r="T152" s="31"/>
      <c r="U152" s="31"/>
      <c r="V152" s="3"/>
      <c r="W152" s="3"/>
      <c r="X152" s="3"/>
      <c r="Y152" s="3"/>
      <c r="Z152" s="3"/>
    </row>
    <row r="153" spans="1:26" ht="47.25" x14ac:dyDescent="0.25">
      <c r="A153" s="156"/>
      <c r="B153" s="142"/>
      <c r="C153" s="120"/>
      <c r="D153" s="40" t="s">
        <v>169</v>
      </c>
      <c r="E153" s="58">
        <f t="shared" si="18"/>
        <v>3723.0819999999999</v>
      </c>
      <c r="F153" s="115">
        <v>3723.0819999999999</v>
      </c>
      <c r="G153" s="116"/>
      <c r="H153" s="116"/>
      <c r="I153" s="116"/>
      <c r="J153" s="117"/>
      <c r="K153" s="41">
        <v>0</v>
      </c>
      <c r="L153" s="41">
        <v>0</v>
      </c>
      <c r="M153" s="41">
        <v>0</v>
      </c>
      <c r="N153" s="41">
        <v>0</v>
      </c>
      <c r="O153" s="260"/>
      <c r="P153" s="37"/>
      <c r="Q153" s="3"/>
      <c r="R153" s="3"/>
      <c r="S153" s="3"/>
      <c r="T153" s="31"/>
      <c r="U153" s="31"/>
      <c r="V153" s="3"/>
      <c r="W153" s="3"/>
      <c r="X153" s="3"/>
      <c r="Y153" s="3"/>
      <c r="Z153" s="3"/>
    </row>
    <row r="154" spans="1:26" ht="17.649999999999999" customHeight="1" x14ac:dyDescent="0.25">
      <c r="A154" s="156"/>
      <c r="B154" s="140" t="s">
        <v>153</v>
      </c>
      <c r="C154" s="132" t="s">
        <v>142</v>
      </c>
      <c r="D154" s="132" t="s">
        <v>124</v>
      </c>
      <c r="E154" s="135" t="s">
        <v>146</v>
      </c>
      <c r="F154" s="135" t="s">
        <v>147</v>
      </c>
      <c r="G154" s="137" t="s">
        <v>148</v>
      </c>
      <c r="H154" s="138"/>
      <c r="I154" s="138"/>
      <c r="J154" s="139"/>
      <c r="K154" s="105" t="s">
        <v>149</v>
      </c>
      <c r="L154" s="105" t="s">
        <v>150</v>
      </c>
      <c r="M154" s="105" t="s">
        <v>151</v>
      </c>
      <c r="N154" s="105" t="s">
        <v>152</v>
      </c>
      <c r="O154" s="260"/>
      <c r="P154" s="37"/>
      <c r="Q154" s="3"/>
      <c r="R154" s="3"/>
      <c r="S154" s="3"/>
      <c r="T154" s="31"/>
      <c r="U154" s="31"/>
      <c r="V154" s="3"/>
      <c r="W154" s="3"/>
      <c r="X154" s="3"/>
      <c r="Y154" s="3"/>
      <c r="Z154" s="3"/>
    </row>
    <row r="155" spans="1:26" ht="31.15" customHeight="1" x14ac:dyDescent="0.25">
      <c r="A155" s="156"/>
      <c r="B155" s="141"/>
      <c r="C155" s="133"/>
      <c r="D155" s="133"/>
      <c r="E155" s="136"/>
      <c r="F155" s="136"/>
      <c r="G155" s="42" t="s">
        <v>127</v>
      </c>
      <c r="H155" s="42" t="s">
        <v>128</v>
      </c>
      <c r="I155" s="42" t="s">
        <v>129</v>
      </c>
      <c r="J155" s="42" t="s">
        <v>130</v>
      </c>
      <c r="K155" s="105"/>
      <c r="L155" s="105"/>
      <c r="M155" s="105"/>
      <c r="N155" s="105"/>
      <c r="O155" s="260"/>
      <c r="P155" s="37"/>
      <c r="Q155" s="3"/>
      <c r="R155" s="3"/>
      <c r="S155" s="3"/>
      <c r="T155" s="31"/>
      <c r="U155" s="31"/>
      <c r="V155" s="3"/>
      <c r="W155" s="3"/>
      <c r="X155" s="3"/>
      <c r="Y155" s="3"/>
      <c r="Z155" s="3"/>
    </row>
    <row r="156" spans="1:26" x14ac:dyDescent="0.25">
      <c r="A156" s="157"/>
      <c r="B156" s="142"/>
      <c r="C156" s="134"/>
      <c r="D156" s="134"/>
      <c r="E156" s="44">
        <v>41506</v>
      </c>
      <c r="F156" s="45" t="s">
        <v>154</v>
      </c>
      <c r="G156" s="45" t="s">
        <v>155</v>
      </c>
      <c r="H156" s="45" t="s">
        <v>156</v>
      </c>
      <c r="I156" s="45" t="s">
        <v>157</v>
      </c>
      <c r="J156" s="45" t="s">
        <v>154</v>
      </c>
      <c r="K156" s="45" t="s">
        <v>154</v>
      </c>
      <c r="L156" s="45" t="s">
        <v>154</v>
      </c>
      <c r="M156" s="45" t="s">
        <v>154</v>
      </c>
      <c r="N156" s="45" t="s">
        <v>154</v>
      </c>
      <c r="O156" s="261"/>
      <c r="P156" s="37"/>
      <c r="Q156" s="3"/>
      <c r="R156" s="3"/>
      <c r="S156" s="3"/>
      <c r="T156" s="31"/>
      <c r="U156" s="31"/>
      <c r="V156" s="3"/>
      <c r="W156" s="3"/>
      <c r="X156" s="3"/>
      <c r="Y156" s="3"/>
      <c r="Z156" s="3"/>
    </row>
    <row r="157" spans="1:26" hidden="1" x14ac:dyDescent="0.25">
      <c r="A157" s="155" t="s">
        <v>31</v>
      </c>
      <c r="B157" s="121" t="s">
        <v>178</v>
      </c>
      <c r="C157" s="122" t="s">
        <v>142</v>
      </c>
      <c r="D157" s="38" t="s">
        <v>143</v>
      </c>
      <c r="E157" s="39">
        <f t="shared" ref="E157:E172" si="19">SUM(F157:N157)</f>
        <v>0</v>
      </c>
      <c r="F157" s="152">
        <f>F158</f>
        <v>0</v>
      </c>
      <c r="G157" s="153"/>
      <c r="H157" s="153"/>
      <c r="I157" s="153"/>
      <c r="J157" s="154"/>
      <c r="K157" s="39">
        <f>SUM(K158:K158)</f>
        <v>0</v>
      </c>
      <c r="L157" s="39">
        <f>SUM(L158:L158)</f>
        <v>0</v>
      </c>
      <c r="M157" s="39">
        <f>SUM(M158:M158)</f>
        <v>0</v>
      </c>
      <c r="N157" s="39">
        <f>SUM(N158:N158)</f>
        <v>0</v>
      </c>
      <c r="O157" s="259" t="s">
        <v>144</v>
      </c>
      <c r="P157" s="37"/>
      <c r="Q157" s="3"/>
      <c r="R157" s="3"/>
      <c r="S157" s="3"/>
      <c r="T157" s="31"/>
      <c r="U157" s="31"/>
      <c r="V157" s="3"/>
      <c r="W157" s="3"/>
      <c r="X157" s="3"/>
      <c r="Y157" s="3"/>
      <c r="Z157" s="3"/>
    </row>
    <row r="158" spans="1:26" ht="47.25" x14ac:dyDescent="0.25">
      <c r="A158" s="156"/>
      <c r="B158" s="121"/>
      <c r="C158" s="122"/>
      <c r="D158" s="40" t="s">
        <v>169</v>
      </c>
      <c r="E158" s="58">
        <f t="shared" si="19"/>
        <v>0</v>
      </c>
      <c r="F158" s="115">
        <v>0</v>
      </c>
      <c r="G158" s="116"/>
      <c r="H158" s="116"/>
      <c r="I158" s="116"/>
      <c r="J158" s="117"/>
      <c r="K158" s="41">
        <v>0</v>
      </c>
      <c r="L158" s="41">
        <v>0</v>
      </c>
      <c r="M158" s="41">
        <v>0</v>
      </c>
      <c r="N158" s="41">
        <v>0</v>
      </c>
      <c r="O158" s="260"/>
      <c r="P158" s="37"/>
      <c r="Q158" s="3"/>
      <c r="R158" s="3"/>
      <c r="S158" s="3"/>
      <c r="T158" s="31"/>
      <c r="U158" s="31"/>
      <c r="V158" s="3"/>
      <c r="W158" s="3"/>
      <c r="X158" s="3"/>
      <c r="Y158" s="3"/>
      <c r="Z158" s="3"/>
    </row>
    <row r="159" spans="1:26" x14ac:dyDescent="0.25">
      <c r="A159" s="156"/>
      <c r="B159" s="140" t="s">
        <v>175</v>
      </c>
      <c r="C159" s="132" t="s">
        <v>142</v>
      </c>
      <c r="D159" s="132" t="s">
        <v>124</v>
      </c>
      <c r="E159" s="135" t="s">
        <v>146</v>
      </c>
      <c r="F159" s="135" t="s">
        <v>147</v>
      </c>
      <c r="G159" s="137" t="s">
        <v>148</v>
      </c>
      <c r="H159" s="138"/>
      <c r="I159" s="138"/>
      <c r="J159" s="139"/>
      <c r="K159" s="105" t="s">
        <v>149</v>
      </c>
      <c r="L159" s="105" t="s">
        <v>150</v>
      </c>
      <c r="M159" s="105" t="s">
        <v>151</v>
      </c>
      <c r="N159" s="105" t="s">
        <v>152</v>
      </c>
      <c r="O159" s="260"/>
      <c r="P159" s="37"/>
      <c r="Q159" s="3"/>
      <c r="R159" s="3"/>
      <c r="S159" s="3"/>
      <c r="T159" s="31"/>
      <c r="U159" s="31"/>
      <c r="V159" s="3"/>
      <c r="W159" s="3"/>
      <c r="X159" s="3"/>
      <c r="Y159" s="3"/>
      <c r="Z159" s="3"/>
    </row>
    <row r="160" spans="1:26" ht="42" customHeight="1" x14ac:dyDescent="0.25">
      <c r="A160" s="156"/>
      <c r="B160" s="141"/>
      <c r="C160" s="133"/>
      <c r="D160" s="133"/>
      <c r="E160" s="136"/>
      <c r="F160" s="136"/>
      <c r="G160" s="42" t="s">
        <v>127</v>
      </c>
      <c r="H160" s="42" t="s">
        <v>128</v>
      </c>
      <c r="I160" s="42" t="s">
        <v>129</v>
      </c>
      <c r="J160" s="42" t="s">
        <v>130</v>
      </c>
      <c r="K160" s="105"/>
      <c r="L160" s="105"/>
      <c r="M160" s="105"/>
      <c r="N160" s="105"/>
      <c r="O160" s="260"/>
      <c r="P160" s="37"/>
      <c r="Q160" s="3"/>
      <c r="R160" s="3"/>
      <c r="S160" s="3"/>
      <c r="T160" s="31"/>
      <c r="U160" s="31"/>
      <c r="V160" s="3"/>
      <c r="W160" s="3"/>
      <c r="X160" s="3"/>
      <c r="Y160" s="3"/>
      <c r="Z160" s="3"/>
    </row>
    <row r="161" spans="1:26" x14ac:dyDescent="0.25">
      <c r="A161" s="157"/>
      <c r="B161" s="142"/>
      <c r="C161" s="134"/>
      <c r="D161" s="134"/>
      <c r="E161" s="44">
        <v>840</v>
      </c>
      <c r="F161" s="45" t="s">
        <v>171</v>
      </c>
      <c r="G161" s="45" t="s">
        <v>172</v>
      </c>
      <c r="H161" s="45" t="s">
        <v>173</v>
      </c>
      <c r="I161" s="45" t="s">
        <v>174</v>
      </c>
      <c r="J161" s="45" t="s">
        <v>171</v>
      </c>
      <c r="K161" s="45" t="s">
        <v>171</v>
      </c>
      <c r="L161" s="45" t="s">
        <v>171</v>
      </c>
      <c r="M161" s="45" t="s">
        <v>171</v>
      </c>
      <c r="N161" s="45" t="s">
        <v>171</v>
      </c>
      <c r="O161" s="261"/>
      <c r="P161" s="37"/>
      <c r="Q161" s="3"/>
      <c r="R161" s="3"/>
      <c r="S161" s="3"/>
      <c r="T161" s="31"/>
      <c r="U161" s="31"/>
      <c r="V161" s="3"/>
      <c r="W161" s="3"/>
      <c r="X161" s="3"/>
      <c r="Y161" s="3"/>
      <c r="Z161" s="3"/>
    </row>
    <row r="162" spans="1:26" x14ac:dyDescent="0.25">
      <c r="A162" s="143" t="s">
        <v>17</v>
      </c>
      <c r="B162" s="146" t="s">
        <v>179</v>
      </c>
      <c r="C162" s="149" t="s">
        <v>142</v>
      </c>
      <c r="D162" s="38" t="s">
        <v>143</v>
      </c>
      <c r="E162" s="58">
        <f t="shared" si="19"/>
        <v>17534.262930000001</v>
      </c>
      <c r="F162" s="112">
        <f>F163+F164</f>
        <v>17534.262930000001</v>
      </c>
      <c r="G162" s="113"/>
      <c r="H162" s="113"/>
      <c r="I162" s="113"/>
      <c r="J162" s="114"/>
      <c r="K162" s="39">
        <f>SUM(K163:K164)</f>
        <v>0</v>
      </c>
      <c r="L162" s="39">
        <f>SUM(L163:L164)</f>
        <v>0</v>
      </c>
      <c r="M162" s="39">
        <f>SUM(M163:M164)</f>
        <v>0</v>
      </c>
      <c r="N162" s="39">
        <f>SUM(N163:N164)</f>
        <v>0</v>
      </c>
      <c r="O162" s="259" t="s">
        <v>144</v>
      </c>
      <c r="P162" s="37"/>
      <c r="Q162" s="3"/>
      <c r="R162" s="3"/>
      <c r="S162" s="3"/>
      <c r="T162" s="31"/>
      <c r="U162" s="31"/>
      <c r="V162" s="3"/>
      <c r="W162" s="3"/>
      <c r="X162" s="3"/>
      <c r="Y162" s="3"/>
      <c r="Z162" s="3"/>
    </row>
    <row r="163" spans="1:26" ht="47.25" x14ac:dyDescent="0.25">
      <c r="A163" s="144"/>
      <c r="B163" s="147"/>
      <c r="C163" s="150"/>
      <c r="D163" s="38" t="s">
        <v>13</v>
      </c>
      <c r="E163" s="58">
        <f t="shared" si="19"/>
        <v>11450</v>
      </c>
      <c r="F163" s="112">
        <f>F166</f>
        <v>11450</v>
      </c>
      <c r="G163" s="113"/>
      <c r="H163" s="113"/>
      <c r="I163" s="113"/>
      <c r="J163" s="114"/>
      <c r="K163" s="39">
        <f>K166</f>
        <v>0</v>
      </c>
      <c r="L163" s="39">
        <f>L166</f>
        <v>0</v>
      </c>
      <c r="M163" s="39">
        <f>M166</f>
        <v>0</v>
      </c>
      <c r="N163" s="39">
        <f>N166</f>
        <v>0</v>
      </c>
      <c r="O163" s="260"/>
      <c r="P163" s="37"/>
      <c r="Q163" s="3"/>
      <c r="R163" s="3"/>
      <c r="S163" s="3"/>
      <c r="T163" s="31"/>
      <c r="U163" s="31"/>
      <c r="V163" s="3"/>
      <c r="W163" s="3"/>
      <c r="X163" s="3"/>
      <c r="Y163" s="3"/>
      <c r="Z163" s="3"/>
    </row>
    <row r="164" spans="1:26" ht="47.25" x14ac:dyDescent="0.25">
      <c r="A164" s="145"/>
      <c r="B164" s="148"/>
      <c r="C164" s="151"/>
      <c r="D164" s="38" t="s">
        <v>169</v>
      </c>
      <c r="E164" s="58">
        <f t="shared" si="19"/>
        <v>6084.2629299999999</v>
      </c>
      <c r="F164" s="112">
        <f>F167+F172</f>
        <v>6084.2629299999999</v>
      </c>
      <c r="G164" s="113"/>
      <c r="H164" s="113"/>
      <c r="I164" s="113"/>
      <c r="J164" s="114"/>
      <c r="K164" s="39">
        <f>K167+K172</f>
        <v>0</v>
      </c>
      <c r="L164" s="39">
        <f>L167+L172</f>
        <v>0</v>
      </c>
      <c r="M164" s="39">
        <f>M167+M172</f>
        <v>0</v>
      </c>
      <c r="N164" s="39">
        <f>N167+N172</f>
        <v>0</v>
      </c>
      <c r="O164" s="261"/>
      <c r="P164" s="37"/>
      <c r="Q164" s="3"/>
      <c r="R164" s="3"/>
      <c r="S164" s="3"/>
      <c r="T164" s="31"/>
      <c r="U164" s="31"/>
      <c r="V164" s="3"/>
      <c r="W164" s="3"/>
      <c r="X164" s="3"/>
      <c r="Y164" s="3"/>
      <c r="Z164" s="3"/>
    </row>
    <row r="165" spans="1:26" x14ac:dyDescent="0.25">
      <c r="A165" s="118" t="s">
        <v>44</v>
      </c>
      <c r="B165" s="121" t="s">
        <v>180</v>
      </c>
      <c r="C165" s="118" t="s">
        <v>142</v>
      </c>
      <c r="D165" s="38" t="s">
        <v>143</v>
      </c>
      <c r="E165" s="58">
        <f t="shared" si="19"/>
        <v>17534.262930000001</v>
      </c>
      <c r="F165" s="112">
        <f>F166+F167</f>
        <v>17534.262930000001</v>
      </c>
      <c r="G165" s="113"/>
      <c r="H165" s="113"/>
      <c r="I165" s="113"/>
      <c r="J165" s="114"/>
      <c r="K165" s="39">
        <f>SUM(K166:K167)</f>
        <v>0</v>
      </c>
      <c r="L165" s="39">
        <f>SUM(L166:L167)</f>
        <v>0</v>
      </c>
      <c r="M165" s="39">
        <f>SUM(M166:M167)</f>
        <v>0</v>
      </c>
      <c r="N165" s="39">
        <f>SUM(N166:N167)</f>
        <v>0</v>
      </c>
      <c r="O165" s="259" t="s">
        <v>144</v>
      </c>
      <c r="P165" s="37"/>
      <c r="Q165" s="3"/>
      <c r="R165" s="3"/>
      <c r="S165" s="3"/>
      <c r="T165" s="31"/>
      <c r="U165" s="31"/>
      <c r="V165" s="3"/>
      <c r="W165" s="3"/>
      <c r="X165" s="3"/>
      <c r="Y165" s="3"/>
      <c r="Z165" s="3"/>
    </row>
    <row r="166" spans="1:26" ht="31.5" x14ac:dyDescent="0.25">
      <c r="A166" s="119"/>
      <c r="B166" s="121"/>
      <c r="C166" s="119"/>
      <c r="D166" s="40" t="s">
        <v>13</v>
      </c>
      <c r="E166" s="58">
        <f t="shared" si="19"/>
        <v>11450</v>
      </c>
      <c r="F166" s="115">
        <v>11450</v>
      </c>
      <c r="G166" s="116"/>
      <c r="H166" s="116"/>
      <c r="I166" s="116"/>
      <c r="J166" s="117"/>
      <c r="K166" s="41">
        <v>0</v>
      </c>
      <c r="L166" s="41">
        <v>0</v>
      </c>
      <c r="M166" s="41">
        <v>0</v>
      </c>
      <c r="N166" s="41">
        <v>0</v>
      </c>
      <c r="O166" s="260"/>
      <c r="P166" s="37"/>
      <c r="Q166" s="3"/>
      <c r="R166" s="3"/>
      <c r="S166" s="3"/>
      <c r="T166" s="31"/>
      <c r="U166" s="31"/>
      <c r="V166" s="3"/>
      <c r="W166" s="3"/>
      <c r="X166" s="3"/>
      <c r="Y166" s="3"/>
      <c r="Z166" s="3"/>
    </row>
    <row r="167" spans="1:26" ht="47.25" x14ac:dyDescent="0.25">
      <c r="A167" s="119"/>
      <c r="B167" s="121"/>
      <c r="C167" s="120"/>
      <c r="D167" s="40" t="s">
        <v>169</v>
      </c>
      <c r="E167" s="58">
        <f t="shared" si="19"/>
        <v>6084.2629299999999</v>
      </c>
      <c r="F167" s="115">
        <v>6084.2629299999999</v>
      </c>
      <c r="G167" s="116"/>
      <c r="H167" s="116"/>
      <c r="I167" s="116"/>
      <c r="J167" s="117"/>
      <c r="K167" s="41">
        <v>0</v>
      </c>
      <c r="L167" s="41">
        <v>0</v>
      </c>
      <c r="M167" s="41">
        <v>0</v>
      </c>
      <c r="N167" s="41">
        <v>0</v>
      </c>
      <c r="O167" s="260"/>
      <c r="P167" s="37"/>
      <c r="Q167" s="3"/>
      <c r="R167" s="3"/>
      <c r="S167" s="3"/>
      <c r="T167" s="31"/>
      <c r="U167" s="31"/>
      <c r="V167" s="3"/>
      <c r="W167" s="3"/>
      <c r="X167" s="3"/>
      <c r="Y167" s="3"/>
      <c r="Z167" s="3"/>
    </row>
    <row r="168" spans="1:26" x14ac:dyDescent="0.25">
      <c r="A168" s="119"/>
      <c r="B168" s="140" t="s">
        <v>158</v>
      </c>
      <c r="C168" s="132" t="s">
        <v>142</v>
      </c>
      <c r="D168" s="132" t="s">
        <v>124</v>
      </c>
      <c r="E168" s="135" t="s">
        <v>146</v>
      </c>
      <c r="F168" s="135" t="s">
        <v>147</v>
      </c>
      <c r="G168" s="137" t="s">
        <v>148</v>
      </c>
      <c r="H168" s="138"/>
      <c r="I168" s="138"/>
      <c r="J168" s="139"/>
      <c r="K168" s="105" t="s">
        <v>149</v>
      </c>
      <c r="L168" s="105" t="s">
        <v>150</v>
      </c>
      <c r="M168" s="105" t="s">
        <v>151</v>
      </c>
      <c r="N168" s="105" t="s">
        <v>152</v>
      </c>
      <c r="O168" s="260"/>
      <c r="P168" s="37"/>
      <c r="Q168" s="3"/>
      <c r="R168" s="3"/>
      <c r="S168" s="3"/>
      <c r="T168" s="31"/>
      <c r="U168" s="31"/>
      <c r="V168" s="3"/>
      <c r="W168" s="3"/>
      <c r="X168" s="3"/>
      <c r="Y168" s="3"/>
      <c r="Z168" s="3"/>
    </row>
    <row r="169" spans="1:26" ht="32.450000000000003" customHeight="1" x14ac:dyDescent="0.25">
      <c r="A169" s="119"/>
      <c r="B169" s="141"/>
      <c r="C169" s="133"/>
      <c r="D169" s="133"/>
      <c r="E169" s="136"/>
      <c r="F169" s="136"/>
      <c r="G169" s="42" t="s">
        <v>127</v>
      </c>
      <c r="H169" s="42" t="s">
        <v>128</v>
      </c>
      <c r="I169" s="42" t="s">
        <v>129</v>
      </c>
      <c r="J169" s="42" t="s">
        <v>130</v>
      </c>
      <c r="K169" s="105"/>
      <c r="L169" s="105"/>
      <c r="M169" s="105"/>
      <c r="N169" s="105"/>
      <c r="O169" s="260"/>
      <c r="P169" s="37"/>
      <c r="Q169" s="3"/>
      <c r="R169" s="3"/>
      <c r="S169" s="3"/>
      <c r="T169" s="31"/>
      <c r="U169" s="31"/>
      <c r="V169" s="3"/>
      <c r="W169" s="3"/>
      <c r="X169" s="3"/>
      <c r="Y169" s="3"/>
      <c r="Z169" s="3"/>
    </row>
    <row r="170" spans="1:26" x14ac:dyDescent="0.25">
      <c r="A170" s="120"/>
      <c r="B170" s="142"/>
      <c r="C170" s="134"/>
      <c r="D170" s="134"/>
      <c r="E170" s="44">
        <v>86473</v>
      </c>
      <c r="F170" s="45" t="s">
        <v>159</v>
      </c>
      <c r="G170" s="45" t="s">
        <v>160</v>
      </c>
      <c r="H170" s="45" t="s">
        <v>161</v>
      </c>
      <c r="I170" s="45" t="s">
        <v>162</v>
      </c>
      <c r="J170" s="45" t="s">
        <v>159</v>
      </c>
      <c r="K170" s="45" t="s">
        <v>159</v>
      </c>
      <c r="L170" s="45" t="s">
        <v>159</v>
      </c>
      <c r="M170" s="45" t="s">
        <v>159</v>
      </c>
      <c r="N170" s="45" t="s">
        <v>159</v>
      </c>
      <c r="O170" s="261"/>
      <c r="P170" s="37"/>
      <c r="Q170" s="3"/>
      <c r="R170" s="3"/>
      <c r="S170" s="3"/>
      <c r="T170" s="31"/>
      <c r="U170" s="31"/>
      <c r="V170" s="3"/>
      <c r="W170" s="3"/>
      <c r="X170" s="3"/>
      <c r="Y170" s="3"/>
      <c r="Z170" s="3"/>
    </row>
    <row r="171" spans="1:26" hidden="1" x14ac:dyDescent="0.25">
      <c r="A171" s="118" t="s">
        <v>163</v>
      </c>
      <c r="B171" s="121" t="s">
        <v>186</v>
      </c>
      <c r="C171" s="122" t="s">
        <v>142</v>
      </c>
      <c r="D171" s="38" t="s">
        <v>143</v>
      </c>
      <c r="E171" s="39">
        <f t="shared" si="19"/>
        <v>0</v>
      </c>
      <c r="F171" s="152">
        <f>F172</f>
        <v>0</v>
      </c>
      <c r="G171" s="153"/>
      <c r="H171" s="153"/>
      <c r="I171" s="153"/>
      <c r="J171" s="154"/>
      <c r="K171" s="39">
        <f>SUM(K172:K172)</f>
        <v>0</v>
      </c>
      <c r="L171" s="39">
        <f>SUM(L172:L172)</f>
        <v>0</v>
      </c>
      <c r="M171" s="39">
        <f>SUM(M172:M172)</f>
        <v>0</v>
      </c>
      <c r="N171" s="39">
        <f>SUM(N172:N172)</f>
        <v>0</v>
      </c>
      <c r="O171" s="259" t="s">
        <v>144</v>
      </c>
      <c r="P171" s="37"/>
      <c r="Q171" s="3"/>
      <c r="R171" s="3"/>
      <c r="S171" s="3"/>
      <c r="T171" s="31"/>
      <c r="U171" s="31"/>
      <c r="V171" s="3"/>
      <c r="W171" s="3"/>
      <c r="X171" s="3"/>
      <c r="Y171" s="3"/>
      <c r="Z171" s="3"/>
    </row>
    <row r="172" spans="1:26" ht="75.75" customHeight="1" x14ac:dyDescent="0.25">
      <c r="A172" s="119"/>
      <c r="B172" s="121"/>
      <c r="C172" s="122"/>
      <c r="D172" s="40" t="s">
        <v>169</v>
      </c>
      <c r="E172" s="58">
        <f t="shared" si="19"/>
        <v>0</v>
      </c>
      <c r="F172" s="115">
        <v>0</v>
      </c>
      <c r="G172" s="116"/>
      <c r="H172" s="116"/>
      <c r="I172" s="116"/>
      <c r="J172" s="117"/>
      <c r="K172" s="41">
        <v>0</v>
      </c>
      <c r="L172" s="41">
        <v>0</v>
      </c>
      <c r="M172" s="41">
        <v>0</v>
      </c>
      <c r="N172" s="41">
        <v>0</v>
      </c>
      <c r="O172" s="260"/>
      <c r="P172" s="37"/>
      <c r="Q172" s="3"/>
      <c r="R172" s="3"/>
      <c r="S172" s="3"/>
      <c r="T172" s="31"/>
      <c r="U172" s="31"/>
      <c r="V172" s="3"/>
      <c r="W172" s="3"/>
      <c r="X172" s="3"/>
      <c r="Y172" s="3"/>
      <c r="Z172" s="3"/>
    </row>
    <row r="173" spans="1:26" x14ac:dyDescent="0.25">
      <c r="A173" s="119"/>
      <c r="B173" s="129" t="s">
        <v>170</v>
      </c>
      <c r="C173" s="132" t="s">
        <v>142</v>
      </c>
      <c r="D173" s="132" t="s">
        <v>124</v>
      </c>
      <c r="E173" s="135" t="s">
        <v>146</v>
      </c>
      <c r="F173" s="135" t="s">
        <v>147</v>
      </c>
      <c r="G173" s="137" t="s">
        <v>148</v>
      </c>
      <c r="H173" s="138"/>
      <c r="I173" s="138"/>
      <c r="J173" s="139"/>
      <c r="K173" s="105" t="s">
        <v>149</v>
      </c>
      <c r="L173" s="105" t="s">
        <v>150</v>
      </c>
      <c r="M173" s="105" t="s">
        <v>151</v>
      </c>
      <c r="N173" s="105" t="s">
        <v>152</v>
      </c>
      <c r="O173" s="260"/>
      <c r="P173" s="37"/>
      <c r="Q173" s="3"/>
      <c r="R173" s="3"/>
      <c r="S173" s="3"/>
      <c r="T173" s="31"/>
      <c r="U173" s="31"/>
      <c r="V173" s="3"/>
      <c r="W173" s="3"/>
      <c r="X173" s="3"/>
      <c r="Y173" s="3"/>
      <c r="Z173" s="3"/>
    </row>
    <row r="174" spans="1:26" ht="27" customHeight="1" x14ac:dyDescent="0.25">
      <c r="A174" s="119"/>
      <c r="B174" s="130"/>
      <c r="C174" s="133"/>
      <c r="D174" s="133"/>
      <c r="E174" s="136"/>
      <c r="F174" s="136"/>
      <c r="G174" s="42" t="s">
        <v>127</v>
      </c>
      <c r="H174" s="42" t="s">
        <v>128</v>
      </c>
      <c r="I174" s="42" t="s">
        <v>129</v>
      </c>
      <c r="J174" s="42" t="s">
        <v>130</v>
      </c>
      <c r="K174" s="105"/>
      <c r="L174" s="105"/>
      <c r="M174" s="105"/>
      <c r="N174" s="105"/>
      <c r="O174" s="260"/>
      <c r="P174" s="37"/>
      <c r="Q174" s="3"/>
      <c r="R174" s="3"/>
      <c r="S174" s="3"/>
      <c r="T174" s="31"/>
      <c r="U174" s="31"/>
      <c r="V174" s="3"/>
      <c r="W174" s="3"/>
      <c r="X174" s="3"/>
      <c r="Y174" s="3"/>
      <c r="Z174" s="3"/>
    </row>
    <row r="175" spans="1:26" ht="69" customHeight="1" x14ac:dyDescent="0.25">
      <c r="A175" s="120"/>
      <c r="B175" s="131"/>
      <c r="C175" s="134"/>
      <c r="D175" s="134"/>
      <c r="E175" s="43" t="s">
        <v>124</v>
      </c>
      <c r="F175" s="43" t="s">
        <v>124</v>
      </c>
      <c r="G175" s="43" t="s">
        <v>124</v>
      </c>
      <c r="H175" s="43" t="s">
        <v>124</v>
      </c>
      <c r="I175" s="43" t="s">
        <v>124</v>
      </c>
      <c r="J175" s="43" t="s">
        <v>124</v>
      </c>
      <c r="K175" s="43" t="s">
        <v>124</v>
      </c>
      <c r="L175" s="43" t="s">
        <v>124</v>
      </c>
      <c r="M175" s="43" t="s">
        <v>124</v>
      </c>
      <c r="N175" s="43" t="s">
        <v>124</v>
      </c>
      <c r="O175" s="261"/>
      <c r="P175" s="37"/>
      <c r="Q175" s="3"/>
      <c r="R175" s="3"/>
      <c r="S175" s="3"/>
      <c r="T175" s="31"/>
      <c r="U175" s="31"/>
      <c r="V175" s="3"/>
      <c r="W175" s="3"/>
      <c r="X175" s="3"/>
      <c r="Y175" s="3"/>
      <c r="Z175" s="3"/>
    </row>
    <row r="176" spans="1:26" x14ac:dyDescent="0.25">
      <c r="A176" s="108" t="s">
        <v>166</v>
      </c>
      <c r="B176" s="108"/>
      <c r="C176" s="108"/>
      <c r="D176" s="19" t="s">
        <v>19</v>
      </c>
      <c r="E176" s="36">
        <f t="shared" ref="E176:E181" si="20">SUM(F176:N176)</f>
        <v>21257.344929999999</v>
      </c>
      <c r="F176" s="109">
        <f>SUM(F177:F178)</f>
        <v>21257.344929999999</v>
      </c>
      <c r="G176" s="110"/>
      <c r="H176" s="110"/>
      <c r="I176" s="110"/>
      <c r="J176" s="111"/>
      <c r="K176" s="11">
        <f>SUM(K177:K178)</f>
        <v>0</v>
      </c>
      <c r="L176" s="11">
        <f>SUM(L177:L178)</f>
        <v>0</v>
      </c>
      <c r="M176" s="11">
        <f>SUM(M177:M178)</f>
        <v>0</v>
      </c>
      <c r="N176" s="11">
        <f>SUM(N177:N178)</f>
        <v>0</v>
      </c>
      <c r="O176" s="46"/>
      <c r="P176" s="37"/>
      <c r="Q176" s="3"/>
      <c r="R176" s="3"/>
      <c r="S176" s="3"/>
      <c r="T176" s="31"/>
      <c r="U176" s="31"/>
      <c r="V176" s="3"/>
      <c r="W176" s="3"/>
      <c r="X176" s="3"/>
      <c r="Y176" s="3"/>
      <c r="Z176" s="3"/>
    </row>
    <row r="177" spans="1:26" ht="47.25" x14ac:dyDescent="0.25">
      <c r="A177" s="108"/>
      <c r="B177" s="108"/>
      <c r="C177" s="108"/>
      <c r="D177" s="20" t="s">
        <v>13</v>
      </c>
      <c r="E177" s="36">
        <f t="shared" si="20"/>
        <v>11450</v>
      </c>
      <c r="F177" s="109">
        <f>F163</f>
        <v>11450</v>
      </c>
      <c r="G177" s="110"/>
      <c r="H177" s="110"/>
      <c r="I177" s="110"/>
      <c r="J177" s="111"/>
      <c r="K177" s="11">
        <f>K163</f>
        <v>0</v>
      </c>
      <c r="L177" s="11">
        <f>L163</f>
        <v>0</v>
      </c>
      <c r="M177" s="11">
        <f>M163</f>
        <v>0</v>
      </c>
      <c r="N177" s="11">
        <f>N163</f>
        <v>0</v>
      </c>
      <c r="O177" s="46"/>
      <c r="P177" s="37"/>
      <c r="Q177" s="3"/>
      <c r="R177" s="3"/>
      <c r="S177" s="3"/>
      <c r="T177" s="31"/>
      <c r="U177" s="31"/>
      <c r="V177" s="3"/>
      <c r="W177" s="3"/>
      <c r="X177" s="3"/>
      <c r="Y177" s="3"/>
      <c r="Z177" s="3"/>
    </row>
    <row r="178" spans="1:26" ht="47.25" x14ac:dyDescent="0.25">
      <c r="A178" s="108"/>
      <c r="B178" s="108"/>
      <c r="C178" s="108"/>
      <c r="D178" s="20" t="s">
        <v>14</v>
      </c>
      <c r="E178" s="36">
        <f t="shared" si="20"/>
        <v>9807.3449299999993</v>
      </c>
      <c r="F178" s="109">
        <f>F164+F146</f>
        <v>9807.3449299999993</v>
      </c>
      <c r="G178" s="110"/>
      <c r="H178" s="110"/>
      <c r="I178" s="110"/>
      <c r="J178" s="111"/>
      <c r="K178" s="11">
        <f>K164+K146</f>
        <v>0</v>
      </c>
      <c r="L178" s="11">
        <f>L164+L146</f>
        <v>0</v>
      </c>
      <c r="M178" s="11">
        <f>M164+M146</f>
        <v>0</v>
      </c>
      <c r="N178" s="11">
        <f>N164+N146</f>
        <v>0</v>
      </c>
      <c r="O178" s="46"/>
      <c r="P178" s="37"/>
      <c r="Q178" s="3"/>
      <c r="R178" s="3"/>
      <c r="S178" s="3"/>
      <c r="T178" s="31"/>
      <c r="U178" s="31"/>
      <c r="V178" s="3"/>
      <c r="W178" s="3"/>
      <c r="X178" s="3"/>
      <c r="Y178" s="3"/>
      <c r="Z178" s="3"/>
    </row>
    <row r="179" spans="1:26" ht="30.75" customHeight="1" x14ac:dyDescent="0.25">
      <c r="A179" s="222" t="s">
        <v>113</v>
      </c>
      <c r="B179" s="223"/>
      <c r="C179" s="224"/>
      <c r="D179" s="19" t="s">
        <v>19</v>
      </c>
      <c r="E179" s="36">
        <f t="shared" si="20"/>
        <v>2394719.1607500003</v>
      </c>
      <c r="F179" s="109">
        <f>SUM(F180:F182)</f>
        <v>530909.97275000007</v>
      </c>
      <c r="G179" s="110"/>
      <c r="H179" s="110"/>
      <c r="I179" s="110"/>
      <c r="J179" s="111"/>
      <c r="K179" s="11">
        <f>SUM(K180:K182)</f>
        <v>465113.29700000002</v>
      </c>
      <c r="L179" s="11">
        <f>SUM(L180:L182)</f>
        <v>468282.29700000002</v>
      </c>
      <c r="M179" s="11">
        <f>SUM(M180:M182)</f>
        <v>465532.29700000002</v>
      </c>
      <c r="N179" s="11">
        <f>SUM(N180:N182)</f>
        <v>464881.29700000002</v>
      </c>
      <c r="O179" s="263"/>
      <c r="P179" s="168"/>
      <c r="Q179" s="3"/>
      <c r="R179" s="3"/>
      <c r="S179" s="3"/>
      <c r="T179" s="31"/>
      <c r="U179" s="31"/>
      <c r="V179" s="3"/>
      <c r="W179" s="3"/>
      <c r="X179" s="3"/>
      <c r="Y179" s="3"/>
      <c r="Z179" s="3"/>
    </row>
    <row r="180" spans="1:26" ht="74.25" customHeight="1" x14ac:dyDescent="0.25">
      <c r="A180" s="225"/>
      <c r="B180" s="226"/>
      <c r="C180" s="227"/>
      <c r="D180" s="19" t="s">
        <v>78</v>
      </c>
      <c r="E180" s="36">
        <f t="shared" si="20"/>
        <v>8742.3195000000014</v>
      </c>
      <c r="F180" s="109">
        <f>F128</f>
        <v>8742.3195000000014</v>
      </c>
      <c r="G180" s="110"/>
      <c r="H180" s="110"/>
      <c r="I180" s="110"/>
      <c r="J180" s="111"/>
      <c r="K180" s="11">
        <f>K128</f>
        <v>0</v>
      </c>
      <c r="L180" s="11">
        <f>L128</f>
        <v>0</v>
      </c>
      <c r="M180" s="11">
        <f>M128</f>
        <v>0</v>
      </c>
      <c r="N180" s="11">
        <f>N128</f>
        <v>0</v>
      </c>
      <c r="O180" s="264"/>
      <c r="P180" s="169"/>
      <c r="Q180" s="3"/>
      <c r="R180" s="3"/>
      <c r="S180" s="3"/>
      <c r="T180" s="31"/>
      <c r="U180" s="31"/>
      <c r="V180" s="3"/>
      <c r="W180" s="3"/>
      <c r="X180" s="3"/>
      <c r="Y180" s="3"/>
      <c r="Z180" s="3"/>
    </row>
    <row r="181" spans="1:26" ht="93" customHeight="1" x14ac:dyDescent="0.25">
      <c r="A181" s="225"/>
      <c r="B181" s="226"/>
      <c r="C181" s="227"/>
      <c r="D181" s="20" t="s">
        <v>13</v>
      </c>
      <c r="E181" s="36">
        <f t="shared" si="20"/>
        <v>20579.110499999999</v>
      </c>
      <c r="F181" s="109">
        <f>F142+F129+F29+F177</f>
        <v>20579.110499999999</v>
      </c>
      <c r="G181" s="110"/>
      <c r="H181" s="110"/>
      <c r="I181" s="110"/>
      <c r="J181" s="111"/>
      <c r="K181" s="11">
        <f>K142+K129+K29+K177</f>
        <v>0</v>
      </c>
      <c r="L181" s="11">
        <f t="shared" ref="L181:N182" si="21">L142+L129+L29+L177</f>
        <v>0</v>
      </c>
      <c r="M181" s="11">
        <f t="shared" si="21"/>
        <v>0</v>
      </c>
      <c r="N181" s="11">
        <f t="shared" si="21"/>
        <v>0</v>
      </c>
      <c r="O181" s="264"/>
      <c r="P181" s="169"/>
      <c r="Q181" s="3"/>
      <c r="R181" s="3"/>
      <c r="S181" s="3"/>
      <c r="T181" s="31"/>
      <c r="U181" s="31"/>
      <c r="V181" s="3"/>
      <c r="W181" s="3"/>
      <c r="X181" s="3"/>
      <c r="Y181" s="3"/>
      <c r="Z181" s="3"/>
    </row>
    <row r="182" spans="1:26" ht="47.25" x14ac:dyDescent="0.25">
      <c r="A182" s="228"/>
      <c r="B182" s="229"/>
      <c r="C182" s="230"/>
      <c r="D182" s="20" t="s">
        <v>14</v>
      </c>
      <c r="E182" s="36">
        <f>SUM(F182:N182)</f>
        <v>2365397.7307500001</v>
      </c>
      <c r="F182" s="109">
        <f>F143+F130+F30+F178</f>
        <v>501588.54275000002</v>
      </c>
      <c r="G182" s="110"/>
      <c r="H182" s="110"/>
      <c r="I182" s="110"/>
      <c r="J182" s="111"/>
      <c r="K182" s="11">
        <f>K143+K130+K30+K178</f>
        <v>465113.29700000002</v>
      </c>
      <c r="L182" s="11">
        <f t="shared" si="21"/>
        <v>468282.29700000002</v>
      </c>
      <c r="M182" s="11">
        <f t="shared" si="21"/>
        <v>465532.29700000002</v>
      </c>
      <c r="N182" s="11">
        <f t="shared" si="21"/>
        <v>464881.29700000002</v>
      </c>
      <c r="O182" s="265"/>
      <c r="P182" s="170"/>
      <c r="Q182" s="3"/>
      <c r="R182" s="3"/>
      <c r="S182" s="3"/>
      <c r="T182" s="31"/>
      <c r="U182" s="31"/>
      <c r="V182" s="3"/>
      <c r="W182" s="3"/>
      <c r="X182" s="3"/>
      <c r="Y182" s="3"/>
      <c r="Z182" s="3"/>
    </row>
    <row r="183" spans="1:26" ht="63.2" customHeight="1" x14ac:dyDescent="0.25">
      <c r="A183" s="47"/>
      <c r="B183" s="47"/>
      <c r="C183" s="47"/>
      <c r="D183" s="48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59" t="s">
        <v>182</v>
      </c>
      <c r="R183" s="3"/>
      <c r="Z183" s="3"/>
    </row>
    <row r="184" spans="1:26" ht="46.5" customHeight="1" x14ac:dyDescent="0.3">
      <c r="A184" s="51"/>
      <c r="B184" s="220"/>
      <c r="C184" s="220"/>
      <c r="D184" s="220"/>
      <c r="E184" s="52"/>
      <c r="F184" s="53"/>
      <c r="G184" s="53"/>
      <c r="H184" s="53"/>
      <c r="I184" s="53"/>
      <c r="J184" s="53"/>
      <c r="K184" s="266"/>
      <c r="L184" s="266"/>
      <c r="M184" s="220"/>
      <c r="N184" s="220"/>
      <c r="O184" s="220"/>
      <c r="R184" s="3"/>
      <c r="Z184" s="3"/>
    </row>
    <row r="185" spans="1:26" ht="42.6" customHeight="1" x14ac:dyDescent="0.3">
      <c r="A185" s="51"/>
      <c r="B185" s="220"/>
      <c r="C185" s="220"/>
      <c r="D185" s="220"/>
      <c r="E185" s="52"/>
      <c r="F185" s="55"/>
      <c r="G185" s="55"/>
      <c r="H185" s="55"/>
      <c r="I185" s="55"/>
      <c r="J185" s="55"/>
      <c r="K185" s="55"/>
      <c r="L185" s="55"/>
      <c r="M185" s="55"/>
      <c r="N185" s="55"/>
      <c r="O185" s="56"/>
      <c r="R185" s="3"/>
      <c r="Z185" s="3"/>
    </row>
    <row r="186" spans="1:26" ht="51" customHeight="1" x14ac:dyDescent="0.3">
      <c r="A186" s="51"/>
      <c r="B186" s="220" t="s">
        <v>80</v>
      </c>
      <c r="C186" s="220"/>
      <c r="D186" s="220"/>
      <c r="E186" s="52"/>
      <c r="F186" s="53"/>
      <c r="G186" s="53"/>
      <c r="H186" s="54"/>
      <c r="I186" s="54"/>
      <c r="J186" s="54"/>
      <c r="K186" s="55"/>
      <c r="L186" s="55"/>
      <c r="M186" s="220" t="s">
        <v>81</v>
      </c>
      <c r="N186" s="220"/>
      <c r="O186" s="220"/>
      <c r="R186" s="3"/>
      <c r="Z186" s="3"/>
    </row>
    <row r="187" spans="1:26" x14ac:dyDescent="0.25">
      <c r="R187" s="3"/>
      <c r="Z187" s="3"/>
    </row>
    <row r="188" spans="1:26" x14ac:dyDescent="0.25">
      <c r="Z188" s="3"/>
    </row>
  </sheetData>
  <mergeCells count="406">
    <mergeCell ref="B185:D185"/>
    <mergeCell ref="B186:D186"/>
    <mergeCell ref="M186:O186"/>
    <mergeCell ref="O179:O182"/>
    <mergeCell ref="P179:P182"/>
    <mergeCell ref="F180:J180"/>
    <mergeCell ref="F181:J181"/>
    <mergeCell ref="F182:J182"/>
    <mergeCell ref="B184:D184"/>
    <mergeCell ref="K184:L184"/>
    <mergeCell ref="M184:O184"/>
    <mergeCell ref="N173:N174"/>
    <mergeCell ref="A176:C178"/>
    <mergeCell ref="F176:J176"/>
    <mergeCell ref="F177:J177"/>
    <mergeCell ref="F178:J178"/>
    <mergeCell ref="A179:C182"/>
    <mergeCell ref="F179:J179"/>
    <mergeCell ref="E173:E174"/>
    <mergeCell ref="F173:F174"/>
    <mergeCell ref="G173:J173"/>
    <mergeCell ref="K173:K174"/>
    <mergeCell ref="L173:L174"/>
    <mergeCell ref="M173:M174"/>
    <mergeCell ref="O162:O164"/>
    <mergeCell ref="F163:J163"/>
    <mergeCell ref="F164:J164"/>
    <mergeCell ref="N168:N169"/>
    <mergeCell ref="A171:A175"/>
    <mergeCell ref="B171:B172"/>
    <mergeCell ref="C171:C172"/>
    <mergeCell ref="F171:J171"/>
    <mergeCell ref="O171:O175"/>
    <mergeCell ref="F172:J172"/>
    <mergeCell ref="B173:B175"/>
    <mergeCell ref="C173:C175"/>
    <mergeCell ref="D173:D175"/>
    <mergeCell ref="E168:E169"/>
    <mergeCell ref="F168:F169"/>
    <mergeCell ref="G168:J168"/>
    <mergeCell ref="K168:K169"/>
    <mergeCell ref="L168:L169"/>
    <mergeCell ref="M168:M169"/>
    <mergeCell ref="A165:A170"/>
    <mergeCell ref="B165:B167"/>
    <mergeCell ref="C165:C167"/>
    <mergeCell ref="F165:J165"/>
    <mergeCell ref="O165:O170"/>
    <mergeCell ref="A157:A161"/>
    <mergeCell ref="B157:B158"/>
    <mergeCell ref="C157:C158"/>
    <mergeCell ref="F157:J157"/>
    <mergeCell ref="C168:C170"/>
    <mergeCell ref="D168:D170"/>
    <mergeCell ref="A162:A164"/>
    <mergeCell ref="B162:B164"/>
    <mergeCell ref="C162:C164"/>
    <mergeCell ref="F162:J162"/>
    <mergeCell ref="F166:J166"/>
    <mergeCell ref="F167:J167"/>
    <mergeCell ref="B168:B170"/>
    <mergeCell ref="O157:O161"/>
    <mergeCell ref="F158:J158"/>
    <mergeCell ref="B159:B161"/>
    <mergeCell ref="C159:C161"/>
    <mergeCell ref="D159:D161"/>
    <mergeCell ref="E159:E160"/>
    <mergeCell ref="F154:F155"/>
    <mergeCell ref="G154:J154"/>
    <mergeCell ref="K154:K155"/>
    <mergeCell ref="L154:L155"/>
    <mergeCell ref="M154:M155"/>
    <mergeCell ref="N154:N155"/>
    <mergeCell ref="F159:F160"/>
    <mergeCell ref="G159:J159"/>
    <mergeCell ref="K159:K160"/>
    <mergeCell ref="L159:L160"/>
    <mergeCell ref="M159:M160"/>
    <mergeCell ref="N159:N160"/>
    <mergeCell ref="A152:A156"/>
    <mergeCell ref="B152:B153"/>
    <mergeCell ref="C152:C153"/>
    <mergeCell ref="F152:J152"/>
    <mergeCell ref="O152:O156"/>
    <mergeCell ref="F153:J153"/>
    <mergeCell ref="B154:B156"/>
    <mergeCell ref="C154:C156"/>
    <mergeCell ref="D154:D156"/>
    <mergeCell ref="E154:E155"/>
    <mergeCell ref="O147:O151"/>
    <mergeCell ref="F148:J148"/>
    <mergeCell ref="B149:B151"/>
    <mergeCell ref="C149:C151"/>
    <mergeCell ref="D149:D151"/>
    <mergeCell ref="E149:E150"/>
    <mergeCell ref="A144:O144"/>
    <mergeCell ref="A145:A146"/>
    <mergeCell ref="B145:B146"/>
    <mergeCell ref="C145:C146"/>
    <mergeCell ref="F145:J145"/>
    <mergeCell ref="O145:O146"/>
    <mergeCell ref="F146:J146"/>
    <mergeCell ref="F149:F150"/>
    <mergeCell ref="G149:J149"/>
    <mergeCell ref="K149:K150"/>
    <mergeCell ref="L149:L150"/>
    <mergeCell ref="M149:M150"/>
    <mergeCell ref="N149:N150"/>
    <mergeCell ref="A147:A151"/>
    <mergeCell ref="B147:B148"/>
    <mergeCell ref="C147:C148"/>
    <mergeCell ref="F147:J147"/>
    <mergeCell ref="P138:P140"/>
    <mergeCell ref="F139:J139"/>
    <mergeCell ref="F140:J140"/>
    <mergeCell ref="A141:C143"/>
    <mergeCell ref="F141:J141"/>
    <mergeCell ref="O141:O143"/>
    <mergeCell ref="P141:P143"/>
    <mergeCell ref="F142:J142"/>
    <mergeCell ref="F143:J143"/>
    <mergeCell ref="P132:P134"/>
    <mergeCell ref="F133:J133"/>
    <mergeCell ref="F134:J134"/>
    <mergeCell ref="A135:A137"/>
    <mergeCell ref="B135:B137"/>
    <mergeCell ref="C135:C137"/>
    <mergeCell ref="F135:J135"/>
    <mergeCell ref="O135:O137"/>
    <mergeCell ref="P135:P137"/>
    <mergeCell ref="F136:J136"/>
    <mergeCell ref="A131:O131"/>
    <mergeCell ref="A132:A134"/>
    <mergeCell ref="B132:B134"/>
    <mergeCell ref="C132:C134"/>
    <mergeCell ref="F132:J132"/>
    <mergeCell ref="O132:O134"/>
    <mergeCell ref="F137:J137"/>
    <mergeCell ref="A138:A140"/>
    <mergeCell ref="B138:B140"/>
    <mergeCell ref="C138:C140"/>
    <mergeCell ref="F138:J138"/>
    <mergeCell ref="O138:O140"/>
    <mergeCell ref="A127:C130"/>
    <mergeCell ref="F127:J127"/>
    <mergeCell ref="O127:O130"/>
    <mergeCell ref="P120:P126"/>
    <mergeCell ref="F121:J121"/>
    <mergeCell ref="F122:J122"/>
    <mergeCell ref="F123:J123"/>
    <mergeCell ref="B124:B126"/>
    <mergeCell ref="C124:C126"/>
    <mergeCell ref="D124:D126"/>
    <mergeCell ref="E124:E125"/>
    <mergeCell ref="F124:F125"/>
    <mergeCell ref="G124:J124"/>
    <mergeCell ref="P127:P130"/>
    <mergeCell ref="F128:J128"/>
    <mergeCell ref="F129:J129"/>
    <mergeCell ref="F130:J130"/>
    <mergeCell ref="A120:A126"/>
    <mergeCell ref="B120:B123"/>
    <mergeCell ref="C120:C123"/>
    <mergeCell ref="F120:J120"/>
    <mergeCell ref="O120:O123"/>
    <mergeCell ref="K124:K125"/>
    <mergeCell ref="L124:L125"/>
    <mergeCell ref="M124:M125"/>
    <mergeCell ref="N124:N125"/>
    <mergeCell ref="O124:O126"/>
    <mergeCell ref="A113:A116"/>
    <mergeCell ref="B113:B116"/>
    <mergeCell ref="C113:C116"/>
    <mergeCell ref="F113:J113"/>
    <mergeCell ref="O113:O116"/>
    <mergeCell ref="P113:P119"/>
    <mergeCell ref="F114:J114"/>
    <mergeCell ref="F115:J115"/>
    <mergeCell ref="F116:J116"/>
    <mergeCell ref="A117:A119"/>
    <mergeCell ref="B117:B119"/>
    <mergeCell ref="C117:C119"/>
    <mergeCell ref="D117:D119"/>
    <mergeCell ref="E117:E118"/>
    <mergeCell ref="F117:F118"/>
    <mergeCell ref="G117:J117"/>
    <mergeCell ref="K117:K118"/>
    <mergeCell ref="L117:L118"/>
    <mergeCell ref="M117:M118"/>
    <mergeCell ref="N117:N118"/>
    <mergeCell ref="O117:O119"/>
    <mergeCell ref="O105:O107"/>
    <mergeCell ref="P105:P107"/>
    <mergeCell ref="F106:J106"/>
    <mergeCell ref="F107:J107"/>
    <mergeCell ref="F108:J108"/>
    <mergeCell ref="A109:A112"/>
    <mergeCell ref="B109:B112"/>
    <mergeCell ref="C109:C112"/>
    <mergeCell ref="F109:J109"/>
    <mergeCell ref="O109:O112"/>
    <mergeCell ref="P109:P112"/>
    <mergeCell ref="F110:J110"/>
    <mergeCell ref="F111:J111"/>
    <mergeCell ref="F112:J112"/>
    <mergeCell ref="F102:J102"/>
    <mergeCell ref="F103:J103"/>
    <mergeCell ref="F104:J104"/>
    <mergeCell ref="A105:A107"/>
    <mergeCell ref="B105:B107"/>
    <mergeCell ref="C105:C107"/>
    <mergeCell ref="D105:D107"/>
    <mergeCell ref="F105:J105"/>
    <mergeCell ref="F96:J96"/>
    <mergeCell ref="F97:J97"/>
    <mergeCell ref="F98:J98"/>
    <mergeCell ref="F99:J99"/>
    <mergeCell ref="F100:J100"/>
    <mergeCell ref="F101:J101"/>
    <mergeCell ref="P91:P92"/>
    <mergeCell ref="F92:J92"/>
    <mergeCell ref="F93:J93"/>
    <mergeCell ref="F94:J94"/>
    <mergeCell ref="F95:J95"/>
    <mergeCell ref="F86:J86"/>
    <mergeCell ref="F87:J87"/>
    <mergeCell ref="F88:J88"/>
    <mergeCell ref="F89:J89"/>
    <mergeCell ref="F90:J90"/>
    <mergeCell ref="A91:A92"/>
    <mergeCell ref="B91:B92"/>
    <mergeCell ref="C91:C92"/>
    <mergeCell ref="F91:J91"/>
    <mergeCell ref="A84:A85"/>
    <mergeCell ref="B84:B85"/>
    <mergeCell ref="C84:C85"/>
    <mergeCell ref="F84:J84"/>
    <mergeCell ref="O84:O85"/>
    <mergeCell ref="O91:O92"/>
    <mergeCell ref="P84:P85"/>
    <mergeCell ref="F85:J85"/>
    <mergeCell ref="F78:J78"/>
    <mergeCell ref="F79:J79"/>
    <mergeCell ref="F80:J80"/>
    <mergeCell ref="F81:J81"/>
    <mergeCell ref="F82:J82"/>
    <mergeCell ref="F83:J83"/>
    <mergeCell ref="F72:J72"/>
    <mergeCell ref="F73:J73"/>
    <mergeCell ref="F74:J74"/>
    <mergeCell ref="F75:J75"/>
    <mergeCell ref="F76:J76"/>
    <mergeCell ref="F77:J77"/>
    <mergeCell ref="O68:O70"/>
    <mergeCell ref="P68:P70"/>
    <mergeCell ref="F69:J69"/>
    <mergeCell ref="F70:J70"/>
    <mergeCell ref="A71:A73"/>
    <mergeCell ref="B71:B73"/>
    <mergeCell ref="C71:C73"/>
    <mergeCell ref="F71:J71"/>
    <mergeCell ref="O71:O73"/>
    <mergeCell ref="P71:P73"/>
    <mergeCell ref="F63:J63"/>
    <mergeCell ref="F64:J64"/>
    <mergeCell ref="F65:J65"/>
    <mergeCell ref="F66:J66"/>
    <mergeCell ref="F67:J67"/>
    <mergeCell ref="A68:A70"/>
    <mergeCell ref="B68:B70"/>
    <mergeCell ref="C68:C70"/>
    <mergeCell ref="F68:J68"/>
    <mergeCell ref="O59:O60"/>
    <mergeCell ref="P59:P60"/>
    <mergeCell ref="F60:J60"/>
    <mergeCell ref="A61:A62"/>
    <mergeCell ref="B61:B62"/>
    <mergeCell ref="C61:C62"/>
    <mergeCell ref="F61:J61"/>
    <mergeCell ref="O61:O62"/>
    <mergeCell ref="P61:P62"/>
    <mergeCell ref="F62:J62"/>
    <mergeCell ref="F54:J54"/>
    <mergeCell ref="F55:J55"/>
    <mergeCell ref="F56:J56"/>
    <mergeCell ref="F57:J57"/>
    <mergeCell ref="F58:J58"/>
    <mergeCell ref="A59:A60"/>
    <mergeCell ref="B59:B60"/>
    <mergeCell ref="F59:J59"/>
    <mergeCell ref="F48:J48"/>
    <mergeCell ref="F49:J49"/>
    <mergeCell ref="F50:J50"/>
    <mergeCell ref="F51:J51"/>
    <mergeCell ref="F52:J52"/>
    <mergeCell ref="F53:J53"/>
    <mergeCell ref="O44:O45"/>
    <mergeCell ref="P44:P45"/>
    <mergeCell ref="F45:J45"/>
    <mergeCell ref="F46:J46"/>
    <mergeCell ref="A47:A48"/>
    <mergeCell ref="B47:B48"/>
    <mergeCell ref="C47:C48"/>
    <mergeCell ref="F47:J47"/>
    <mergeCell ref="O47:O48"/>
    <mergeCell ref="P47:P48"/>
    <mergeCell ref="A35:A37"/>
    <mergeCell ref="B35:B37"/>
    <mergeCell ref="C35:C37"/>
    <mergeCell ref="F35:J35"/>
    <mergeCell ref="F40:J40"/>
    <mergeCell ref="F41:J41"/>
    <mergeCell ref="F42:J42"/>
    <mergeCell ref="F43:J43"/>
    <mergeCell ref="A44:A45"/>
    <mergeCell ref="B44:B45"/>
    <mergeCell ref="C44:C45"/>
    <mergeCell ref="F44:J44"/>
    <mergeCell ref="F24:J24"/>
    <mergeCell ref="B25:B27"/>
    <mergeCell ref="C25:C27"/>
    <mergeCell ref="P35:P37"/>
    <mergeCell ref="F36:J36"/>
    <mergeCell ref="F37:J37"/>
    <mergeCell ref="F38:J38"/>
    <mergeCell ref="F39:J39"/>
    <mergeCell ref="F33:J33"/>
    <mergeCell ref="F34:J34"/>
    <mergeCell ref="O35:O37"/>
    <mergeCell ref="P28:P30"/>
    <mergeCell ref="F29:J29"/>
    <mergeCell ref="F30:J30"/>
    <mergeCell ref="A31:P31"/>
    <mergeCell ref="A32:A33"/>
    <mergeCell ref="B32:B33"/>
    <mergeCell ref="C32:C33"/>
    <mergeCell ref="F32:J32"/>
    <mergeCell ref="O32:O33"/>
    <mergeCell ref="P32:P33"/>
    <mergeCell ref="A28:C30"/>
    <mergeCell ref="F28:J28"/>
    <mergeCell ref="O28:O30"/>
    <mergeCell ref="A19:A21"/>
    <mergeCell ref="B19:B21"/>
    <mergeCell ref="C19:C21"/>
    <mergeCell ref="F19:J19"/>
    <mergeCell ref="O19:O21"/>
    <mergeCell ref="P19:P21"/>
    <mergeCell ref="F20:J20"/>
    <mergeCell ref="F21:J21"/>
    <mergeCell ref="M25:M26"/>
    <mergeCell ref="N25:N26"/>
    <mergeCell ref="O25:O27"/>
    <mergeCell ref="D25:D27"/>
    <mergeCell ref="E25:E26"/>
    <mergeCell ref="F25:F26"/>
    <mergeCell ref="G25:J25"/>
    <mergeCell ref="K25:K26"/>
    <mergeCell ref="L25:L26"/>
    <mergeCell ref="A22:A27"/>
    <mergeCell ref="B22:B24"/>
    <mergeCell ref="C22:C24"/>
    <mergeCell ref="F22:J22"/>
    <mergeCell ref="O22:O24"/>
    <mergeCell ref="P22:P27"/>
    <mergeCell ref="F23:J23"/>
    <mergeCell ref="A13:A18"/>
    <mergeCell ref="B13:B15"/>
    <mergeCell ref="C13:C15"/>
    <mergeCell ref="F13:J13"/>
    <mergeCell ref="O13:O15"/>
    <mergeCell ref="P13:P15"/>
    <mergeCell ref="F14:J14"/>
    <mergeCell ref="K16:K17"/>
    <mergeCell ref="L16:L17"/>
    <mergeCell ref="M16:M17"/>
    <mergeCell ref="N16:N17"/>
    <mergeCell ref="O16:O18"/>
    <mergeCell ref="P16:P18"/>
    <mergeCell ref="F15:J15"/>
    <mergeCell ref="B16:B18"/>
    <mergeCell ref="C16:C18"/>
    <mergeCell ref="D16:D18"/>
    <mergeCell ref="E16:E17"/>
    <mergeCell ref="F16:F17"/>
    <mergeCell ref="G16:J16"/>
    <mergeCell ref="F8:J8"/>
    <mergeCell ref="A9:O9"/>
    <mergeCell ref="A10:A12"/>
    <mergeCell ref="B10:B12"/>
    <mergeCell ref="C10:C12"/>
    <mergeCell ref="F10:J10"/>
    <mergeCell ref="O10:O12"/>
    <mergeCell ref="N1:O1"/>
    <mergeCell ref="N3:P3"/>
    <mergeCell ref="A4:P4"/>
    <mergeCell ref="A6:A7"/>
    <mergeCell ref="B6:B7"/>
    <mergeCell ref="D6:D7"/>
    <mergeCell ref="F6:N6"/>
    <mergeCell ref="O6:O7"/>
    <mergeCell ref="P6:P7"/>
    <mergeCell ref="F7:J7"/>
    <mergeCell ref="P10:P12"/>
    <mergeCell ref="F11:J11"/>
    <mergeCell ref="F12:J12"/>
  </mergeCells>
  <printOptions horizontalCentered="1"/>
  <pageMargins left="0.19685039370078741" right="0.19685039370078741" top="0.39370078740157483" bottom="0.19685039370078741" header="0" footer="0"/>
  <pageSetup paperSize="9" scale="48" fitToHeight="7" orientation="landscape" r:id="rId1"/>
  <headerFooter differentFirst="1">
    <oddHeader>&amp;C&amp;14&amp;P</oddHeader>
  </headerFooter>
  <rowBreaks count="4" manualBreakCount="4">
    <brk id="27" max="14" man="1"/>
    <brk id="119" max="14" man="1"/>
    <brk id="137" max="14" man="1"/>
    <brk id="170" max="14" man="1"/>
  </rowBreaks>
  <colBreaks count="1" manualBreakCount="1">
    <brk id="15" max="1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Приложение 1 (ред.4)</vt:lpstr>
      <vt:lpstr>Приложение 1 (ред.4) (2)</vt:lpstr>
      <vt:lpstr>'Приложение 1 (ред.4)'!_ftn1</vt:lpstr>
      <vt:lpstr>'Приложение 1 (ред.4)'!_ftnref1</vt:lpstr>
      <vt:lpstr>'Приложение 1 (ред.4)'!Print_Area</vt:lpstr>
      <vt:lpstr>'Приложение 1 (ред.4) (2)'!Print_Area</vt:lpstr>
      <vt:lpstr>'Приложение 1 (ред.4)'!Print_Titles</vt:lpstr>
      <vt:lpstr>'Приложение 1 (ред.4) (2)'!Print_Titles</vt:lpstr>
      <vt:lpstr>'Приложение 1 (ред.4)'!Заголовки_для_печати</vt:lpstr>
      <vt:lpstr>'Приложение 1 (ред.4)'!Область_печати</vt:lpstr>
      <vt:lpstr>'Приложение 1 (ред.4)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 Сергей Борисович</dc:creator>
  <cp:lastModifiedBy>Голубев Сергей Борисович</cp:lastModifiedBy>
  <cp:lastPrinted>2024-08-27T11:21:15Z</cp:lastPrinted>
  <dcterms:created xsi:type="dcterms:W3CDTF">2022-01-27T10:28:22Z</dcterms:created>
  <dcterms:modified xsi:type="dcterms:W3CDTF">2024-08-27T12:25:09Z</dcterms:modified>
</cp:coreProperties>
</file>