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униципальные программы\Программа\2024\Программа 2024 ноябрь\"/>
    </mc:Choice>
  </mc:AlternateContent>
  <xr:revisionPtr revIDLastSave="0" documentId="13_ncr:1_{82010B7C-1DC1-4FDA-8B9B-6DB920E5D1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0" r:id="rId1"/>
  </sheets>
  <definedNames>
    <definedName name="_xlnm.Print_Titles" localSheetId="0">'Приложение 1'!$4:$5</definedName>
    <definedName name="_xlnm.Print_Area" localSheetId="0">'Приложение 1'!$A$1:$O$127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1" i="20" l="1"/>
  <c r="N121" i="20"/>
  <c r="L121" i="20"/>
  <c r="G121" i="20"/>
  <c r="G113" i="20"/>
  <c r="G26" i="20"/>
  <c r="G13" i="20"/>
  <c r="G19" i="20"/>
  <c r="L68" i="20"/>
  <c r="G76" i="20"/>
  <c r="M104" i="20"/>
  <c r="N104" i="20"/>
  <c r="L104" i="20"/>
  <c r="G104" i="20"/>
  <c r="E84" i="20"/>
  <c r="N85" i="20"/>
  <c r="M85" i="20"/>
  <c r="M84" i="20" s="1"/>
  <c r="L85" i="20"/>
  <c r="L84" i="20" s="1"/>
  <c r="G85" i="20"/>
  <c r="F85" i="20"/>
  <c r="E85" i="20"/>
  <c r="N84" i="20"/>
  <c r="G84" i="20"/>
  <c r="F86" i="20"/>
  <c r="N86" i="20"/>
  <c r="E87" i="20"/>
  <c r="E86" i="20" s="1"/>
  <c r="M86" i="20"/>
  <c r="L86" i="20"/>
  <c r="G86" i="20"/>
  <c r="G42" i="20" l="1"/>
  <c r="M61" i="20"/>
  <c r="N61" i="20"/>
  <c r="L61" i="20"/>
  <c r="E62" i="20"/>
  <c r="M59" i="20"/>
  <c r="N59" i="20"/>
  <c r="L59" i="20"/>
  <c r="G59" i="20"/>
  <c r="E63" i="20"/>
  <c r="G61" i="20"/>
  <c r="F61" i="20"/>
  <c r="N60" i="20"/>
  <c r="M60" i="20"/>
  <c r="L60" i="20"/>
  <c r="G60" i="20"/>
  <c r="F60" i="20"/>
  <c r="G58" i="20" l="1"/>
  <c r="E61" i="20"/>
  <c r="L58" i="20"/>
  <c r="N58" i="20"/>
  <c r="M58" i="20"/>
  <c r="E59" i="20"/>
  <c r="E60" i="20"/>
  <c r="E58" i="20" s="1"/>
  <c r="F58" i="20"/>
  <c r="E54" i="20" l="1"/>
  <c r="M52" i="20"/>
  <c r="M51" i="20" s="1"/>
  <c r="N52" i="20"/>
  <c r="N51" i="20" s="1"/>
  <c r="L52" i="20"/>
  <c r="G52" i="20"/>
  <c r="G51" i="20" s="1"/>
  <c r="F52" i="20"/>
  <c r="F51" i="20" s="1"/>
  <c r="L53" i="20"/>
  <c r="G53" i="20"/>
  <c r="N53" i="20"/>
  <c r="M53" i="20"/>
  <c r="F53" i="20"/>
  <c r="E52" i="20" l="1"/>
  <c r="E51" i="20" s="1"/>
  <c r="L51" i="20"/>
  <c r="E53" i="20"/>
  <c r="G24" i="20"/>
  <c r="G10" i="20" s="1"/>
  <c r="G69" i="20" s="1"/>
  <c r="F111" i="20"/>
  <c r="F75" i="20"/>
  <c r="F18" i="20"/>
  <c r="F12" i="20"/>
  <c r="G12" i="20"/>
  <c r="G109" i="20" l="1"/>
  <c r="L109" i="20"/>
  <c r="M109" i="20"/>
  <c r="M118" i="20" s="1"/>
  <c r="N109" i="20"/>
  <c r="F109" i="20"/>
  <c r="E112" i="20"/>
  <c r="E109" i="20" s="1"/>
  <c r="L118" i="20"/>
  <c r="F42" i="20"/>
  <c r="F118" i="20" l="1"/>
  <c r="N118" i="20"/>
  <c r="G118" i="20"/>
  <c r="F33" i="20"/>
  <c r="F94" i="20"/>
  <c r="E99" i="20"/>
  <c r="E98" i="20" s="1"/>
  <c r="N98" i="20"/>
  <c r="M98" i="20"/>
  <c r="L98" i="20"/>
  <c r="G98" i="20"/>
  <c r="F98" i="20"/>
  <c r="E118" i="20" l="1"/>
  <c r="N25" i="20"/>
  <c r="N76" i="20"/>
  <c r="M76" i="20"/>
  <c r="L76" i="20"/>
  <c r="N113" i="20"/>
  <c r="N111" i="20" s="1"/>
  <c r="M113" i="20"/>
  <c r="M111" i="20" s="1"/>
  <c r="L113" i="20"/>
  <c r="L111" i="20" s="1"/>
  <c r="G111" i="20" l="1"/>
  <c r="L13" i="20"/>
  <c r="L10" i="20" s="1"/>
  <c r="L69" i="20" s="1"/>
  <c r="M13" i="20"/>
  <c r="M10" i="20" s="1"/>
  <c r="M69" i="20" s="1"/>
  <c r="N13" i="20"/>
  <c r="N10" i="20" s="1"/>
  <c r="N69" i="20" s="1"/>
  <c r="L9" i="20" l="1"/>
  <c r="M9" i="20"/>
  <c r="M68" i="20" s="1"/>
  <c r="N9" i="20"/>
  <c r="G9" i="20"/>
  <c r="G68" i="20" s="1"/>
  <c r="F9" i="20"/>
  <c r="F68" i="20" s="1"/>
  <c r="E47" i="20"/>
  <c r="E46" i="20" s="1"/>
  <c r="N46" i="20"/>
  <c r="M46" i="20"/>
  <c r="L46" i="20"/>
  <c r="G46" i="20"/>
  <c r="F46" i="20"/>
  <c r="E94" i="20"/>
  <c r="E93" i="20" s="1"/>
  <c r="N93" i="20"/>
  <c r="M93" i="20"/>
  <c r="L93" i="20"/>
  <c r="G93" i="20"/>
  <c r="F93" i="20"/>
  <c r="N91" i="20"/>
  <c r="M91" i="20"/>
  <c r="L91" i="20"/>
  <c r="G91" i="20"/>
  <c r="L25" i="20"/>
  <c r="L11" i="20" s="1"/>
  <c r="M25" i="20"/>
  <c r="M11" i="20" s="1"/>
  <c r="N11" i="20"/>
  <c r="G25" i="20"/>
  <c r="G11" i="20" s="1"/>
  <c r="F25" i="20"/>
  <c r="F92" i="20" l="1"/>
  <c r="F104" i="20" s="1"/>
  <c r="F121" i="20" s="1"/>
  <c r="N68" i="20"/>
  <c r="E68" i="20" s="1"/>
  <c r="E9" i="20"/>
  <c r="E37" i="20"/>
  <c r="F11" i="20"/>
  <c r="F70" i="20" s="1"/>
  <c r="F24" i="20"/>
  <c r="F23" i="20" s="1"/>
  <c r="E33" i="20"/>
  <c r="E92" i="20" l="1"/>
  <c r="E91" i="20" s="1"/>
  <c r="F91" i="20"/>
  <c r="E104" i="20"/>
  <c r="E25" i="20"/>
  <c r="F41" i="20"/>
  <c r="M18" i="20"/>
  <c r="L18" i="20"/>
  <c r="N18" i="20"/>
  <c r="G18" i="20"/>
  <c r="M110" i="20"/>
  <c r="M108" i="20" s="1"/>
  <c r="L110" i="20"/>
  <c r="L108" i="20" s="1"/>
  <c r="E77" i="20"/>
  <c r="N75" i="20"/>
  <c r="M75" i="20"/>
  <c r="L73" i="20"/>
  <c r="G75" i="20"/>
  <c r="F73" i="20"/>
  <c r="N74" i="20"/>
  <c r="M74" i="20"/>
  <c r="L74" i="20"/>
  <c r="G74" i="20"/>
  <c r="F74" i="20"/>
  <c r="E42" i="20"/>
  <c r="N41" i="20"/>
  <c r="M41" i="20"/>
  <c r="L41" i="20"/>
  <c r="G41" i="20"/>
  <c r="E26" i="20"/>
  <c r="E24" i="20"/>
  <c r="N23" i="20"/>
  <c r="M23" i="20"/>
  <c r="L23" i="20"/>
  <c r="G23" i="20"/>
  <c r="E14" i="20"/>
  <c r="N12" i="20"/>
  <c r="M12" i="20"/>
  <c r="L12" i="20"/>
  <c r="N70" i="20"/>
  <c r="M70" i="20"/>
  <c r="L70" i="20"/>
  <c r="G70" i="20"/>
  <c r="F106" i="20" l="1"/>
  <c r="N106" i="20"/>
  <c r="L106" i="20"/>
  <c r="L123" i="20" s="1"/>
  <c r="M106" i="20"/>
  <c r="M123" i="20" s="1"/>
  <c r="G106" i="20"/>
  <c r="F105" i="20"/>
  <c r="F72" i="20"/>
  <c r="L75" i="20"/>
  <c r="N73" i="20"/>
  <c r="F10" i="20"/>
  <c r="E19" i="20"/>
  <c r="E18" i="20"/>
  <c r="L119" i="20"/>
  <c r="L117" i="20" s="1"/>
  <c r="E74" i="20"/>
  <c r="E12" i="20"/>
  <c r="E41" i="20"/>
  <c r="M119" i="20"/>
  <c r="M117" i="20" s="1"/>
  <c r="L72" i="20"/>
  <c r="L105" i="20"/>
  <c r="G73" i="20"/>
  <c r="E23" i="20"/>
  <c r="E76" i="20"/>
  <c r="E75" i="20" s="1"/>
  <c r="F110" i="20"/>
  <c r="F108" i="20" s="1"/>
  <c r="N110" i="20"/>
  <c r="N108" i="20" s="1"/>
  <c r="G110" i="20"/>
  <c r="G108" i="20" s="1"/>
  <c r="N123" i="20"/>
  <c r="F123" i="20"/>
  <c r="E70" i="20"/>
  <c r="E11" i="20"/>
  <c r="E13" i="20"/>
  <c r="E113" i="20"/>
  <c r="E111" i="20" s="1"/>
  <c r="N8" i="20"/>
  <c r="M73" i="20"/>
  <c r="L103" i="20" l="1"/>
  <c r="L122" i="20"/>
  <c r="L120" i="20" s="1"/>
  <c r="F8" i="20"/>
  <c r="F69" i="20"/>
  <c r="E69" i="20" s="1"/>
  <c r="F103" i="20"/>
  <c r="E106" i="20"/>
  <c r="G123" i="20"/>
  <c r="E123" i="20" s="1"/>
  <c r="G72" i="20"/>
  <c r="N105" i="20"/>
  <c r="N103" i="20" s="1"/>
  <c r="G119" i="20"/>
  <c r="G117" i="20" s="1"/>
  <c r="M67" i="20"/>
  <c r="M8" i="20"/>
  <c r="G67" i="20"/>
  <c r="G8" i="20"/>
  <c r="L67" i="20"/>
  <c r="L8" i="20"/>
  <c r="N72" i="20"/>
  <c r="E73" i="20"/>
  <c r="E105" i="20" s="1"/>
  <c r="G105" i="20"/>
  <c r="G103" i="20" s="1"/>
  <c r="F119" i="20"/>
  <c r="F117" i="20" s="1"/>
  <c r="N119" i="20"/>
  <c r="N117" i="20" s="1"/>
  <c r="N67" i="20"/>
  <c r="E10" i="20"/>
  <c r="E110" i="20"/>
  <c r="E119" i="20" s="1"/>
  <c r="M105" i="20"/>
  <c r="M72" i="20"/>
  <c r="F67" i="20" l="1"/>
  <c r="E117" i="20"/>
  <c r="E72" i="20"/>
  <c r="F122" i="20"/>
  <c r="F120" i="20" s="1"/>
  <c r="G122" i="20"/>
  <c r="E108" i="20"/>
  <c r="E8" i="20"/>
  <c r="M103" i="20"/>
  <c r="M122" i="20"/>
  <c r="M120" i="20" s="1"/>
  <c r="E121" i="20"/>
  <c r="N122" i="20"/>
  <c r="N120" i="20" s="1"/>
  <c r="G120" i="20" l="1"/>
  <c r="E120" i="20" s="1"/>
  <c r="E103" i="20"/>
  <c r="E67" i="20"/>
  <c r="E122" i="20"/>
</calcChain>
</file>

<file path=xl/sharedStrings.xml><?xml version="1.0" encoding="utf-8"?>
<sst xmlns="http://schemas.openxmlformats.org/spreadsheetml/2006/main" count="390" uniqueCount="96">
  <si>
    <t>Источники финансирования</t>
  </si>
  <si>
    <t>ИТОГО:</t>
  </si>
  <si>
    <t>Внебюджетные средства</t>
  </si>
  <si>
    <t>Срок исполнения мероприятий</t>
  </si>
  <si>
    <t xml:space="preserve">Итого:         </t>
  </si>
  <si>
    <t>КФКиС</t>
  </si>
  <si>
    <t>1.1.</t>
  </si>
  <si>
    <t>Мероприятия подпрограммы</t>
  </si>
  <si>
    <t>Итого:</t>
  </si>
  <si>
    <t xml:space="preserve">Средства бюджета Одинцовского городского округа </t>
  </si>
  <si>
    <t>1.1</t>
  </si>
  <si>
    <t>1.2</t>
  </si>
  <si>
    <t>1.3</t>
  </si>
  <si>
    <t>1.</t>
  </si>
  <si>
    <t>№ п/п</t>
  </si>
  <si>
    <t>Всего
(тыс. руб.)</t>
  </si>
  <si>
    <t xml:space="preserve">Итого по программе </t>
  </si>
  <si>
    <t>2023 год</t>
  </si>
  <si>
    <t>2024 год</t>
  </si>
  <si>
    <t xml:space="preserve">КФКиС </t>
  </si>
  <si>
    <t>Мероприятие 01.01
Обеспечение деятельности органов местного самоуправления</t>
  </si>
  <si>
    <t>Подпрограмма
 «Развитие физической культуры и спорта»</t>
  </si>
  <si>
    <t>Подпрограмма 
«Подготовка спортивного резерва»</t>
  </si>
  <si>
    <t>Подпрограмма 
 «Обеспечивающая подпрограмма»</t>
  </si>
  <si>
    <t>Председатель Комитета  физической культуры и спорта                                                                                                     А.Ю. Олянич</t>
  </si>
  <si>
    <t>2025 год</t>
  </si>
  <si>
    <t>2026 год</t>
  </si>
  <si>
    <t>2027 год</t>
  </si>
  <si>
    <t>2023-2027 гг</t>
  </si>
  <si>
    <t>2023-2027 гг.</t>
  </si>
  <si>
    <t>не забыть про ХЭС</t>
  </si>
  <si>
    <t>Текущий ремонт объектов спорта</t>
  </si>
  <si>
    <t>Мероприятие 01.03
Капитальный ремонт, текущий ремонт, обустройство и техническое переоснащение, благоустройство территорий объектов спорта</t>
  </si>
  <si>
    <t>Мероприятие 01.04
Организация и проведение  физкультурно-оздоровительных и спортивных мероприятий</t>
  </si>
  <si>
    <t>Объем финансирования по годам  (тыс. руб.)</t>
  </si>
  <si>
    <t>1.4</t>
  </si>
  <si>
    <t>Средства бюджета Московской области</t>
  </si>
  <si>
    <t>2</t>
  </si>
  <si>
    <t>2.1</t>
  </si>
  <si>
    <t>КФКиС, МКУ ХЭС</t>
  </si>
  <si>
    <t>Х</t>
  </si>
  <si>
    <t xml:space="preserve">Всего: </t>
  </si>
  <si>
    <t>В том числе по кварталам:</t>
  </si>
  <si>
    <t>I</t>
  </si>
  <si>
    <t>II</t>
  </si>
  <si>
    <t>III</t>
  </si>
  <si>
    <t>IV</t>
  </si>
  <si>
    <t>Мероприятие 01.02
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</si>
  <si>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Количество проведённых физкультурных и спортивных мероприятий (ед.)</t>
  </si>
  <si>
    <t>Доля освоения денежных средств на обеспечение деятельности КФКиС (процент, нарастающим итогом)</t>
  </si>
  <si>
    <t>1.3.1</t>
  </si>
  <si>
    <t xml:space="preserve">Ответственный за выполнение мероприятия </t>
  </si>
  <si>
    <t>Финансовое обеспечение муниципальных учреждений, осуществляющих деятельность в сфере физической культуры и спорта, (процент, нарастающим итогом)</t>
  </si>
  <si>
    <t>Основное мероприятие 01
Обеспечение условий для развития на территории городского округа физической культуры, школьного спорта и массового спорта</t>
  </si>
  <si>
    <t>Подпрограмма 1 «Развитие физической культуры и спорта»</t>
  </si>
  <si>
    <t>Подпрограмма 2 «Подготовка спортивного резерва»</t>
  </si>
  <si>
    <t>Подпрограмма 3 «Обеспечивающая подпрограмма»</t>
  </si>
  <si>
    <t xml:space="preserve">Количество муниципальных учреж-дений в области физической культуры и спорта, которым предоставлена субсидия на иные цели, (ед.)
</t>
  </si>
  <si>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ПЕРЕЧЕНЬ МЕРОПРИЯТИЙ МУНИЦИПАЛЬНОЙ ПРОГРАММЫ 
ОДИНЦОВСКОГО ГОРОДСКОГО ОКРУГА МОСКОВСКОЙ ОБЛАСТИ
«Спорт» на 2023-2027 годы</t>
    </r>
  </si>
  <si>
    <t>1.3.2</t>
  </si>
  <si>
    <t>Обустройство территорий объектов спорта</t>
  </si>
  <si>
    <t>«Приложение 1 к муниципальной программе</t>
  </si>
  <si>
    <t>».</t>
  </si>
  <si>
    <t>Количество устроенных линий электропередач 2 категории для объекта спорта, ед</t>
  </si>
  <si>
    <t>1.3.3</t>
  </si>
  <si>
    <t>1.5</t>
  </si>
  <si>
    <t>Доля врачей и среднего медицинского персонала муниципальных учреж-дений физической культуры и спорта 
без учета внешних совместителей, которым осуществлены выплаты
в целях сохранения достигнутого уровня заработной платы работников данной категории, процент</t>
  </si>
  <si>
    <t>Мероприятие 01.01
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</si>
  <si>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Доля педагогических работников организаций дополнительного образования сферы физической культуры и спорта без учета внешних совместителей, которым осуществлены выплаты
в целях сохранения достигнутого уровня заработной платы работников данной категории, процент</t>
  </si>
  <si>
    <t>Мероприятие 01.01
Расходы на обеспечение деятельности муниципальных учреждений в области физической культуры и спорта</t>
  </si>
  <si>
    <t>Итого
2024 год</t>
  </si>
  <si>
    <t>Размещение объектов спорта по адресам: Московская область, Одинцовский городской округ, деревня Таганьково, земельный участок
 К№ 50:20:0041009:1680, Московская область, Одинцовский городской округ, село Немчиново, земельный участок КN 50:20:0000000:306552, Московская область, Одинцовский городской округ, Звенигородское лесничество, Подушкинское участковое лесничество, земельные участки К№ 50:20:0050330:3478, К№50:20:0010336:27627, 
К№ 50:20:0010411:12941, 
К№ 50:20:0010411:12942, 
К№ 50:20:0050330:3480,  
К№ 50:20:0010411:12943,  
К№ 50:20:0010411:12944</t>
  </si>
  <si>
    <t>Количество размещенных объектов спорта на территории Одинцовского городского округа (ед.)</t>
  </si>
  <si>
    <t>Мероприятие 01.07
Сохранение достигнутого уровня заработной платы отдельных категорий работников муниципальных учреждений физической культуры и спорта</t>
  </si>
  <si>
    <t>Финансовое обеспечение муници-пальных учреждений, оказывающих муниципальные услуги (выполнение работ) в сфере дополнительного образования в области физической культуры и спорта, (процент, нарас-тающим итогом)</t>
  </si>
  <si>
    <t>Мероприятие 04.02. 
Сохранение достигнутого уровня заработной платы отдельных кате-горий работников муниципальных учреждений физической культуры и спорта</t>
  </si>
  <si>
    <t>Мероприятие 04.03. 
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</si>
  <si>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Основное мероприятие 01 
Создание условий для реализации полномочий органов местного самоуправления</t>
  </si>
  <si>
    <t>Количество объектов спорта, на которых произведен текущий ремонт зоны бассейна (ед.)</t>
  </si>
  <si>
    <t xml:space="preserve">Основное мероприятие 01  Подготовка спортивных сборных команд
</t>
  </si>
  <si>
    <t>Основное мероприятие 04 
Сохранение достигнутого уровня заработной платы отдельных категорий работников учреждений физической культуры
и спорта</t>
  </si>
  <si>
    <t>Основное мероприятие 02
Создание условий для занятий физической культурой и спортом</t>
  </si>
  <si>
    <t>Мероприятие 02.01
Закупка и монтаж оборудования для создания "умных" спортивных площадок</t>
  </si>
  <si>
    <t xml:space="preserve">
Количество созданных «умных» спортивных площадок (ед.)</t>
  </si>
  <si>
    <t>Приложение 1 к Постановлению Администрации
Одинцовского городского округа  
Московской области
от ____________ №_______</t>
  </si>
  <si>
    <t>Количество муниципальных учреждений, на которых проведен текущий и капитальный ремонт объектов спорта (ед.)</t>
  </si>
  <si>
    <t>Количество муниципальных учреждений в сфере дополнительного образования в области физической культуры и спорта в которых прове-дены мероприятия по укреплению материально-технической базы (ед.)</t>
  </si>
  <si>
    <t>3</t>
  </si>
  <si>
    <t xml:space="preserve">Основное мероприятие P5
Спорт - норма жизни </t>
  </si>
  <si>
    <t xml:space="preserve">Мероприятие P5.01
Подготовка основания, приобретение и установка плоскостных спортивных сооружений </t>
  </si>
  <si>
    <t xml:space="preserve">Количество установленных в муниципальных образованиях Московской области плоскостных спортивных сооружений (ед.)
 </t>
  </si>
  <si>
    <t>Мероприятие 02.12.
Обеспечение стимулирующих выплат отдельным категориям работников организаций дополнительного образования сферы физической культуры и спорта 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</t>
  </si>
  <si>
    <t>Доля руководителей и тренеров-преподавателей организаций дополнительного образования, получивших стимулирующие выплаты за счет средств иного межбюджетного трансферта, в общей численности данной категории работников организаций, которым предусмотрены указанные выплаты, процент</t>
  </si>
  <si>
    <t xml:space="preserve">Основное мероприятие 02 Подготовка спортивного резерва учреждениями, реализующими дополнительные образовательные программы спортивной подготовки
</t>
  </si>
  <si>
    <t>3.1</t>
  </si>
  <si>
    <t>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</si>
</sst>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0.000000"/>
    <numFmt numFmtId="167" formatCode="#,##0.00000"/>
  </numFmts>
  <fonts count="16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2" fillId="0" borderId="0"/>
    <xf numFmtId="0" fontId="1" fillId="0" borderId="0"/>
  </cellStyleXfs>
  <cellXfs count="210">
    <xf numFmtId="0" fontId="0" fillId="0" borderId="0" xfId="0"/>
    <xf numFmtId="0" fontId="4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166" fontId="7" fillId="2" borderId="1" xfId="0" applyNumberFormat="1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 applyProtection="1">
      <alignment horizontal="left" vertical="top" wrapText="1"/>
      <protection locked="0"/>
    </xf>
    <xf numFmtId="166" fontId="7" fillId="2" borderId="1" xfId="1" applyNumberFormat="1" applyFont="1" applyFill="1" applyBorder="1" applyAlignment="1">
      <alignment vertical="top" wrapText="1"/>
    </xf>
    <xf numFmtId="166" fontId="7" fillId="2" borderId="1" xfId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Protection="1"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66" fontId="6" fillId="2" borderId="1" xfId="1" applyNumberFormat="1" applyFont="1" applyFill="1" applyBorder="1" applyAlignment="1">
      <alignment vertical="top" wrapText="1"/>
    </xf>
    <xf numFmtId="0" fontId="10" fillId="2" borderId="0" xfId="1" applyFont="1" applyFill="1"/>
    <xf numFmtId="166" fontId="6" fillId="2" borderId="1" xfId="1" applyNumberFormat="1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1" fillId="2" borderId="0" xfId="1" applyFont="1" applyFill="1"/>
    <xf numFmtId="166" fontId="6" fillId="2" borderId="1" xfId="0" applyNumberFormat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horizontal="right" vertical="top"/>
      <protection locked="0"/>
    </xf>
    <xf numFmtId="165" fontId="8" fillId="2" borderId="1" xfId="1" applyNumberFormat="1" applyFont="1" applyFill="1" applyBorder="1" applyAlignment="1">
      <alignment horizontal="center" vertical="top" wrapText="1"/>
    </xf>
    <xf numFmtId="0" fontId="13" fillId="2" borderId="0" xfId="0" applyFont="1" applyFill="1"/>
    <xf numFmtId="0" fontId="7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 applyProtection="1">
      <alignment horizontal="left" vertical="top" wrapText="1"/>
      <protection locked="0"/>
    </xf>
    <xf numFmtId="49" fontId="9" fillId="2" borderId="2" xfId="0" applyNumberFormat="1" applyFont="1" applyFill="1" applyBorder="1" applyAlignment="1" applyProtection="1">
      <alignment horizontal="left" vertical="top"/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top"/>
      <protection locked="0"/>
    </xf>
    <xf numFmtId="165" fontId="9" fillId="2" borderId="1" xfId="1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right"/>
    </xf>
    <xf numFmtId="166" fontId="9" fillId="2" borderId="3" xfId="0" applyNumberFormat="1" applyFont="1" applyFill="1" applyBorder="1" applyAlignment="1">
      <alignment horizontal="center" vertical="top" wrapText="1"/>
    </xf>
    <xf numFmtId="0" fontId="14" fillId="2" borderId="0" xfId="3" applyFont="1" applyFill="1"/>
    <xf numFmtId="0" fontId="4" fillId="2" borderId="0" xfId="3" applyFont="1" applyFill="1"/>
    <xf numFmtId="166" fontId="5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6" fillId="2" borderId="1" xfId="0" applyNumberFormat="1" applyFont="1" applyFill="1" applyBorder="1" applyAlignment="1" applyProtection="1">
      <alignment horizontal="left" vertical="top" wrapText="1"/>
      <protection locked="0"/>
    </xf>
    <xf numFmtId="165" fontId="8" fillId="2" borderId="1" xfId="0" applyNumberFormat="1" applyFont="1" applyFill="1" applyBorder="1" applyAlignment="1" applyProtection="1">
      <alignment horizontal="center" vertical="top"/>
      <protection locked="0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right"/>
    </xf>
    <xf numFmtId="0" fontId="15" fillId="2" borderId="0" xfId="1" applyFont="1" applyFill="1"/>
    <xf numFmtId="167" fontId="4" fillId="2" borderId="0" xfId="0" applyNumberFormat="1" applyFont="1" applyFill="1" applyProtection="1">
      <protection locked="0"/>
    </xf>
    <xf numFmtId="167" fontId="13" fillId="2" borderId="0" xfId="0" applyNumberFormat="1" applyFont="1" applyFill="1"/>
    <xf numFmtId="167" fontId="9" fillId="2" borderId="0" xfId="0" applyNumberFormat="1" applyFont="1" applyFill="1" applyProtection="1">
      <protection locked="0"/>
    </xf>
    <xf numFmtId="167" fontId="8" fillId="2" borderId="0" xfId="0" applyNumberFormat="1" applyFont="1" applyFill="1" applyAlignment="1" applyProtection="1">
      <alignment horizontal="left"/>
      <protection locked="0"/>
    </xf>
    <xf numFmtId="167" fontId="11" fillId="2" borderId="0" xfId="1" applyNumberFormat="1" applyFont="1" applyFill="1"/>
    <xf numFmtId="167" fontId="9" fillId="2" borderId="0" xfId="0" applyNumberFormat="1" applyFont="1" applyFill="1" applyAlignment="1" applyProtection="1">
      <alignment horizontal="left"/>
      <protection locked="0"/>
    </xf>
    <xf numFmtId="167" fontId="10" fillId="2" borderId="0" xfId="1" applyNumberFormat="1" applyFont="1" applyFill="1"/>
    <xf numFmtId="167" fontId="15" fillId="2" borderId="0" xfId="1" applyNumberFormat="1" applyFont="1" applyFill="1"/>
    <xf numFmtId="165" fontId="8" fillId="2" borderId="14" xfId="1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 applyProtection="1">
      <alignment horizontal="center" vertical="top"/>
      <protection locked="0"/>
    </xf>
    <xf numFmtId="165" fontId="8" fillId="2" borderId="14" xfId="0" applyNumberFormat="1" applyFont="1" applyFill="1" applyBorder="1" applyAlignment="1" applyProtection="1">
      <alignment horizontal="center" vertical="top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 wrapText="1"/>
      <protection locked="0"/>
    </xf>
    <xf numFmtId="1" fontId="9" fillId="2" borderId="2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65" fontId="9" fillId="2" borderId="14" xfId="1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vertical="top"/>
      <protection locked="0"/>
    </xf>
    <xf numFmtId="49" fontId="9" fillId="2" borderId="3" xfId="0" applyNumberFormat="1" applyFont="1" applyFill="1" applyBorder="1" applyAlignment="1" applyProtection="1">
      <alignment vertical="top"/>
      <protection locked="0"/>
    </xf>
    <xf numFmtId="166" fontId="9" fillId="2" borderId="2" xfId="0" applyNumberFormat="1" applyFont="1" applyFill="1" applyBorder="1" applyAlignment="1" applyProtection="1">
      <alignment vertical="center" wrapText="1"/>
      <protection locked="0"/>
    </xf>
    <xf numFmtId="166" fontId="9" fillId="2" borderId="3" xfId="0" applyNumberFormat="1" applyFont="1" applyFill="1" applyBorder="1" applyAlignment="1" applyProtection="1">
      <alignment vertical="center" wrapText="1"/>
      <protection locked="0"/>
    </xf>
    <xf numFmtId="166" fontId="9" fillId="2" borderId="5" xfId="0" applyNumberFormat="1" applyFont="1" applyFill="1" applyBorder="1" applyAlignment="1" applyProtection="1">
      <alignment vertical="center" wrapText="1"/>
      <protection locked="0"/>
    </xf>
    <xf numFmtId="166" fontId="7" fillId="2" borderId="2" xfId="1" applyNumberFormat="1" applyFont="1" applyFill="1" applyBorder="1" applyAlignment="1">
      <alignment vertical="center" wrapText="1"/>
    </xf>
    <xf numFmtId="166" fontId="7" fillId="2" borderId="3" xfId="1" applyNumberFormat="1" applyFont="1" applyFill="1" applyBorder="1" applyAlignment="1">
      <alignment vertical="center" wrapText="1"/>
    </xf>
    <xf numFmtId="166" fontId="7" fillId="2" borderId="5" xfId="1" applyNumberFormat="1" applyFont="1" applyFill="1" applyBorder="1" applyAlignment="1">
      <alignment vertical="center" wrapText="1"/>
    </xf>
    <xf numFmtId="49" fontId="9" fillId="2" borderId="5" xfId="0" applyNumberFormat="1" applyFont="1" applyFill="1" applyBorder="1" applyAlignment="1" applyProtection="1">
      <alignment vertical="top"/>
      <protection locked="0"/>
    </xf>
    <xf numFmtId="166" fontId="8" fillId="2" borderId="2" xfId="0" applyNumberFormat="1" applyFont="1" applyFill="1" applyBorder="1" applyAlignment="1" applyProtection="1">
      <alignment vertical="top" wrapText="1"/>
      <protection locked="0"/>
    </xf>
    <xf numFmtId="166" fontId="8" fillId="2" borderId="3" xfId="0" applyNumberFormat="1" applyFont="1" applyFill="1" applyBorder="1" applyAlignment="1" applyProtection="1">
      <alignment vertical="top" wrapText="1"/>
      <protection locked="0"/>
    </xf>
    <xf numFmtId="166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0" applyNumberFormat="1" applyFont="1" applyFill="1" applyBorder="1" applyAlignment="1">
      <alignment vertical="top" wrapText="1"/>
    </xf>
    <xf numFmtId="166" fontId="9" fillId="2" borderId="3" xfId="0" applyNumberFormat="1" applyFont="1" applyFill="1" applyBorder="1" applyAlignment="1">
      <alignment vertical="top" wrapText="1"/>
    </xf>
    <xf numFmtId="166" fontId="9" fillId="2" borderId="5" xfId="0" applyNumberFormat="1" applyFont="1" applyFill="1" applyBorder="1" applyAlignment="1">
      <alignment vertical="top" wrapText="1"/>
    </xf>
    <xf numFmtId="164" fontId="9" fillId="2" borderId="2" xfId="1" applyNumberFormat="1" applyFont="1" applyFill="1" applyBorder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164" fontId="9" fillId="2" borderId="5" xfId="1" applyNumberFormat="1" applyFont="1" applyFill="1" applyBorder="1" applyAlignment="1">
      <alignment vertical="center" wrapText="1"/>
    </xf>
    <xf numFmtId="166" fontId="8" fillId="2" borderId="2" xfId="0" applyNumberFormat="1" applyFont="1" applyFill="1" applyBorder="1" applyAlignment="1">
      <alignment vertical="top" wrapText="1"/>
    </xf>
    <xf numFmtId="166" fontId="8" fillId="2" borderId="5" xfId="0" applyNumberFormat="1" applyFont="1" applyFill="1" applyBorder="1" applyAlignment="1">
      <alignment vertical="top" wrapText="1"/>
    </xf>
    <xf numFmtId="166" fontId="8" fillId="2" borderId="3" xfId="0" applyNumberFormat="1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vertical="top" wrapText="1"/>
    </xf>
    <xf numFmtId="49" fontId="9" fillId="2" borderId="5" xfId="0" applyNumberFormat="1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vertical="top" wrapText="1"/>
    </xf>
    <xf numFmtId="49" fontId="8" fillId="2" borderId="5" xfId="0" applyNumberFormat="1" applyFont="1" applyFill="1" applyBorder="1" applyAlignment="1">
      <alignment vertical="top" wrapText="1"/>
    </xf>
    <xf numFmtId="1" fontId="8" fillId="2" borderId="3" xfId="0" applyNumberFormat="1" applyFont="1" applyFill="1" applyBorder="1" applyAlignment="1" applyProtection="1">
      <alignment vertical="top" wrapText="1"/>
      <protection locked="0"/>
    </xf>
    <xf numFmtId="1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1" applyNumberFormat="1" applyFont="1" applyFill="1" applyBorder="1" applyAlignment="1">
      <alignment vertical="center" wrapText="1"/>
    </xf>
    <xf numFmtId="166" fontId="9" fillId="2" borderId="3" xfId="1" applyNumberFormat="1" applyFont="1" applyFill="1" applyBorder="1" applyAlignment="1">
      <alignment vertical="center" wrapText="1"/>
    </xf>
    <xf numFmtId="166" fontId="9" fillId="2" borderId="5" xfId="1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13" fillId="2" borderId="0" xfId="0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4" fillId="2" borderId="0" xfId="0" applyFont="1" applyFill="1" applyAlignment="1" applyProtection="1">
      <alignment horizontal="center" vertical="top" wrapText="1"/>
      <protection locked="0"/>
    </xf>
    <xf numFmtId="165" fontId="13" fillId="2" borderId="0" xfId="0" applyNumberFormat="1" applyFont="1" applyFill="1" applyAlignment="1">
      <alignment horizontal="center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2" xfId="0" applyNumberFormat="1" applyFont="1" applyFill="1" applyBorder="1" applyAlignment="1">
      <alignment horizontal="center" vertical="top" wrapText="1"/>
    </xf>
    <xf numFmtId="166" fontId="9" fillId="2" borderId="5" xfId="0" applyNumberFormat="1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>
      <alignment horizontal="center" vertical="top" wrapText="1"/>
    </xf>
    <xf numFmtId="166" fontId="8" fillId="2" borderId="3" xfId="0" applyNumberFormat="1" applyFont="1" applyFill="1" applyBorder="1" applyAlignment="1">
      <alignment horizontal="center" vertical="top" wrapText="1"/>
    </xf>
    <xf numFmtId="166" fontId="8" fillId="2" borderId="5" xfId="0" applyNumberFormat="1" applyFont="1" applyFill="1" applyBorder="1" applyAlignment="1">
      <alignment horizontal="center" vertical="top" wrapText="1"/>
    </xf>
    <xf numFmtId="166" fontId="7" fillId="2" borderId="2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 applyProtection="1">
      <alignment horizontal="left" vertical="top" wrapText="1"/>
      <protection locked="0"/>
    </xf>
    <xf numFmtId="1" fontId="8" fillId="2" borderId="3" xfId="0" applyNumberFormat="1" applyFont="1" applyFill="1" applyBorder="1" applyAlignment="1" applyProtection="1">
      <alignment horizontal="left" vertical="top" wrapText="1"/>
      <protection locked="0"/>
    </xf>
    <xf numFmtId="165" fontId="8" fillId="2" borderId="14" xfId="1" applyNumberFormat="1" applyFont="1" applyFill="1" applyBorder="1" applyAlignment="1">
      <alignment horizontal="center" vertical="top" wrapText="1"/>
    </xf>
    <xf numFmtId="165" fontId="8" fillId="2" borderId="16" xfId="1" applyNumberFormat="1" applyFont="1" applyFill="1" applyBorder="1" applyAlignment="1">
      <alignment horizontal="center" vertical="top" wrapText="1"/>
    </xf>
    <xf numFmtId="165" fontId="8" fillId="2" borderId="15" xfId="1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 applyProtection="1">
      <alignment horizontal="center" vertical="top"/>
      <protection locked="0"/>
    </xf>
    <xf numFmtId="165" fontId="9" fillId="2" borderId="16" xfId="0" applyNumberFormat="1" applyFont="1" applyFill="1" applyBorder="1" applyAlignment="1" applyProtection="1">
      <alignment horizontal="center" vertical="top"/>
      <protection locked="0"/>
    </xf>
    <xf numFmtId="165" fontId="9" fillId="2" borderId="15" xfId="0" applyNumberFormat="1" applyFont="1" applyFill="1" applyBorder="1" applyAlignment="1" applyProtection="1">
      <alignment horizontal="center" vertical="top"/>
      <protection locked="0"/>
    </xf>
    <xf numFmtId="165" fontId="8" fillId="2" borderId="14" xfId="0" applyNumberFormat="1" applyFont="1" applyFill="1" applyBorder="1" applyAlignment="1">
      <alignment horizontal="center" vertical="top" wrapText="1"/>
    </xf>
    <xf numFmtId="165" fontId="8" fillId="2" borderId="16" xfId="0" applyNumberFormat="1" applyFont="1" applyFill="1" applyBorder="1" applyAlignment="1">
      <alignment horizontal="center" vertical="top" wrapText="1"/>
    </xf>
    <xf numFmtId="165" fontId="8" fillId="2" borderId="15" xfId="0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>
      <alignment horizontal="center" vertical="top" wrapText="1"/>
    </xf>
    <xf numFmtId="165" fontId="9" fillId="2" borderId="16" xfId="0" applyNumberFormat="1" applyFont="1" applyFill="1" applyBorder="1" applyAlignment="1">
      <alignment horizontal="center" vertical="top" wrapText="1"/>
    </xf>
    <xf numFmtId="165" fontId="9" fillId="2" borderId="15" xfId="0" applyNumberFormat="1" applyFont="1" applyFill="1" applyBorder="1" applyAlignment="1">
      <alignment horizontal="center" vertical="top" wrapText="1"/>
    </xf>
    <xf numFmtId="165" fontId="9" fillId="2" borderId="14" xfId="1" applyNumberFormat="1" applyFont="1" applyFill="1" applyBorder="1" applyAlignment="1">
      <alignment horizontal="center" vertical="top" wrapText="1"/>
    </xf>
    <xf numFmtId="165" fontId="9" fillId="2" borderId="16" xfId="1" applyNumberFormat="1" applyFont="1" applyFill="1" applyBorder="1" applyAlignment="1">
      <alignment horizontal="center" vertical="top" wrapText="1"/>
    </xf>
    <xf numFmtId="165" fontId="9" fillId="2" borderId="15" xfId="1" applyNumberFormat="1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 applyProtection="1">
      <alignment horizontal="left" vertical="top" wrapText="1"/>
      <protection locked="0"/>
    </xf>
    <xf numFmtId="166" fontId="8" fillId="2" borderId="3" xfId="0" applyNumberFormat="1" applyFont="1" applyFill="1" applyBorder="1" applyAlignment="1" applyProtection="1">
      <alignment horizontal="left" vertical="top" wrapText="1"/>
      <protection locked="0"/>
    </xf>
    <xf numFmtId="166" fontId="8" fillId="2" borderId="5" xfId="0" applyNumberFormat="1" applyFont="1" applyFill="1" applyBorder="1" applyAlignment="1" applyProtection="1">
      <alignment horizontal="left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/>
      <protection locked="0"/>
    </xf>
    <xf numFmtId="165" fontId="8" fillId="2" borderId="16" xfId="0" applyNumberFormat="1" applyFont="1" applyFill="1" applyBorder="1" applyAlignment="1" applyProtection="1">
      <alignment horizontal="center" vertical="top"/>
      <protection locked="0"/>
    </xf>
    <xf numFmtId="165" fontId="8" fillId="2" borderId="15" xfId="0" applyNumberFormat="1" applyFont="1" applyFill="1" applyBorder="1" applyAlignment="1" applyProtection="1">
      <alignment horizontal="center" vertical="top"/>
      <protection locked="0"/>
    </xf>
    <xf numFmtId="1" fontId="9" fillId="2" borderId="2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8" fillId="2" borderId="2" xfId="0" applyNumberFormat="1" applyFont="1" applyFill="1" applyBorder="1" applyAlignment="1">
      <alignment horizontal="left" vertical="top" wrapText="1"/>
    </xf>
    <xf numFmtId="166" fontId="8" fillId="2" borderId="3" xfId="0" applyNumberFormat="1" applyFont="1" applyFill="1" applyBorder="1" applyAlignment="1">
      <alignment horizontal="left" vertical="top" wrapText="1"/>
    </xf>
    <xf numFmtId="166" fontId="8" fillId="2" borderId="5" xfId="0" applyNumberFormat="1" applyFont="1" applyFill="1" applyBorder="1" applyAlignment="1">
      <alignment horizontal="left" vertical="top" wrapText="1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2" borderId="16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6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5" xfId="0" applyNumberFormat="1" applyFont="1" applyFill="1" applyBorder="1" applyAlignment="1" applyProtection="1">
      <alignment horizontal="center" vertical="top" wrapText="1"/>
      <protection locked="0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 applyProtection="1">
      <alignment horizontal="left" vertical="top" wrapText="1"/>
      <protection locked="0"/>
    </xf>
    <xf numFmtId="166" fontId="9" fillId="2" borderId="3" xfId="0" applyNumberFormat="1" applyFont="1" applyFill="1" applyBorder="1" applyAlignment="1" applyProtection="1">
      <alignment horizontal="left" vertical="top" wrapText="1"/>
      <protection locked="0"/>
    </xf>
    <xf numFmtId="166" fontId="9" fillId="2" borderId="5" xfId="0" applyNumberFormat="1" applyFont="1" applyFill="1" applyBorder="1" applyAlignment="1" applyProtection="1">
      <alignment horizontal="left" vertical="top" wrapText="1"/>
      <protection locked="0"/>
    </xf>
    <xf numFmtId="166" fontId="5" fillId="2" borderId="14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6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5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6" xfId="1" applyNumberFormat="1" applyFont="1" applyFill="1" applyBorder="1" applyAlignment="1">
      <alignment horizontal="center"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166" fontId="8" fillId="2" borderId="8" xfId="1" applyNumberFormat="1" applyFont="1" applyFill="1" applyBorder="1" applyAlignment="1">
      <alignment horizontal="center" vertical="center" wrapText="1"/>
    </xf>
    <xf numFmtId="166" fontId="8" fillId="2" borderId="12" xfId="1" applyNumberFormat="1" applyFont="1" applyFill="1" applyBorder="1" applyAlignment="1">
      <alignment horizontal="center" vertical="center" wrapText="1"/>
    </xf>
    <xf numFmtId="166" fontId="8" fillId="2" borderId="0" xfId="1" applyNumberFormat="1" applyFont="1" applyFill="1" applyAlignment="1">
      <alignment horizontal="center" vertical="center" wrapText="1"/>
    </xf>
    <xf numFmtId="166" fontId="8" fillId="2" borderId="13" xfId="1" applyNumberFormat="1" applyFont="1" applyFill="1" applyBorder="1" applyAlignment="1">
      <alignment horizontal="center" vertical="center" wrapText="1"/>
    </xf>
    <xf numFmtId="166" fontId="8" fillId="2" borderId="9" xfId="1" applyNumberFormat="1" applyFont="1" applyFill="1" applyBorder="1" applyAlignment="1">
      <alignment horizontal="center" vertical="center" wrapText="1"/>
    </xf>
    <xf numFmtId="166" fontId="8" fillId="2" borderId="4" xfId="1" applyNumberFormat="1" applyFont="1" applyFill="1" applyBorder="1" applyAlignment="1">
      <alignment horizontal="center" vertical="center" wrapText="1"/>
    </xf>
    <xf numFmtId="166" fontId="8" fillId="2" borderId="10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 applyProtection="1">
      <alignment horizontal="right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166" fontId="9" fillId="2" borderId="2" xfId="0" applyNumberFormat="1" applyFont="1" applyFill="1" applyBorder="1" applyAlignment="1">
      <alignment horizontal="left" vertical="top" wrapText="1"/>
    </xf>
    <xf numFmtId="166" fontId="9" fillId="2" borderId="3" xfId="0" applyNumberFormat="1" applyFont="1" applyFill="1" applyBorder="1" applyAlignment="1">
      <alignment horizontal="left" vertical="top" wrapText="1"/>
    </xf>
    <xf numFmtId="166" fontId="9" fillId="2" borderId="5" xfId="0" applyNumberFormat="1" applyFont="1" applyFill="1" applyBorder="1" applyAlignment="1">
      <alignment horizontal="left" vertical="top" wrapText="1"/>
    </xf>
    <xf numFmtId="1" fontId="9" fillId="2" borderId="2" xfId="1" applyNumberFormat="1" applyFont="1" applyFill="1" applyBorder="1" applyAlignment="1">
      <alignment horizontal="center" vertical="center"/>
    </xf>
    <xf numFmtId="1" fontId="9" fillId="2" borderId="5" xfId="1" applyNumberFormat="1" applyFont="1" applyFill="1" applyBorder="1" applyAlignment="1">
      <alignment horizontal="center" vertical="center"/>
    </xf>
    <xf numFmtId="165" fontId="9" fillId="3" borderId="14" xfId="0" applyNumberFormat="1" applyFont="1" applyFill="1" applyBorder="1" applyAlignment="1" applyProtection="1">
      <alignment horizontal="center" vertical="top"/>
      <protection locked="0"/>
    </xf>
    <xf numFmtId="165" fontId="9" fillId="3" borderId="16" xfId="0" applyNumberFormat="1" applyFont="1" applyFill="1" applyBorder="1" applyAlignment="1" applyProtection="1">
      <alignment horizontal="center" vertical="top"/>
      <protection locked="0"/>
    </xf>
    <xf numFmtId="165" fontId="9" fillId="3" borderId="15" xfId="0" applyNumberFormat="1" applyFont="1" applyFill="1" applyBorder="1" applyAlignment="1" applyProtection="1">
      <alignment horizontal="center" vertical="top"/>
      <protection locked="0"/>
    </xf>
    <xf numFmtId="165" fontId="9" fillId="3" borderId="14" xfId="1" applyNumberFormat="1" applyFont="1" applyFill="1" applyBorder="1" applyAlignment="1">
      <alignment horizontal="center" vertical="top" wrapText="1"/>
    </xf>
    <xf numFmtId="165" fontId="9" fillId="3" borderId="16" xfId="1" applyNumberFormat="1" applyFont="1" applyFill="1" applyBorder="1" applyAlignment="1">
      <alignment horizontal="center" vertical="top" wrapText="1"/>
    </xf>
    <xf numFmtId="165" fontId="9" fillId="3" borderId="15" xfId="1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3" xr:uid="{00000000-0005-0000-0000-000003000000}"/>
    <cellStyle name="Обычный 5 2" xfId="2" xr:uid="{00000000-0005-0000-0000-000004000000}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7"/>
  <sheetViews>
    <sheetView tabSelected="1" topLeftCell="A100" zoomScaleNormal="100" zoomScaleSheetLayoutView="90" workbookViewId="0">
      <selection activeCell="B111" sqref="B111:B113"/>
    </sheetView>
  </sheetViews>
  <sheetFormatPr defaultColWidth="9" defaultRowHeight="14.25" x14ac:dyDescent="0.2"/>
  <cols>
    <col min="1" max="1" width="5.75" style="23" customWidth="1"/>
    <col min="2" max="2" width="31.25" style="23" customWidth="1"/>
    <col min="3" max="3" width="12.375" style="103" customWidth="1"/>
    <col min="4" max="4" width="17.875" style="23" customWidth="1"/>
    <col min="5" max="5" width="15" style="103" customWidth="1"/>
    <col min="6" max="6" width="14.75" style="103" customWidth="1"/>
    <col min="7" max="7" width="13.5" style="103" bestFit="1" customWidth="1"/>
    <col min="8" max="8" width="4.75" style="103" customWidth="1"/>
    <col min="9" max="9" width="5.5" style="103" customWidth="1"/>
    <col min="10" max="10" width="6.125" style="103" customWidth="1"/>
    <col min="11" max="11" width="5.625" style="103" customWidth="1"/>
    <col min="12" max="14" width="13.5" style="103" bestFit="1" customWidth="1"/>
    <col min="15" max="15" width="15" style="23" customWidth="1"/>
    <col min="16" max="16" width="9" style="23"/>
    <col min="17" max="17" width="13.25" style="52" customWidth="1"/>
    <col min="18" max="16384" width="9" style="23"/>
  </cols>
  <sheetData>
    <row r="1" spans="1:17" s="1" customFormat="1" ht="67.5" customHeight="1" x14ac:dyDescent="0.25">
      <c r="C1" s="101"/>
      <c r="E1" s="101"/>
      <c r="F1" s="101"/>
      <c r="G1" s="100"/>
      <c r="H1" s="101"/>
      <c r="I1" s="101"/>
      <c r="J1" s="101"/>
      <c r="K1" s="100"/>
      <c r="L1" s="187" t="s">
        <v>84</v>
      </c>
      <c r="M1" s="187"/>
      <c r="N1" s="187"/>
      <c r="O1" s="187"/>
      <c r="P1" s="40"/>
      <c r="Q1" s="51"/>
    </row>
    <row r="2" spans="1:17" s="1" customFormat="1" ht="15.75" customHeight="1" x14ac:dyDescent="0.25">
      <c r="A2" s="21"/>
      <c r="B2" s="21"/>
      <c r="C2" s="102"/>
      <c r="D2" s="21"/>
      <c r="E2" s="102"/>
      <c r="F2" s="102"/>
      <c r="G2" s="105"/>
      <c r="H2" s="102"/>
      <c r="I2" s="102"/>
      <c r="J2" s="102"/>
      <c r="K2" s="102"/>
      <c r="L2" s="105"/>
      <c r="M2" s="188" t="s">
        <v>61</v>
      </c>
      <c r="N2" s="188"/>
      <c r="O2" s="188"/>
      <c r="Q2" s="51"/>
    </row>
    <row r="3" spans="1:17" ht="59.25" customHeight="1" x14ac:dyDescent="0.2">
      <c r="A3" s="189" t="s">
        <v>58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17" s="8" customFormat="1" ht="15" customHeight="1" x14ac:dyDescent="0.25">
      <c r="A4" s="107" t="s">
        <v>14</v>
      </c>
      <c r="B4" s="194" t="s">
        <v>7</v>
      </c>
      <c r="C4" s="110" t="s">
        <v>3</v>
      </c>
      <c r="D4" s="194" t="s">
        <v>0</v>
      </c>
      <c r="E4" s="194" t="s">
        <v>15</v>
      </c>
      <c r="F4" s="190" t="s">
        <v>34</v>
      </c>
      <c r="G4" s="190"/>
      <c r="H4" s="190"/>
      <c r="I4" s="190"/>
      <c r="J4" s="190"/>
      <c r="K4" s="190"/>
      <c r="L4" s="190"/>
      <c r="M4" s="190"/>
      <c r="N4" s="190"/>
      <c r="O4" s="194" t="s">
        <v>51</v>
      </c>
      <c r="Q4" s="53"/>
    </row>
    <row r="5" spans="1:17" s="8" customFormat="1" ht="29.25" customHeight="1" x14ac:dyDescent="0.25">
      <c r="A5" s="108"/>
      <c r="B5" s="195"/>
      <c r="C5" s="111"/>
      <c r="D5" s="195"/>
      <c r="E5" s="195"/>
      <c r="F5" s="25" t="s">
        <v>17</v>
      </c>
      <c r="G5" s="196" t="s">
        <v>18</v>
      </c>
      <c r="H5" s="197"/>
      <c r="I5" s="197"/>
      <c r="J5" s="197"/>
      <c r="K5" s="198"/>
      <c r="L5" s="25" t="s">
        <v>25</v>
      </c>
      <c r="M5" s="25" t="s">
        <v>26</v>
      </c>
      <c r="N5" s="25" t="s">
        <v>27</v>
      </c>
      <c r="O5" s="195"/>
      <c r="Q5" s="53"/>
    </row>
    <row r="6" spans="1:17" s="8" customFormat="1" ht="15" x14ac:dyDescent="0.25">
      <c r="A6" s="9">
        <v>1</v>
      </c>
      <c r="B6" s="10">
        <v>2</v>
      </c>
      <c r="C6" s="10">
        <v>3</v>
      </c>
      <c r="D6" s="10">
        <v>4</v>
      </c>
      <c r="E6" s="62">
        <v>5</v>
      </c>
      <c r="F6" s="10">
        <v>6</v>
      </c>
      <c r="G6" s="157">
        <v>7</v>
      </c>
      <c r="H6" s="158"/>
      <c r="I6" s="158"/>
      <c r="J6" s="158"/>
      <c r="K6" s="159"/>
      <c r="L6" s="10">
        <v>8</v>
      </c>
      <c r="M6" s="10">
        <v>9</v>
      </c>
      <c r="N6" s="10">
        <v>10</v>
      </c>
      <c r="O6" s="7">
        <v>11</v>
      </c>
      <c r="Q6" s="53"/>
    </row>
    <row r="7" spans="1:17" s="1" customFormat="1" ht="19.899999999999999" customHeight="1" x14ac:dyDescent="0.25">
      <c r="A7" s="191" t="s">
        <v>54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3"/>
      <c r="Q7" s="51"/>
    </row>
    <row r="8" spans="1:17" s="15" customFormat="1" ht="16.5" customHeight="1" x14ac:dyDescent="0.2">
      <c r="A8" s="127">
        <v>1</v>
      </c>
      <c r="B8" s="144" t="s">
        <v>53</v>
      </c>
      <c r="C8" s="112" t="s">
        <v>28</v>
      </c>
      <c r="D8" s="14" t="s">
        <v>8</v>
      </c>
      <c r="E8" s="63">
        <f t="shared" ref="E8:E14" si="0">SUM(F8:N8)</f>
        <v>5919052.3421799997</v>
      </c>
      <c r="F8" s="37">
        <f>F10+F11+F9</f>
        <v>532447.39777000004</v>
      </c>
      <c r="G8" s="160">
        <f>G10+G11+G9</f>
        <v>758326.54004999995</v>
      </c>
      <c r="H8" s="161"/>
      <c r="I8" s="161"/>
      <c r="J8" s="161"/>
      <c r="K8" s="162"/>
      <c r="L8" s="37">
        <f t="shared" ref="L8:N8" si="1">L10+L11+L9</f>
        <v>542759.46811999998</v>
      </c>
      <c r="M8" s="37">
        <f t="shared" si="1"/>
        <v>542759.46811999998</v>
      </c>
      <c r="N8" s="37">
        <f t="shared" si="1"/>
        <v>3542759.4681199999</v>
      </c>
      <c r="O8" s="77"/>
      <c r="Q8" s="54"/>
    </row>
    <row r="9" spans="1:17" s="15" customFormat="1" ht="28.5" customHeight="1" x14ac:dyDescent="0.2">
      <c r="A9" s="93"/>
      <c r="B9" s="145"/>
      <c r="C9" s="113"/>
      <c r="D9" s="14" t="s">
        <v>36</v>
      </c>
      <c r="E9" s="63">
        <f t="shared" si="0"/>
        <v>164.62487999999999</v>
      </c>
      <c r="F9" s="37">
        <f>F47</f>
        <v>164.62487999999999</v>
      </c>
      <c r="G9" s="160">
        <f>G47</f>
        <v>0</v>
      </c>
      <c r="H9" s="161"/>
      <c r="I9" s="161"/>
      <c r="J9" s="161"/>
      <c r="K9" s="162"/>
      <c r="L9" s="37">
        <f t="shared" ref="L9:N9" si="2">L47</f>
        <v>0</v>
      </c>
      <c r="M9" s="37">
        <f t="shared" si="2"/>
        <v>0</v>
      </c>
      <c r="N9" s="37">
        <f t="shared" si="2"/>
        <v>0</v>
      </c>
      <c r="O9" s="78"/>
      <c r="Q9" s="54"/>
    </row>
    <row r="10" spans="1:17" s="16" customFormat="1" ht="41.25" customHeight="1" x14ac:dyDescent="0.25">
      <c r="A10" s="93"/>
      <c r="B10" s="145"/>
      <c r="C10" s="113"/>
      <c r="D10" s="11" t="s">
        <v>9</v>
      </c>
      <c r="E10" s="63">
        <f t="shared" si="0"/>
        <v>2096529.0218800001</v>
      </c>
      <c r="F10" s="22">
        <f>F13+F42+F24+F19</f>
        <v>336883.81035000004</v>
      </c>
      <c r="G10" s="129">
        <f>G13+G24+G42+G19</f>
        <v>494616.92952999996</v>
      </c>
      <c r="H10" s="130"/>
      <c r="I10" s="130"/>
      <c r="J10" s="130"/>
      <c r="K10" s="131"/>
      <c r="L10" s="22">
        <f>L13+L24+L42+L19</f>
        <v>421676.09399999998</v>
      </c>
      <c r="M10" s="22">
        <f t="shared" ref="M10:N10" si="3">M13+M24+M42+M19</f>
        <v>421676.09399999998</v>
      </c>
      <c r="N10" s="22">
        <f t="shared" si="3"/>
        <v>421676.09399999998</v>
      </c>
      <c r="O10" s="78"/>
      <c r="Q10" s="55"/>
    </row>
    <row r="11" spans="1:17" s="16" customFormat="1" ht="28.5" customHeight="1" x14ac:dyDescent="0.25">
      <c r="A11" s="94"/>
      <c r="B11" s="146"/>
      <c r="C11" s="114"/>
      <c r="D11" s="13" t="s">
        <v>2</v>
      </c>
      <c r="E11" s="63">
        <f t="shared" si="0"/>
        <v>3822358.6954199998</v>
      </c>
      <c r="F11" s="22">
        <f>F14+F25</f>
        <v>195398.96254000001</v>
      </c>
      <c r="G11" s="129">
        <f>G14+G25</f>
        <v>263709.61051999999</v>
      </c>
      <c r="H11" s="130"/>
      <c r="I11" s="130"/>
      <c r="J11" s="130"/>
      <c r="K11" s="131"/>
      <c r="L11" s="22">
        <f t="shared" ref="L11:N11" si="4">L14+L25</f>
        <v>121083.37411999999</v>
      </c>
      <c r="M11" s="22">
        <f t="shared" si="4"/>
        <v>121083.37411999999</v>
      </c>
      <c r="N11" s="22">
        <f t="shared" si="4"/>
        <v>3121083.3741199998</v>
      </c>
      <c r="O11" s="79"/>
      <c r="Q11" s="55"/>
    </row>
    <row r="12" spans="1:17" s="2" customFormat="1" ht="15" customHeight="1" x14ac:dyDescent="0.25">
      <c r="A12" s="68" t="s">
        <v>10</v>
      </c>
      <c r="B12" s="172" t="s">
        <v>69</v>
      </c>
      <c r="C12" s="115" t="s">
        <v>28</v>
      </c>
      <c r="D12" s="4" t="s">
        <v>1</v>
      </c>
      <c r="E12" s="60">
        <f t="shared" si="0"/>
        <v>2524146.7910500001</v>
      </c>
      <c r="F12" s="35">
        <f>SUM(F13:F14)</f>
        <v>477157.73028000002</v>
      </c>
      <c r="G12" s="132">
        <f>SUM(G13:G14)</f>
        <v>509671.85616999998</v>
      </c>
      <c r="H12" s="133"/>
      <c r="I12" s="133"/>
      <c r="J12" s="133"/>
      <c r="K12" s="134"/>
      <c r="L12" s="35">
        <f>SUM(L13:L14)</f>
        <v>512439.06819999998</v>
      </c>
      <c r="M12" s="35">
        <f>SUM(M13:M14)</f>
        <v>512439.06819999998</v>
      </c>
      <c r="N12" s="35">
        <f>SUM(N13:N14)</f>
        <v>512439.06819999998</v>
      </c>
      <c r="O12" s="70" t="s">
        <v>5</v>
      </c>
      <c r="Q12" s="56"/>
    </row>
    <row r="13" spans="1:17" s="12" customFormat="1" ht="42.75" customHeight="1" x14ac:dyDescent="0.25">
      <c r="A13" s="69"/>
      <c r="B13" s="173"/>
      <c r="C13" s="116"/>
      <c r="D13" s="5" t="s">
        <v>9</v>
      </c>
      <c r="E13" s="60">
        <f t="shared" si="0"/>
        <v>1866788.0956300001</v>
      </c>
      <c r="F13" s="36">
        <v>296758.76773999998</v>
      </c>
      <c r="G13" s="207">
        <f>342855.446+18541.79808+29958.45+55.9+895.95-573.43156+2082.73254+1348+797.40059</f>
        <v>395962.24565</v>
      </c>
      <c r="H13" s="208"/>
      <c r="I13" s="208"/>
      <c r="J13" s="208"/>
      <c r="K13" s="209"/>
      <c r="L13" s="36">
        <f t="shared" ref="L13:N13" si="5">342855.446+18541.79808+29958.45</f>
        <v>391355.69407999999</v>
      </c>
      <c r="M13" s="36">
        <f t="shared" si="5"/>
        <v>391355.69407999999</v>
      </c>
      <c r="N13" s="36">
        <f t="shared" si="5"/>
        <v>391355.69407999999</v>
      </c>
      <c r="O13" s="71"/>
      <c r="Q13" s="56"/>
    </row>
    <row r="14" spans="1:17" s="12" customFormat="1" ht="19.5" customHeight="1" x14ac:dyDescent="0.25">
      <c r="A14" s="76"/>
      <c r="B14" s="174"/>
      <c r="C14" s="117"/>
      <c r="D14" s="6" t="s">
        <v>2</v>
      </c>
      <c r="E14" s="60">
        <f t="shared" si="0"/>
        <v>657358.69542</v>
      </c>
      <c r="F14" s="35">
        <v>180398.96254000001</v>
      </c>
      <c r="G14" s="132">
        <v>113709.61052</v>
      </c>
      <c r="H14" s="133"/>
      <c r="I14" s="133"/>
      <c r="J14" s="133"/>
      <c r="K14" s="134"/>
      <c r="L14" s="35">
        <v>121083.37411999999</v>
      </c>
      <c r="M14" s="35">
        <v>121083.37411999999</v>
      </c>
      <c r="N14" s="35">
        <v>121083.37411999999</v>
      </c>
      <c r="O14" s="72"/>
      <c r="Q14" s="56"/>
    </row>
    <row r="15" spans="1:17" s="12" customFormat="1" ht="28.5" customHeight="1" x14ac:dyDescent="0.25">
      <c r="A15" s="68"/>
      <c r="B15" s="172" t="s">
        <v>52</v>
      </c>
      <c r="C15" s="118" t="s">
        <v>40</v>
      </c>
      <c r="D15" s="125" t="s">
        <v>40</v>
      </c>
      <c r="E15" s="60" t="s">
        <v>41</v>
      </c>
      <c r="F15" s="29" t="s">
        <v>17</v>
      </c>
      <c r="G15" s="30" t="s">
        <v>70</v>
      </c>
      <c r="H15" s="132" t="s">
        <v>42</v>
      </c>
      <c r="I15" s="133"/>
      <c r="J15" s="133"/>
      <c r="K15" s="134"/>
      <c r="L15" s="30" t="s">
        <v>25</v>
      </c>
      <c r="M15" s="30" t="s">
        <v>26</v>
      </c>
      <c r="N15" s="30" t="s">
        <v>27</v>
      </c>
      <c r="O15" s="28"/>
      <c r="Q15" s="57"/>
    </row>
    <row r="16" spans="1:17" s="12" customFormat="1" ht="15" x14ac:dyDescent="0.25">
      <c r="A16" s="69"/>
      <c r="B16" s="173"/>
      <c r="C16" s="28"/>
      <c r="D16" s="74"/>
      <c r="E16" s="152">
        <v>100</v>
      </c>
      <c r="F16" s="152">
        <v>100</v>
      </c>
      <c r="G16" s="150">
        <v>100</v>
      </c>
      <c r="H16" s="34" t="s">
        <v>43</v>
      </c>
      <c r="I16" s="34" t="s">
        <v>44</v>
      </c>
      <c r="J16" s="34" t="s">
        <v>45</v>
      </c>
      <c r="K16" s="33" t="s">
        <v>46</v>
      </c>
      <c r="L16" s="150">
        <v>100</v>
      </c>
      <c r="M16" s="150">
        <v>100</v>
      </c>
      <c r="N16" s="150">
        <v>100</v>
      </c>
      <c r="O16" s="28"/>
      <c r="Q16" s="57"/>
    </row>
    <row r="17" spans="1:17" s="12" customFormat="1" ht="33" customHeight="1" x14ac:dyDescent="0.25">
      <c r="A17" s="76"/>
      <c r="B17" s="174"/>
      <c r="C17" s="119"/>
      <c r="D17" s="126"/>
      <c r="E17" s="153"/>
      <c r="F17" s="153"/>
      <c r="G17" s="151"/>
      <c r="H17" s="33">
        <v>26</v>
      </c>
      <c r="I17" s="33">
        <v>52</v>
      </c>
      <c r="J17" s="33">
        <v>75</v>
      </c>
      <c r="K17" s="33">
        <v>100</v>
      </c>
      <c r="L17" s="151"/>
      <c r="M17" s="151"/>
      <c r="N17" s="151"/>
      <c r="O17" s="28"/>
      <c r="Q17" s="57"/>
    </row>
    <row r="18" spans="1:17" s="2" customFormat="1" ht="15" customHeight="1" x14ac:dyDescent="0.25">
      <c r="A18" s="68" t="s">
        <v>11</v>
      </c>
      <c r="B18" s="172" t="s">
        <v>47</v>
      </c>
      <c r="C18" s="115" t="s">
        <v>28</v>
      </c>
      <c r="D18" s="4" t="s">
        <v>1</v>
      </c>
      <c r="E18" s="60">
        <f>SUM(F18:N18)</f>
        <v>36391.123959999997</v>
      </c>
      <c r="F18" s="35">
        <f>SUM(F19)</f>
        <v>10766.00848</v>
      </c>
      <c r="G18" s="132">
        <f>SUM(G19:G19)</f>
        <v>10209.915720000001</v>
      </c>
      <c r="H18" s="133"/>
      <c r="I18" s="133"/>
      <c r="J18" s="133"/>
      <c r="K18" s="134"/>
      <c r="L18" s="35">
        <f>SUM(L19:L19)</f>
        <v>5138.3999199999998</v>
      </c>
      <c r="M18" s="35">
        <f>SUM(M19:M19)</f>
        <v>5138.3999199999998</v>
      </c>
      <c r="N18" s="35">
        <f>SUM(N19:N19)</f>
        <v>5138.3999199999998</v>
      </c>
      <c r="O18" s="70" t="s">
        <v>5</v>
      </c>
      <c r="Q18" s="56"/>
    </row>
    <row r="19" spans="1:17" s="12" customFormat="1" ht="78" customHeight="1" x14ac:dyDescent="0.25">
      <c r="A19" s="76"/>
      <c r="B19" s="174"/>
      <c r="C19" s="117"/>
      <c r="D19" s="5" t="s">
        <v>9</v>
      </c>
      <c r="E19" s="60">
        <f>SUM(F19:N19)</f>
        <v>36391.123959999997</v>
      </c>
      <c r="F19" s="36">
        <v>10766.00848</v>
      </c>
      <c r="G19" s="207">
        <f>5138.39992-762.45705+6631.37344-797.40059</f>
        <v>10209.915720000001</v>
      </c>
      <c r="H19" s="208"/>
      <c r="I19" s="208"/>
      <c r="J19" s="208"/>
      <c r="K19" s="209"/>
      <c r="L19" s="36">
        <v>5138.3999199999998</v>
      </c>
      <c r="M19" s="36">
        <v>5138.3999199999998</v>
      </c>
      <c r="N19" s="36">
        <v>5138.3999199999998</v>
      </c>
      <c r="O19" s="71"/>
      <c r="Q19" s="57"/>
    </row>
    <row r="20" spans="1:17" s="12" customFormat="1" ht="30" customHeight="1" x14ac:dyDescent="0.25">
      <c r="A20" s="68"/>
      <c r="B20" s="172" t="s">
        <v>57</v>
      </c>
      <c r="C20" s="118" t="s">
        <v>40</v>
      </c>
      <c r="D20" s="125" t="s">
        <v>40</v>
      </c>
      <c r="E20" s="60" t="s">
        <v>41</v>
      </c>
      <c r="F20" s="29" t="s">
        <v>17</v>
      </c>
      <c r="G20" s="30" t="s">
        <v>70</v>
      </c>
      <c r="H20" s="132" t="s">
        <v>42</v>
      </c>
      <c r="I20" s="133"/>
      <c r="J20" s="133"/>
      <c r="K20" s="134"/>
      <c r="L20" s="30" t="s">
        <v>25</v>
      </c>
      <c r="M20" s="30" t="s">
        <v>26</v>
      </c>
      <c r="N20" s="30" t="s">
        <v>27</v>
      </c>
      <c r="O20" s="28"/>
      <c r="Q20" s="57"/>
    </row>
    <row r="21" spans="1:17" s="12" customFormat="1" ht="15" x14ac:dyDescent="0.25">
      <c r="A21" s="69"/>
      <c r="B21" s="173"/>
      <c r="C21" s="28"/>
      <c r="D21" s="74"/>
      <c r="E21" s="152">
        <v>3</v>
      </c>
      <c r="F21" s="152">
        <v>1</v>
      </c>
      <c r="G21" s="150">
        <v>3</v>
      </c>
      <c r="H21" s="34" t="s">
        <v>43</v>
      </c>
      <c r="I21" s="34" t="s">
        <v>44</v>
      </c>
      <c r="J21" s="34" t="s">
        <v>45</v>
      </c>
      <c r="K21" s="33" t="s">
        <v>46</v>
      </c>
      <c r="L21" s="64">
        <v>1</v>
      </c>
      <c r="M21" s="64">
        <v>1</v>
      </c>
      <c r="N21" s="64">
        <v>1</v>
      </c>
      <c r="O21" s="28"/>
      <c r="Q21" s="57"/>
    </row>
    <row r="22" spans="1:17" s="12" customFormat="1" ht="16.5" customHeight="1" x14ac:dyDescent="0.25">
      <c r="A22" s="76"/>
      <c r="B22" s="174"/>
      <c r="C22" s="119"/>
      <c r="D22" s="75"/>
      <c r="E22" s="153"/>
      <c r="F22" s="153"/>
      <c r="G22" s="151"/>
      <c r="H22" s="33">
        <v>1</v>
      </c>
      <c r="I22" s="33">
        <v>1</v>
      </c>
      <c r="J22" s="33">
        <v>3</v>
      </c>
      <c r="K22" s="33">
        <v>3</v>
      </c>
      <c r="L22" s="65"/>
      <c r="M22" s="65"/>
      <c r="N22" s="65"/>
      <c r="O22" s="28"/>
      <c r="Q22" s="57"/>
    </row>
    <row r="23" spans="1:17" s="2" customFormat="1" ht="15" customHeight="1" x14ac:dyDescent="0.25">
      <c r="A23" s="68" t="s">
        <v>12</v>
      </c>
      <c r="B23" s="172" t="s">
        <v>32</v>
      </c>
      <c r="C23" s="115" t="s">
        <v>28</v>
      </c>
      <c r="D23" s="4" t="s">
        <v>1</v>
      </c>
      <c r="E23" s="60">
        <f>SUM(F23:N23)</f>
        <v>3222964.5702900002</v>
      </c>
      <c r="F23" s="35">
        <f>F24+F25</f>
        <v>19302.80213</v>
      </c>
      <c r="G23" s="132">
        <f>G24+G25</f>
        <v>203661.76816000001</v>
      </c>
      <c r="H23" s="133"/>
      <c r="I23" s="133"/>
      <c r="J23" s="133"/>
      <c r="K23" s="134"/>
      <c r="L23" s="35">
        <f>L24+L25</f>
        <v>0</v>
      </c>
      <c r="M23" s="35">
        <f>M24+M25</f>
        <v>0</v>
      </c>
      <c r="N23" s="35">
        <f>N24+N25</f>
        <v>3000000</v>
      </c>
      <c r="O23" s="80" t="s">
        <v>19</v>
      </c>
      <c r="Q23" s="56"/>
    </row>
    <row r="24" spans="1:17" s="12" customFormat="1" ht="40.5" customHeight="1" x14ac:dyDescent="0.25">
      <c r="A24" s="69"/>
      <c r="B24" s="173"/>
      <c r="C24" s="116"/>
      <c r="D24" s="5" t="s">
        <v>9</v>
      </c>
      <c r="E24" s="60">
        <f>SUM(F24:N24)</f>
        <v>57964.570290000003</v>
      </c>
      <c r="F24" s="35">
        <f>F26+F33</f>
        <v>4302.80213</v>
      </c>
      <c r="G24" s="132">
        <f>G26</f>
        <v>53661.76816</v>
      </c>
      <c r="H24" s="133"/>
      <c r="I24" s="133"/>
      <c r="J24" s="133"/>
      <c r="K24" s="134"/>
      <c r="L24" s="35">
        <v>0</v>
      </c>
      <c r="M24" s="35">
        <v>0</v>
      </c>
      <c r="N24" s="35">
        <v>0</v>
      </c>
      <c r="O24" s="81"/>
      <c r="Q24" s="57"/>
    </row>
    <row r="25" spans="1:17" s="12" customFormat="1" ht="24.75" customHeight="1" x14ac:dyDescent="0.25">
      <c r="A25" s="76"/>
      <c r="B25" s="174"/>
      <c r="C25" s="117"/>
      <c r="D25" s="6" t="s">
        <v>2</v>
      </c>
      <c r="E25" s="60">
        <f>SUM(F25:N25)</f>
        <v>3165000</v>
      </c>
      <c r="F25" s="36">
        <f>F37</f>
        <v>15000</v>
      </c>
      <c r="G25" s="141">
        <f>G37</f>
        <v>150000</v>
      </c>
      <c r="H25" s="142"/>
      <c r="I25" s="142"/>
      <c r="J25" s="142"/>
      <c r="K25" s="143"/>
      <c r="L25" s="36">
        <f t="shared" ref="L25:M25" si="6">L37</f>
        <v>0</v>
      </c>
      <c r="M25" s="36">
        <f t="shared" si="6"/>
        <v>0</v>
      </c>
      <c r="N25" s="36">
        <f>N37</f>
        <v>3000000</v>
      </c>
      <c r="O25" s="82"/>
      <c r="Q25" s="57"/>
    </row>
    <row r="26" spans="1:17" s="12" customFormat="1" ht="39" customHeight="1" x14ac:dyDescent="0.25">
      <c r="A26" s="27" t="s">
        <v>50</v>
      </c>
      <c r="B26" s="26" t="s">
        <v>31</v>
      </c>
      <c r="C26" s="117" t="s">
        <v>28</v>
      </c>
      <c r="D26" s="5" t="s">
        <v>9</v>
      </c>
      <c r="E26" s="60">
        <f>SUM(F26:N26)</f>
        <v>53661.76816</v>
      </c>
      <c r="F26" s="35">
        <v>0</v>
      </c>
      <c r="G26" s="204">
        <f>100000+573.43156-6631.37344-16664.933-3601-2082.73254-6000-1464.34375-10467.28067</f>
        <v>53661.76816</v>
      </c>
      <c r="H26" s="205"/>
      <c r="I26" s="205"/>
      <c r="J26" s="205"/>
      <c r="K26" s="206"/>
      <c r="L26" s="35">
        <v>0</v>
      </c>
      <c r="M26" s="35">
        <v>0</v>
      </c>
      <c r="N26" s="35">
        <v>0</v>
      </c>
      <c r="O26" s="80" t="s">
        <v>5</v>
      </c>
      <c r="Q26" s="57"/>
    </row>
    <row r="27" spans="1:17" s="12" customFormat="1" ht="30.75" customHeight="1" x14ac:dyDescent="0.25">
      <c r="A27" s="68"/>
      <c r="B27" s="172" t="s">
        <v>78</v>
      </c>
      <c r="C27" s="118" t="s">
        <v>40</v>
      </c>
      <c r="D27" s="125" t="s">
        <v>40</v>
      </c>
      <c r="E27" s="60" t="s">
        <v>41</v>
      </c>
      <c r="F27" s="29" t="s">
        <v>17</v>
      </c>
      <c r="G27" s="30" t="s">
        <v>70</v>
      </c>
      <c r="H27" s="132" t="s">
        <v>42</v>
      </c>
      <c r="I27" s="133"/>
      <c r="J27" s="133"/>
      <c r="K27" s="134"/>
      <c r="L27" s="30" t="s">
        <v>25</v>
      </c>
      <c r="M27" s="30" t="s">
        <v>26</v>
      </c>
      <c r="N27" s="30" t="s">
        <v>27</v>
      </c>
      <c r="O27" s="81"/>
      <c r="Q27" s="57"/>
    </row>
    <row r="28" spans="1:17" s="12" customFormat="1" ht="15" x14ac:dyDescent="0.25">
      <c r="A28" s="69"/>
      <c r="B28" s="173"/>
      <c r="C28" s="28"/>
      <c r="D28" s="74"/>
      <c r="E28" s="152">
        <v>1</v>
      </c>
      <c r="F28" s="152">
        <v>0</v>
      </c>
      <c r="G28" s="150">
        <v>1</v>
      </c>
      <c r="H28" s="31" t="s">
        <v>43</v>
      </c>
      <c r="I28" s="31" t="s">
        <v>44</v>
      </c>
      <c r="J28" s="31" t="s">
        <v>45</v>
      </c>
      <c r="K28" s="32" t="s">
        <v>46</v>
      </c>
      <c r="L28" s="150">
        <v>0</v>
      </c>
      <c r="M28" s="150">
        <v>0</v>
      </c>
      <c r="N28" s="150">
        <v>0</v>
      </c>
      <c r="O28" s="81"/>
      <c r="Q28" s="57"/>
    </row>
    <row r="29" spans="1:17" s="12" customFormat="1" ht="15.75" customHeight="1" x14ac:dyDescent="0.25">
      <c r="A29" s="76"/>
      <c r="B29" s="174"/>
      <c r="C29" s="119"/>
      <c r="D29" s="75"/>
      <c r="E29" s="153"/>
      <c r="F29" s="153"/>
      <c r="G29" s="151"/>
      <c r="H29" s="33">
        <v>0</v>
      </c>
      <c r="I29" s="33">
        <v>0</v>
      </c>
      <c r="J29" s="33">
        <v>1</v>
      </c>
      <c r="K29" s="33">
        <v>1</v>
      </c>
      <c r="L29" s="151"/>
      <c r="M29" s="151"/>
      <c r="N29" s="151"/>
      <c r="O29" s="82"/>
      <c r="Q29" s="57"/>
    </row>
    <row r="30" spans="1:17" s="12" customFormat="1" ht="30.75" customHeight="1" x14ac:dyDescent="0.25">
      <c r="A30" s="68"/>
      <c r="B30" s="172" t="s">
        <v>85</v>
      </c>
      <c r="C30" s="118" t="s">
        <v>40</v>
      </c>
      <c r="D30" s="125" t="s">
        <v>40</v>
      </c>
      <c r="E30" s="60" t="s">
        <v>41</v>
      </c>
      <c r="F30" s="29" t="s">
        <v>17</v>
      </c>
      <c r="G30" s="30" t="s">
        <v>70</v>
      </c>
      <c r="H30" s="132" t="s">
        <v>42</v>
      </c>
      <c r="I30" s="133"/>
      <c r="J30" s="133"/>
      <c r="K30" s="134"/>
      <c r="L30" s="30" t="s">
        <v>25</v>
      </c>
      <c r="M30" s="30" t="s">
        <v>26</v>
      </c>
      <c r="N30" s="30" t="s">
        <v>27</v>
      </c>
      <c r="O30" s="81"/>
      <c r="Q30" s="57"/>
    </row>
    <row r="31" spans="1:17" s="12" customFormat="1" ht="15" x14ac:dyDescent="0.25">
      <c r="A31" s="69"/>
      <c r="B31" s="173"/>
      <c r="C31" s="28"/>
      <c r="D31" s="74"/>
      <c r="E31" s="152">
        <v>2</v>
      </c>
      <c r="F31" s="152">
        <v>0</v>
      </c>
      <c r="G31" s="150">
        <v>2</v>
      </c>
      <c r="H31" s="31" t="s">
        <v>43</v>
      </c>
      <c r="I31" s="31" t="s">
        <v>44</v>
      </c>
      <c r="J31" s="31" t="s">
        <v>45</v>
      </c>
      <c r="K31" s="32" t="s">
        <v>46</v>
      </c>
      <c r="L31" s="150">
        <v>0</v>
      </c>
      <c r="M31" s="150">
        <v>0</v>
      </c>
      <c r="N31" s="150">
        <v>0</v>
      </c>
      <c r="O31" s="81"/>
      <c r="Q31" s="57"/>
    </row>
    <row r="32" spans="1:17" s="12" customFormat="1" ht="15.75" customHeight="1" x14ac:dyDescent="0.25">
      <c r="A32" s="76"/>
      <c r="B32" s="174"/>
      <c r="C32" s="119"/>
      <c r="D32" s="75"/>
      <c r="E32" s="153"/>
      <c r="F32" s="153"/>
      <c r="G32" s="151"/>
      <c r="H32" s="33">
        <v>0</v>
      </c>
      <c r="I32" s="33">
        <v>0</v>
      </c>
      <c r="J32" s="33">
        <v>2</v>
      </c>
      <c r="K32" s="33">
        <v>2</v>
      </c>
      <c r="L32" s="151"/>
      <c r="M32" s="151"/>
      <c r="N32" s="151"/>
      <c r="O32" s="82"/>
      <c r="Q32" s="57"/>
    </row>
    <row r="33" spans="1:17" s="12" customFormat="1" ht="42" customHeight="1" x14ac:dyDescent="0.25">
      <c r="A33" s="27" t="s">
        <v>59</v>
      </c>
      <c r="B33" s="26" t="s">
        <v>60</v>
      </c>
      <c r="C33" s="117" t="s">
        <v>28</v>
      </c>
      <c r="D33" s="5" t="s">
        <v>9</v>
      </c>
      <c r="E33" s="60">
        <f>SUM(F33:N33)</f>
        <v>4302.80213</v>
      </c>
      <c r="F33" s="35">
        <f>6869.81695-2567.01482</f>
        <v>4302.80213</v>
      </c>
      <c r="G33" s="132">
        <v>0</v>
      </c>
      <c r="H33" s="133"/>
      <c r="I33" s="133"/>
      <c r="J33" s="133"/>
      <c r="K33" s="134"/>
      <c r="L33" s="35">
        <v>0</v>
      </c>
      <c r="M33" s="35">
        <v>0</v>
      </c>
      <c r="N33" s="35">
        <v>0</v>
      </c>
      <c r="O33" s="80" t="s">
        <v>5</v>
      </c>
      <c r="Q33" s="57"/>
    </row>
    <row r="34" spans="1:17" s="12" customFormat="1" ht="30" customHeight="1" x14ac:dyDescent="0.25">
      <c r="A34" s="68"/>
      <c r="B34" s="172" t="s">
        <v>63</v>
      </c>
      <c r="C34" s="118" t="s">
        <v>40</v>
      </c>
      <c r="D34" s="125" t="s">
        <v>40</v>
      </c>
      <c r="E34" s="60" t="s">
        <v>41</v>
      </c>
      <c r="F34" s="29" t="s">
        <v>17</v>
      </c>
      <c r="G34" s="30" t="s">
        <v>70</v>
      </c>
      <c r="H34" s="132" t="s">
        <v>42</v>
      </c>
      <c r="I34" s="133"/>
      <c r="J34" s="133"/>
      <c r="K34" s="134"/>
      <c r="L34" s="30" t="s">
        <v>25</v>
      </c>
      <c r="M34" s="30" t="s">
        <v>26</v>
      </c>
      <c r="N34" s="30" t="s">
        <v>27</v>
      </c>
      <c r="O34" s="81"/>
      <c r="Q34" s="57"/>
    </row>
    <row r="35" spans="1:17" s="12" customFormat="1" ht="15" x14ac:dyDescent="0.25">
      <c r="A35" s="69"/>
      <c r="B35" s="173"/>
      <c r="C35" s="28"/>
      <c r="D35" s="74"/>
      <c r="E35" s="152">
        <v>1</v>
      </c>
      <c r="F35" s="152">
        <v>1</v>
      </c>
      <c r="G35" s="150">
        <v>0</v>
      </c>
      <c r="H35" s="31" t="s">
        <v>43</v>
      </c>
      <c r="I35" s="31" t="s">
        <v>44</v>
      </c>
      <c r="J35" s="31" t="s">
        <v>45</v>
      </c>
      <c r="K35" s="32" t="s">
        <v>46</v>
      </c>
      <c r="L35" s="150">
        <v>0</v>
      </c>
      <c r="M35" s="150">
        <v>0</v>
      </c>
      <c r="N35" s="150">
        <v>0</v>
      </c>
      <c r="O35" s="81"/>
      <c r="Q35" s="57"/>
    </row>
    <row r="36" spans="1:17" s="12" customFormat="1" ht="15" x14ac:dyDescent="0.25">
      <c r="A36" s="76"/>
      <c r="B36" s="174"/>
      <c r="C36" s="119"/>
      <c r="D36" s="75"/>
      <c r="E36" s="153"/>
      <c r="F36" s="153"/>
      <c r="G36" s="151"/>
      <c r="H36" s="33">
        <v>0</v>
      </c>
      <c r="I36" s="33">
        <v>0</v>
      </c>
      <c r="J36" s="33">
        <v>0</v>
      </c>
      <c r="K36" s="33">
        <v>0</v>
      </c>
      <c r="L36" s="151"/>
      <c r="M36" s="151"/>
      <c r="N36" s="151"/>
      <c r="O36" s="82"/>
      <c r="Q36" s="57"/>
    </row>
    <row r="37" spans="1:17" s="12" customFormat="1" ht="291.75" customHeight="1" x14ac:dyDescent="0.25">
      <c r="A37" s="27" t="s">
        <v>64</v>
      </c>
      <c r="B37" s="26" t="s">
        <v>71</v>
      </c>
      <c r="C37" s="117" t="s">
        <v>28</v>
      </c>
      <c r="D37" s="6" t="s">
        <v>2</v>
      </c>
      <c r="E37" s="60">
        <f>SUM(F37:N37)</f>
        <v>3165000</v>
      </c>
      <c r="F37" s="35">
        <v>15000</v>
      </c>
      <c r="G37" s="132">
        <v>150000</v>
      </c>
      <c r="H37" s="133"/>
      <c r="I37" s="133"/>
      <c r="J37" s="133"/>
      <c r="K37" s="134"/>
      <c r="L37" s="35">
        <v>0</v>
      </c>
      <c r="M37" s="35">
        <v>0</v>
      </c>
      <c r="N37" s="35">
        <v>3000000</v>
      </c>
      <c r="O37" s="109" t="s">
        <v>5</v>
      </c>
      <c r="Q37" s="57"/>
    </row>
    <row r="38" spans="1:17" s="12" customFormat="1" ht="30" customHeight="1" x14ac:dyDescent="0.25">
      <c r="A38" s="68"/>
      <c r="B38" s="172" t="s">
        <v>72</v>
      </c>
      <c r="C38" s="118" t="s">
        <v>40</v>
      </c>
      <c r="D38" s="125" t="s">
        <v>40</v>
      </c>
      <c r="E38" s="60" t="s">
        <v>41</v>
      </c>
      <c r="F38" s="29" t="s">
        <v>17</v>
      </c>
      <c r="G38" s="30" t="s">
        <v>70</v>
      </c>
      <c r="H38" s="132" t="s">
        <v>42</v>
      </c>
      <c r="I38" s="133"/>
      <c r="J38" s="133"/>
      <c r="K38" s="134"/>
      <c r="L38" s="30" t="s">
        <v>25</v>
      </c>
      <c r="M38" s="30" t="s">
        <v>26</v>
      </c>
      <c r="N38" s="30" t="s">
        <v>27</v>
      </c>
      <c r="O38" s="42"/>
      <c r="Q38" s="57"/>
    </row>
    <row r="39" spans="1:17" s="12" customFormat="1" ht="15" x14ac:dyDescent="0.25">
      <c r="A39" s="69"/>
      <c r="B39" s="173"/>
      <c r="C39" s="28"/>
      <c r="D39" s="74"/>
      <c r="E39" s="152">
        <v>3</v>
      </c>
      <c r="F39" s="152">
        <v>1</v>
      </c>
      <c r="G39" s="150">
        <v>1</v>
      </c>
      <c r="H39" s="31" t="s">
        <v>43</v>
      </c>
      <c r="I39" s="31" t="s">
        <v>44</v>
      </c>
      <c r="J39" s="31" t="s">
        <v>45</v>
      </c>
      <c r="K39" s="32" t="s">
        <v>46</v>
      </c>
      <c r="L39" s="150">
        <v>0</v>
      </c>
      <c r="M39" s="150">
        <v>0</v>
      </c>
      <c r="N39" s="150">
        <v>1</v>
      </c>
      <c r="O39" s="42"/>
      <c r="Q39" s="57"/>
    </row>
    <row r="40" spans="1:17" s="12" customFormat="1" ht="15" x14ac:dyDescent="0.25">
      <c r="A40" s="76"/>
      <c r="B40" s="174"/>
      <c r="C40" s="119"/>
      <c r="D40" s="75"/>
      <c r="E40" s="153"/>
      <c r="F40" s="153"/>
      <c r="G40" s="151"/>
      <c r="H40" s="33">
        <v>0</v>
      </c>
      <c r="I40" s="33">
        <v>0</v>
      </c>
      <c r="J40" s="33">
        <v>0</v>
      </c>
      <c r="K40" s="33">
        <v>1</v>
      </c>
      <c r="L40" s="151"/>
      <c r="M40" s="151"/>
      <c r="N40" s="151"/>
      <c r="O40" s="42"/>
      <c r="Q40" s="57"/>
    </row>
    <row r="41" spans="1:17" s="2" customFormat="1" ht="15" customHeight="1" x14ac:dyDescent="0.25">
      <c r="A41" s="89" t="s">
        <v>35</v>
      </c>
      <c r="B41" s="172" t="s">
        <v>33</v>
      </c>
      <c r="C41" s="120" t="s">
        <v>28</v>
      </c>
      <c r="D41" s="4" t="s">
        <v>4</v>
      </c>
      <c r="E41" s="60">
        <f>SUM(F41:N41)</f>
        <v>135385.23200000002</v>
      </c>
      <c r="F41" s="35">
        <f>SUM(F42:F42)</f>
        <v>25056.232</v>
      </c>
      <c r="G41" s="132">
        <f>SUM(G42:G42)</f>
        <v>34783</v>
      </c>
      <c r="H41" s="133"/>
      <c r="I41" s="133"/>
      <c r="J41" s="133"/>
      <c r="K41" s="134"/>
      <c r="L41" s="35">
        <f>SUM(L42:L42)</f>
        <v>25182</v>
      </c>
      <c r="M41" s="35">
        <f>SUM(M42:M42)</f>
        <v>25182</v>
      </c>
      <c r="N41" s="35">
        <f>SUM(N42:N42)</f>
        <v>25182</v>
      </c>
      <c r="O41" s="80" t="s">
        <v>5</v>
      </c>
      <c r="Q41" s="56"/>
    </row>
    <row r="42" spans="1:17" s="12" customFormat="1" ht="48.75" customHeight="1" x14ac:dyDescent="0.25">
      <c r="A42" s="90"/>
      <c r="B42" s="174"/>
      <c r="C42" s="121"/>
      <c r="D42" s="5" t="s">
        <v>9</v>
      </c>
      <c r="E42" s="60">
        <f>SUM(F42:N42)</f>
        <v>135385.23200000002</v>
      </c>
      <c r="F42" s="35">
        <f>25182.019-125.787</f>
        <v>25056.232</v>
      </c>
      <c r="G42" s="132">
        <f>25182+3601+6000</f>
        <v>34783</v>
      </c>
      <c r="H42" s="133"/>
      <c r="I42" s="133"/>
      <c r="J42" s="133"/>
      <c r="K42" s="134"/>
      <c r="L42" s="35">
        <v>25182</v>
      </c>
      <c r="M42" s="35">
        <v>25182</v>
      </c>
      <c r="N42" s="35">
        <v>25182</v>
      </c>
      <c r="O42" s="81"/>
      <c r="Q42" s="57"/>
    </row>
    <row r="43" spans="1:17" s="12" customFormat="1" ht="30" customHeight="1" x14ac:dyDescent="0.25">
      <c r="A43" s="68"/>
      <c r="B43" s="172" t="s">
        <v>48</v>
      </c>
      <c r="C43" s="118" t="s">
        <v>40</v>
      </c>
      <c r="D43" s="125" t="s">
        <v>40</v>
      </c>
      <c r="E43" s="60" t="s">
        <v>41</v>
      </c>
      <c r="F43" s="29" t="s">
        <v>17</v>
      </c>
      <c r="G43" s="30" t="s">
        <v>70</v>
      </c>
      <c r="H43" s="132" t="s">
        <v>42</v>
      </c>
      <c r="I43" s="133"/>
      <c r="J43" s="133"/>
      <c r="K43" s="134"/>
      <c r="L43" s="30" t="s">
        <v>25</v>
      </c>
      <c r="M43" s="30" t="s">
        <v>26</v>
      </c>
      <c r="N43" s="30" t="s">
        <v>27</v>
      </c>
      <c r="O43" s="28"/>
      <c r="Q43" s="57"/>
    </row>
    <row r="44" spans="1:17" s="12" customFormat="1" ht="15" x14ac:dyDescent="0.25">
      <c r="A44" s="69"/>
      <c r="B44" s="173"/>
      <c r="C44" s="28"/>
      <c r="D44" s="74"/>
      <c r="E44" s="202">
        <v>605</v>
      </c>
      <c r="F44" s="152">
        <v>119</v>
      </c>
      <c r="G44" s="150">
        <v>120</v>
      </c>
      <c r="H44" s="34" t="s">
        <v>43</v>
      </c>
      <c r="I44" s="34" t="s">
        <v>44</v>
      </c>
      <c r="J44" s="34" t="s">
        <v>45</v>
      </c>
      <c r="K44" s="33" t="s">
        <v>46</v>
      </c>
      <c r="L44" s="150">
        <v>121</v>
      </c>
      <c r="M44" s="150">
        <v>122</v>
      </c>
      <c r="N44" s="150">
        <v>123</v>
      </c>
      <c r="O44" s="28"/>
      <c r="Q44" s="57"/>
    </row>
    <row r="45" spans="1:17" s="12" customFormat="1" ht="15" x14ac:dyDescent="0.25">
      <c r="A45" s="76"/>
      <c r="B45" s="174"/>
      <c r="C45" s="119"/>
      <c r="D45" s="75"/>
      <c r="E45" s="203"/>
      <c r="F45" s="153"/>
      <c r="G45" s="151"/>
      <c r="H45" s="33">
        <v>30</v>
      </c>
      <c r="I45" s="33">
        <v>30</v>
      </c>
      <c r="J45" s="33">
        <v>30</v>
      </c>
      <c r="K45" s="33">
        <v>30</v>
      </c>
      <c r="L45" s="151"/>
      <c r="M45" s="151"/>
      <c r="N45" s="151"/>
      <c r="O45" s="28"/>
      <c r="Q45" s="57"/>
    </row>
    <row r="46" spans="1:17" s="12" customFormat="1" ht="30" customHeight="1" x14ac:dyDescent="0.25">
      <c r="A46" s="89" t="s">
        <v>65</v>
      </c>
      <c r="B46" s="172" t="s">
        <v>73</v>
      </c>
      <c r="C46" s="120" t="s">
        <v>28</v>
      </c>
      <c r="D46" s="4" t="s">
        <v>4</v>
      </c>
      <c r="E46" s="60">
        <f>SUM(E47:E47)</f>
        <v>164.62487999999999</v>
      </c>
      <c r="F46" s="35">
        <f>F47</f>
        <v>164.62487999999999</v>
      </c>
      <c r="G46" s="132">
        <f>SUM(G47:G47)</f>
        <v>0</v>
      </c>
      <c r="H46" s="133"/>
      <c r="I46" s="133"/>
      <c r="J46" s="133"/>
      <c r="K46" s="134"/>
      <c r="L46" s="35">
        <f>SUM(L47:L47)</f>
        <v>0</v>
      </c>
      <c r="M46" s="35">
        <f>SUM(M47:M47)</f>
        <v>0</v>
      </c>
      <c r="N46" s="35">
        <f>SUM(N47:N47)</f>
        <v>0</v>
      </c>
      <c r="O46" s="28"/>
      <c r="Q46" s="57"/>
    </row>
    <row r="47" spans="1:17" s="12" customFormat="1" ht="65.25" customHeight="1" x14ac:dyDescent="0.25">
      <c r="A47" s="90"/>
      <c r="B47" s="174"/>
      <c r="C47" s="121"/>
      <c r="D47" s="5" t="s">
        <v>36</v>
      </c>
      <c r="E47" s="60">
        <f>SUM(F47:N47)</f>
        <v>164.62487999999999</v>
      </c>
      <c r="F47" s="35">
        <v>164.62487999999999</v>
      </c>
      <c r="G47" s="132">
        <v>0</v>
      </c>
      <c r="H47" s="133"/>
      <c r="I47" s="133"/>
      <c r="J47" s="133"/>
      <c r="K47" s="134"/>
      <c r="L47" s="35">
        <v>0</v>
      </c>
      <c r="M47" s="35">
        <v>0</v>
      </c>
      <c r="N47" s="35">
        <v>0</v>
      </c>
      <c r="O47" s="28"/>
      <c r="Q47" s="57"/>
    </row>
    <row r="48" spans="1:17" s="12" customFormat="1" ht="33.75" customHeight="1" x14ac:dyDescent="0.25">
      <c r="A48" s="68"/>
      <c r="B48" s="172" t="s">
        <v>66</v>
      </c>
      <c r="C48" s="118" t="s">
        <v>40</v>
      </c>
      <c r="D48" s="125" t="s">
        <v>40</v>
      </c>
      <c r="E48" s="60" t="s">
        <v>41</v>
      </c>
      <c r="F48" s="29" t="s">
        <v>17</v>
      </c>
      <c r="G48" s="30" t="s">
        <v>70</v>
      </c>
      <c r="H48" s="132" t="s">
        <v>42</v>
      </c>
      <c r="I48" s="133"/>
      <c r="J48" s="133"/>
      <c r="K48" s="134"/>
      <c r="L48" s="30" t="s">
        <v>25</v>
      </c>
      <c r="M48" s="30" t="s">
        <v>26</v>
      </c>
      <c r="N48" s="30" t="s">
        <v>27</v>
      </c>
      <c r="O48" s="28"/>
      <c r="Q48" s="57"/>
    </row>
    <row r="49" spans="1:17" s="12" customFormat="1" ht="21.6" customHeight="1" x14ac:dyDescent="0.25">
      <c r="A49" s="69"/>
      <c r="B49" s="173"/>
      <c r="C49" s="28"/>
      <c r="D49" s="74"/>
      <c r="E49" s="152">
        <v>100</v>
      </c>
      <c r="F49" s="152">
        <v>100</v>
      </c>
      <c r="G49" s="150">
        <v>0</v>
      </c>
      <c r="H49" s="34" t="s">
        <v>43</v>
      </c>
      <c r="I49" s="34" t="s">
        <v>44</v>
      </c>
      <c r="J49" s="34" t="s">
        <v>45</v>
      </c>
      <c r="K49" s="33" t="s">
        <v>46</v>
      </c>
      <c r="L49" s="150">
        <v>0</v>
      </c>
      <c r="M49" s="150">
        <v>0</v>
      </c>
      <c r="N49" s="150">
        <v>0</v>
      </c>
      <c r="O49" s="28"/>
      <c r="Q49" s="57"/>
    </row>
    <row r="50" spans="1:17" s="12" customFormat="1" ht="69.75" customHeight="1" x14ac:dyDescent="0.25">
      <c r="A50" s="76"/>
      <c r="B50" s="174"/>
      <c r="C50" s="119"/>
      <c r="D50" s="75"/>
      <c r="E50" s="153"/>
      <c r="F50" s="153"/>
      <c r="G50" s="151"/>
      <c r="H50" s="33">
        <v>0</v>
      </c>
      <c r="I50" s="33">
        <v>0</v>
      </c>
      <c r="J50" s="33">
        <v>0</v>
      </c>
      <c r="K50" s="33">
        <v>0</v>
      </c>
      <c r="L50" s="151"/>
      <c r="M50" s="151"/>
      <c r="N50" s="151"/>
      <c r="O50" s="28"/>
      <c r="Q50" s="57"/>
    </row>
    <row r="51" spans="1:17" s="15" customFormat="1" ht="16.5" customHeight="1" x14ac:dyDescent="0.2">
      <c r="A51" s="127">
        <v>2</v>
      </c>
      <c r="B51" s="144" t="s">
        <v>81</v>
      </c>
      <c r="C51" s="112" t="s">
        <v>28</v>
      </c>
      <c r="D51" s="14" t="s">
        <v>8</v>
      </c>
      <c r="E51" s="63">
        <f>E52</f>
        <v>469361.57042</v>
      </c>
      <c r="F51" s="37">
        <f>F52</f>
        <v>0</v>
      </c>
      <c r="G51" s="160">
        <f>G52</f>
        <v>0</v>
      </c>
      <c r="H51" s="161"/>
      <c r="I51" s="161"/>
      <c r="J51" s="161"/>
      <c r="K51" s="162"/>
      <c r="L51" s="37">
        <f>L52</f>
        <v>105984.87074</v>
      </c>
      <c r="M51" s="37">
        <f t="shared" ref="M51:N51" si="7">M52</f>
        <v>181688.34984000001</v>
      </c>
      <c r="N51" s="37">
        <f t="shared" si="7"/>
        <v>181688.34984000001</v>
      </c>
      <c r="O51" s="77"/>
      <c r="Q51" s="54"/>
    </row>
    <row r="52" spans="1:17" s="16" customFormat="1" ht="41.25" customHeight="1" x14ac:dyDescent="0.25">
      <c r="A52" s="93"/>
      <c r="B52" s="145"/>
      <c r="C52" s="113"/>
      <c r="D52" s="11" t="s">
        <v>9</v>
      </c>
      <c r="E52" s="63">
        <f>SUM(F52:N52)</f>
        <v>469361.57042</v>
      </c>
      <c r="F52" s="22">
        <f>F54</f>
        <v>0</v>
      </c>
      <c r="G52" s="129">
        <f>G54</f>
        <v>0</v>
      </c>
      <c r="H52" s="130"/>
      <c r="I52" s="130"/>
      <c r="J52" s="130"/>
      <c r="K52" s="131"/>
      <c r="L52" s="22">
        <f>L54</f>
        <v>105984.87074</v>
      </c>
      <c r="M52" s="22">
        <f t="shared" ref="M52:N52" si="8">M54</f>
        <v>181688.34984000001</v>
      </c>
      <c r="N52" s="22">
        <f t="shared" si="8"/>
        <v>181688.34984000001</v>
      </c>
      <c r="O52" s="78"/>
      <c r="Q52" s="55"/>
    </row>
    <row r="53" spans="1:17" s="2" customFormat="1" ht="15" customHeight="1" x14ac:dyDescent="0.25">
      <c r="A53" s="68" t="s">
        <v>38</v>
      </c>
      <c r="B53" s="172" t="s">
        <v>82</v>
      </c>
      <c r="C53" s="115" t="s">
        <v>28</v>
      </c>
      <c r="D53" s="4" t="s">
        <v>1</v>
      </c>
      <c r="E53" s="60">
        <f t="shared" ref="E53:E54" si="9">SUM(F53:N53)</f>
        <v>469361.57042</v>
      </c>
      <c r="F53" s="35">
        <f>SUM(F54:F54)</f>
        <v>0</v>
      </c>
      <c r="G53" s="132">
        <f>SUM(G54:G54)</f>
        <v>0</v>
      </c>
      <c r="H53" s="133"/>
      <c r="I53" s="133"/>
      <c r="J53" s="133"/>
      <c r="K53" s="134"/>
      <c r="L53" s="35">
        <f>SUM(L54:L54)</f>
        <v>105984.87074</v>
      </c>
      <c r="M53" s="35">
        <f>SUM(M54:M54)</f>
        <v>181688.34984000001</v>
      </c>
      <c r="N53" s="35">
        <f>SUM(N54:N54)</f>
        <v>181688.34984000001</v>
      </c>
      <c r="O53" s="70" t="s">
        <v>5</v>
      </c>
      <c r="Q53" s="56"/>
    </row>
    <row r="54" spans="1:17" s="12" customFormat="1" ht="46.5" customHeight="1" x14ac:dyDescent="0.25">
      <c r="A54" s="69"/>
      <c r="B54" s="173"/>
      <c r="C54" s="116"/>
      <c r="D54" s="5" t="s">
        <v>9</v>
      </c>
      <c r="E54" s="60">
        <f t="shared" si="9"/>
        <v>469361.57042</v>
      </c>
      <c r="F54" s="36">
        <v>0</v>
      </c>
      <c r="G54" s="141">
        <v>0</v>
      </c>
      <c r="H54" s="142"/>
      <c r="I54" s="142"/>
      <c r="J54" s="142"/>
      <c r="K54" s="143"/>
      <c r="L54" s="36">
        <v>105984.87074</v>
      </c>
      <c r="M54" s="36">
        <v>181688.34984000001</v>
      </c>
      <c r="N54" s="36">
        <v>181688.34984000001</v>
      </c>
      <c r="O54" s="71"/>
      <c r="Q54" s="56"/>
    </row>
    <row r="55" spans="1:17" s="12" customFormat="1" ht="28.5" customHeight="1" x14ac:dyDescent="0.25">
      <c r="A55" s="68"/>
      <c r="B55" s="172" t="s">
        <v>83</v>
      </c>
      <c r="C55" s="118" t="s">
        <v>40</v>
      </c>
      <c r="D55" s="125" t="s">
        <v>40</v>
      </c>
      <c r="E55" s="60" t="s">
        <v>41</v>
      </c>
      <c r="F55" s="29" t="s">
        <v>17</v>
      </c>
      <c r="G55" s="30" t="s">
        <v>70</v>
      </c>
      <c r="H55" s="132" t="s">
        <v>42</v>
      </c>
      <c r="I55" s="133"/>
      <c r="J55" s="133"/>
      <c r="K55" s="134"/>
      <c r="L55" s="30" t="s">
        <v>25</v>
      </c>
      <c r="M55" s="30" t="s">
        <v>26</v>
      </c>
      <c r="N55" s="30" t="s">
        <v>27</v>
      </c>
      <c r="O55" s="28"/>
      <c r="Q55" s="57"/>
    </row>
    <row r="56" spans="1:17" s="12" customFormat="1" ht="15" x14ac:dyDescent="0.25">
      <c r="A56" s="69"/>
      <c r="B56" s="173"/>
      <c r="C56" s="28"/>
      <c r="D56" s="74"/>
      <c r="E56" s="152">
        <v>2</v>
      </c>
      <c r="F56" s="152">
        <v>0</v>
      </c>
      <c r="G56" s="150">
        <v>0</v>
      </c>
      <c r="H56" s="34" t="s">
        <v>43</v>
      </c>
      <c r="I56" s="34" t="s">
        <v>44</v>
      </c>
      <c r="J56" s="34" t="s">
        <v>45</v>
      </c>
      <c r="K56" s="33" t="s">
        <v>46</v>
      </c>
      <c r="L56" s="150">
        <v>2</v>
      </c>
      <c r="M56" s="150">
        <v>0</v>
      </c>
      <c r="N56" s="150">
        <v>0</v>
      </c>
      <c r="O56" s="28"/>
      <c r="Q56" s="57"/>
    </row>
    <row r="57" spans="1:17" s="12" customFormat="1" ht="33" customHeight="1" x14ac:dyDescent="0.25">
      <c r="A57" s="76"/>
      <c r="B57" s="174"/>
      <c r="C57" s="119"/>
      <c r="D57" s="126"/>
      <c r="E57" s="153"/>
      <c r="F57" s="153"/>
      <c r="G57" s="151"/>
      <c r="H57" s="33">
        <v>0</v>
      </c>
      <c r="I57" s="33">
        <v>0</v>
      </c>
      <c r="J57" s="33">
        <v>0</v>
      </c>
      <c r="K57" s="33">
        <v>0</v>
      </c>
      <c r="L57" s="151"/>
      <c r="M57" s="151"/>
      <c r="N57" s="151"/>
      <c r="O57" s="28"/>
      <c r="Q57" s="57"/>
    </row>
    <row r="58" spans="1:17" s="15" customFormat="1" ht="16.5" customHeight="1" x14ac:dyDescent="0.2">
      <c r="A58" s="127">
        <v>3</v>
      </c>
      <c r="B58" s="144" t="s">
        <v>88</v>
      </c>
      <c r="C58" s="112" t="s">
        <v>28</v>
      </c>
      <c r="D58" s="14" t="s">
        <v>8</v>
      </c>
      <c r="E58" s="63">
        <f>E60</f>
        <v>33830.559999999998</v>
      </c>
      <c r="F58" s="37">
        <f>F60</f>
        <v>0</v>
      </c>
      <c r="G58" s="160">
        <f>G60+G59</f>
        <v>0</v>
      </c>
      <c r="H58" s="161"/>
      <c r="I58" s="161"/>
      <c r="J58" s="161"/>
      <c r="K58" s="162"/>
      <c r="L58" s="37">
        <f>L60+L59</f>
        <v>89974.87</v>
      </c>
      <c r="M58" s="37">
        <f t="shared" ref="M58:N58" si="10">M60+M59</f>
        <v>0</v>
      </c>
      <c r="N58" s="37">
        <f t="shared" si="10"/>
        <v>0</v>
      </c>
      <c r="O58" s="77"/>
      <c r="Q58" s="54"/>
    </row>
    <row r="59" spans="1:17" s="15" customFormat="1" ht="30" customHeight="1" x14ac:dyDescent="0.2">
      <c r="A59" s="128"/>
      <c r="B59" s="145"/>
      <c r="C59" s="113"/>
      <c r="D59" s="14" t="s">
        <v>36</v>
      </c>
      <c r="E59" s="63">
        <f>SUM(F59:N59)</f>
        <v>56144.31</v>
      </c>
      <c r="F59" s="37"/>
      <c r="G59" s="160">
        <f>G62</f>
        <v>0</v>
      </c>
      <c r="H59" s="161"/>
      <c r="I59" s="161"/>
      <c r="J59" s="161"/>
      <c r="K59" s="162"/>
      <c r="L59" s="37">
        <f>L62</f>
        <v>56144.31</v>
      </c>
      <c r="M59" s="37">
        <f t="shared" ref="M59:N59" si="11">M62</f>
        <v>0</v>
      </c>
      <c r="N59" s="37">
        <f t="shared" si="11"/>
        <v>0</v>
      </c>
      <c r="O59" s="78"/>
      <c r="Q59" s="54"/>
    </row>
    <row r="60" spans="1:17" s="16" customFormat="1" ht="41.25" customHeight="1" x14ac:dyDescent="0.25">
      <c r="A60" s="93"/>
      <c r="B60" s="145"/>
      <c r="C60" s="113"/>
      <c r="D60" s="11" t="s">
        <v>9</v>
      </c>
      <c r="E60" s="63">
        <f>SUM(F60:N60)</f>
        <v>33830.559999999998</v>
      </c>
      <c r="F60" s="22">
        <f>F63</f>
        <v>0</v>
      </c>
      <c r="G60" s="129">
        <f>G63</f>
        <v>0</v>
      </c>
      <c r="H60" s="130"/>
      <c r="I60" s="130"/>
      <c r="J60" s="130"/>
      <c r="K60" s="131"/>
      <c r="L60" s="22">
        <f>L63</f>
        <v>33830.559999999998</v>
      </c>
      <c r="M60" s="22">
        <f t="shared" ref="M60:N60" si="12">M63</f>
        <v>0</v>
      </c>
      <c r="N60" s="22">
        <f t="shared" si="12"/>
        <v>0</v>
      </c>
      <c r="O60" s="78"/>
      <c r="Q60" s="55"/>
    </row>
    <row r="61" spans="1:17" s="2" customFormat="1" ht="15" customHeight="1" x14ac:dyDescent="0.25">
      <c r="A61" s="68" t="s">
        <v>94</v>
      </c>
      <c r="B61" s="172" t="s">
        <v>89</v>
      </c>
      <c r="C61" s="115" t="s">
        <v>28</v>
      </c>
      <c r="D61" s="4" t="s">
        <v>1</v>
      </c>
      <c r="E61" s="60">
        <f>SUM(F61:N61)</f>
        <v>89974.87</v>
      </c>
      <c r="F61" s="35">
        <f>SUM(F63:F63)</f>
        <v>0</v>
      </c>
      <c r="G61" s="132">
        <f>SUM(G63:G63)</f>
        <v>0</v>
      </c>
      <c r="H61" s="133"/>
      <c r="I61" s="133"/>
      <c r="J61" s="133"/>
      <c r="K61" s="134"/>
      <c r="L61" s="35">
        <f>SUM(L62:L63)</f>
        <v>89974.87</v>
      </c>
      <c r="M61" s="35">
        <f t="shared" ref="M61:N61" si="13">SUM(M62:M63)</f>
        <v>0</v>
      </c>
      <c r="N61" s="35">
        <f t="shared" si="13"/>
        <v>0</v>
      </c>
      <c r="O61" s="70" t="s">
        <v>5</v>
      </c>
      <c r="Q61" s="56"/>
    </row>
    <row r="62" spans="1:17" s="2" customFormat="1" ht="26.25" customHeight="1" x14ac:dyDescent="0.25">
      <c r="A62" s="69"/>
      <c r="B62" s="173"/>
      <c r="C62" s="116"/>
      <c r="D62" s="4" t="s">
        <v>36</v>
      </c>
      <c r="E62" s="60">
        <f t="shared" ref="E62:E63" si="14">SUM(F62:N62)</f>
        <v>56144.31</v>
      </c>
      <c r="F62" s="35"/>
      <c r="G62" s="132"/>
      <c r="H62" s="133"/>
      <c r="I62" s="133"/>
      <c r="J62" s="133"/>
      <c r="K62" s="134"/>
      <c r="L62" s="35">
        <v>56144.31</v>
      </c>
      <c r="M62" s="35">
        <v>0</v>
      </c>
      <c r="N62" s="35">
        <v>0</v>
      </c>
      <c r="O62" s="71"/>
      <c r="Q62" s="56"/>
    </row>
    <row r="63" spans="1:17" s="12" customFormat="1" ht="46.5" customHeight="1" x14ac:dyDescent="0.25">
      <c r="A63" s="69"/>
      <c r="B63" s="173"/>
      <c r="C63" s="116"/>
      <c r="D63" s="5" t="s">
        <v>9</v>
      </c>
      <c r="E63" s="60">
        <f t="shared" si="14"/>
        <v>33830.559999999998</v>
      </c>
      <c r="F63" s="36">
        <v>0</v>
      </c>
      <c r="G63" s="141">
        <v>0</v>
      </c>
      <c r="H63" s="142"/>
      <c r="I63" s="142"/>
      <c r="J63" s="142"/>
      <c r="K63" s="143"/>
      <c r="L63" s="36">
        <v>33830.559999999998</v>
      </c>
      <c r="M63" s="36">
        <v>0</v>
      </c>
      <c r="N63" s="36">
        <v>0</v>
      </c>
      <c r="O63" s="71"/>
      <c r="Q63" s="56"/>
    </row>
    <row r="64" spans="1:17" s="12" customFormat="1" ht="29.25" customHeight="1" x14ac:dyDescent="0.25">
      <c r="A64" s="68"/>
      <c r="B64" s="172" t="s">
        <v>90</v>
      </c>
      <c r="C64" s="118" t="s">
        <v>40</v>
      </c>
      <c r="D64" s="125" t="s">
        <v>40</v>
      </c>
      <c r="E64" s="60" t="s">
        <v>41</v>
      </c>
      <c r="F64" s="29" t="s">
        <v>17</v>
      </c>
      <c r="G64" s="30" t="s">
        <v>70</v>
      </c>
      <c r="H64" s="132" t="s">
        <v>42</v>
      </c>
      <c r="I64" s="133"/>
      <c r="J64" s="133"/>
      <c r="K64" s="134"/>
      <c r="L64" s="30" t="s">
        <v>25</v>
      </c>
      <c r="M64" s="30" t="s">
        <v>26</v>
      </c>
      <c r="N64" s="30" t="s">
        <v>27</v>
      </c>
      <c r="O64" s="28"/>
      <c r="Q64" s="57"/>
    </row>
    <row r="65" spans="1:19" s="12" customFormat="1" ht="15" x14ac:dyDescent="0.25">
      <c r="A65" s="69"/>
      <c r="B65" s="173"/>
      <c r="C65" s="28"/>
      <c r="D65" s="74"/>
      <c r="E65" s="152">
        <v>1</v>
      </c>
      <c r="F65" s="152">
        <v>0</v>
      </c>
      <c r="G65" s="150">
        <v>0</v>
      </c>
      <c r="H65" s="34" t="s">
        <v>43</v>
      </c>
      <c r="I65" s="34" t="s">
        <v>44</v>
      </c>
      <c r="J65" s="34" t="s">
        <v>45</v>
      </c>
      <c r="K65" s="33" t="s">
        <v>46</v>
      </c>
      <c r="L65" s="150">
        <v>1</v>
      </c>
      <c r="M65" s="150">
        <v>0</v>
      </c>
      <c r="N65" s="150">
        <v>0</v>
      </c>
      <c r="O65" s="28"/>
      <c r="Q65" s="57"/>
    </row>
    <row r="66" spans="1:19" s="12" customFormat="1" ht="27" customHeight="1" x14ac:dyDescent="0.25">
      <c r="A66" s="76"/>
      <c r="B66" s="174"/>
      <c r="C66" s="119"/>
      <c r="D66" s="126"/>
      <c r="E66" s="153"/>
      <c r="F66" s="153"/>
      <c r="G66" s="151"/>
      <c r="H66" s="33">
        <v>0</v>
      </c>
      <c r="I66" s="33">
        <v>0</v>
      </c>
      <c r="J66" s="33">
        <v>0</v>
      </c>
      <c r="K66" s="33">
        <v>0</v>
      </c>
      <c r="L66" s="151"/>
      <c r="M66" s="151"/>
      <c r="N66" s="151"/>
      <c r="O66" s="28"/>
      <c r="Q66" s="57"/>
    </row>
    <row r="67" spans="1:19" s="12" customFormat="1" ht="20.45" customHeight="1" x14ac:dyDescent="0.25">
      <c r="A67" s="178" t="s">
        <v>21</v>
      </c>
      <c r="B67" s="179"/>
      <c r="C67" s="180"/>
      <c r="D67" s="11" t="s">
        <v>4</v>
      </c>
      <c r="E67" s="59">
        <f>SUM(F67:N67)</f>
        <v>6478388.7825999996</v>
      </c>
      <c r="F67" s="22">
        <f>F69+F70+F68</f>
        <v>532447.39777000004</v>
      </c>
      <c r="G67" s="129">
        <f>G69+G70+G68</f>
        <v>758326.54004999995</v>
      </c>
      <c r="H67" s="130"/>
      <c r="I67" s="130"/>
      <c r="J67" s="130"/>
      <c r="K67" s="131"/>
      <c r="L67" s="22">
        <f t="shared" ref="L67:N67" si="15">L69+L70+L68</f>
        <v>738719.20886000013</v>
      </c>
      <c r="M67" s="22">
        <f t="shared" si="15"/>
        <v>724447.8179599999</v>
      </c>
      <c r="N67" s="22">
        <f t="shared" si="15"/>
        <v>3724447.8179599997</v>
      </c>
      <c r="O67" s="95"/>
      <c r="Q67" s="57"/>
    </row>
    <row r="68" spans="1:19" s="12" customFormat="1" ht="25.5" customHeight="1" x14ac:dyDescent="0.25">
      <c r="A68" s="181"/>
      <c r="B68" s="182"/>
      <c r="C68" s="183"/>
      <c r="D68" s="11" t="s">
        <v>36</v>
      </c>
      <c r="E68" s="59">
        <f>SUM(F68:N68)</f>
        <v>56308.934880000001</v>
      </c>
      <c r="F68" s="22">
        <f>F9</f>
        <v>164.62487999999999</v>
      </c>
      <c r="G68" s="129">
        <f>G9</f>
        <v>0</v>
      </c>
      <c r="H68" s="130"/>
      <c r="I68" s="130"/>
      <c r="J68" s="130"/>
      <c r="K68" s="131"/>
      <c r="L68" s="22">
        <f>L59</f>
        <v>56144.31</v>
      </c>
      <c r="M68" s="22">
        <f>M9</f>
        <v>0</v>
      </c>
      <c r="N68" s="22">
        <f>N9</f>
        <v>0</v>
      </c>
      <c r="O68" s="96"/>
      <c r="Q68" s="57"/>
    </row>
    <row r="69" spans="1:19" s="12" customFormat="1" ht="39.75" customHeight="1" x14ac:dyDescent="0.25">
      <c r="A69" s="181"/>
      <c r="B69" s="182"/>
      <c r="C69" s="183"/>
      <c r="D69" s="11" t="s">
        <v>9</v>
      </c>
      <c r="E69" s="59">
        <f>SUM(F69:N69)</f>
        <v>2599721.1522999997</v>
      </c>
      <c r="F69" s="22">
        <f>F10+F52</f>
        <v>336883.81035000004</v>
      </c>
      <c r="G69" s="129">
        <f>G10+G52</f>
        <v>494616.92952999996</v>
      </c>
      <c r="H69" s="130"/>
      <c r="I69" s="130"/>
      <c r="J69" s="130"/>
      <c r="K69" s="131"/>
      <c r="L69" s="22">
        <f>L10+L54+L60</f>
        <v>561491.52474000002</v>
      </c>
      <c r="M69" s="22">
        <f t="shared" ref="M69:N69" si="16">M10+M54+M60</f>
        <v>603364.44383999996</v>
      </c>
      <c r="N69" s="22">
        <f t="shared" si="16"/>
        <v>603364.44383999996</v>
      </c>
      <c r="O69" s="96"/>
      <c r="Q69" s="57"/>
    </row>
    <row r="70" spans="1:19" s="12" customFormat="1" ht="25.5" x14ac:dyDescent="0.25">
      <c r="A70" s="184"/>
      <c r="B70" s="185"/>
      <c r="C70" s="186"/>
      <c r="D70" s="13" t="s">
        <v>2</v>
      </c>
      <c r="E70" s="59">
        <f>SUM(F70:N70)</f>
        <v>3822358.6954199998</v>
      </c>
      <c r="F70" s="22">
        <f>F11</f>
        <v>195398.96254000001</v>
      </c>
      <c r="G70" s="129">
        <f>G11</f>
        <v>263709.61051999999</v>
      </c>
      <c r="H70" s="130"/>
      <c r="I70" s="130"/>
      <c r="J70" s="130"/>
      <c r="K70" s="131"/>
      <c r="L70" s="22">
        <f>L11</f>
        <v>121083.37411999999</v>
      </c>
      <c r="M70" s="22">
        <f>M11</f>
        <v>121083.37411999999</v>
      </c>
      <c r="N70" s="22">
        <f>N11</f>
        <v>3121083.3741199998</v>
      </c>
      <c r="O70" s="97"/>
      <c r="Q70" s="57"/>
    </row>
    <row r="71" spans="1:19" s="8" customFormat="1" ht="18.600000000000001" customHeight="1" x14ac:dyDescent="0.25">
      <c r="A71" s="175" t="s">
        <v>55</v>
      </c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7"/>
      <c r="Q71" s="53"/>
    </row>
    <row r="72" spans="1:19" s="2" customFormat="1" ht="22.9" customHeight="1" x14ac:dyDescent="0.25">
      <c r="A72" s="91">
        <v>1</v>
      </c>
      <c r="B72" s="154" t="s">
        <v>79</v>
      </c>
      <c r="C72" s="122" t="s">
        <v>29</v>
      </c>
      <c r="D72" s="17" t="s">
        <v>4</v>
      </c>
      <c r="E72" s="59">
        <f>SUM(F72:N72)</f>
        <v>2360347.49706</v>
      </c>
      <c r="F72" s="38">
        <f>F73+F74</f>
        <v>484906.45231000002</v>
      </c>
      <c r="G72" s="135">
        <f>SUM(G73:G74)</f>
        <v>483243.30575000006</v>
      </c>
      <c r="H72" s="136"/>
      <c r="I72" s="136"/>
      <c r="J72" s="136"/>
      <c r="K72" s="137"/>
      <c r="L72" s="38">
        <f>SUM(L73:L74)</f>
        <v>464065.913</v>
      </c>
      <c r="M72" s="38">
        <f>SUM(M73:M74)</f>
        <v>464065.913</v>
      </c>
      <c r="N72" s="38">
        <f>SUM(N73:N74)</f>
        <v>464065.913</v>
      </c>
      <c r="O72" s="18"/>
      <c r="Q72" s="56"/>
    </row>
    <row r="73" spans="1:19" s="12" customFormat="1" ht="38.25" x14ac:dyDescent="0.25">
      <c r="A73" s="98"/>
      <c r="B73" s="155"/>
      <c r="C73" s="123"/>
      <c r="D73" s="11" t="s">
        <v>9</v>
      </c>
      <c r="E73" s="59">
        <f>SUM(F73:N73)</f>
        <v>2224723.49706</v>
      </c>
      <c r="F73" s="22">
        <f>F76</f>
        <v>457123.24231</v>
      </c>
      <c r="G73" s="129">
        <f>G76</f>
        <v>455707.13375000004</v>
      </c>
      <c r="H73" s="130"/>
      <c r="I73" s="130"/>
      <c r="J73" s="130"/>
      <c r="K73" s="131"/>
      <c r="L73" s="22">
        <f t="shared" ref="L73:N74" si="17">L76</f>
        <v>437297.70699999999</v>
      </c>
      <c r="M73" s="22">
        <f t="shared" si="17"/>
        <v>437297.70699999999</v>
      </c>
      <c r="N73" s="22">
        <f t="shared" si="17"/>
        <v>437297.70699999999</v>
      </c>
      <c r="O73" s="86"/>
      <c r="Q73" s="57"/>
    </row>
    <row r="74" spans="1:19" s="12" customFormat="1" ht="28.5" customHeight="1" x14ac:dyDescent="0.25">
      <c r="A74" s="92"/>
      <c r="B74" s="156"/>
      <c r="C74" s="124"/>
      <c r="D74" s="13" t="s">
        <v>2</v>
      </c>
      <c r="E74" s="59">
        <f>SUM(F74:N74)</f>
        <v>135624</v>
      </c>
      <c r="F74" s="22">
        <f>F77</f>
        <v>27783.21</v>
      </c>
      <c r="G74" s="129">
        <f>G77</f>
        <v>27536.171999999999</v>
      </c>
      <c r="H74" s="130"/>
      <c r="I74" s="130"/>
      <c r="J74" s="130"/>
      <c r="K74" s="131"/>
      <c r="L74" s="22">
        <f t="shared" si="17"/>
        <v>26768.205999999998</v>
      </c>
      <c r="M74" s="22">
        <f t="shared" si="17"/>
        <v>26768.205999999998</v>
      </c>
      <c r="N74" s="22">
        <f t="shared" si="17"/>
        <v>26768.205999999998</v>
      </c>
      <c r="O74" s="87"/>
      <c r="Q74" s="57"/>
    </row>
    <row r="75" spans="1:19" s="2" customFormat="1" ht="23.45" customHeight="1" x14ac:dyDescent="0.25">
      <c r="A75" s="89" t="s">
        <v>10</v>
      </c>
      <c r="B75" s="172" t="s">
        <v>67</v>
      </c>
      <c r="C75" s="120" t="s">
        <v>28</v>
      </c>
      <c r="D75" s="4" t="s">
        <v>4</v>
      </c>
      <c r="E75" s="60">
        <f t="shared" ref="E75:N75" si="18">SUM(E76:E77)</f>
        <v>2360347.49706</v>
      </c>
      <c r="F75" s="35">
        <f>F76+F77</f>
        <v>484906.45231000002</v>
      </c>
      <c r="G75" s="132">
        <f>SUM(G76:G77)</f>
        <v>483243.30575000006</v>
      </c>
      <c r="H75" s="133"/>
      <c r="I75" s="133"/>
      <c r="J75" s="133"/>
      <c r="K75" s="134"/>
      <c r="L75" s="35">
        <f t="shared" si="18"/>
        <v>464065.913</v>
      </c>
      <c r="M75" s="35">
        <f t="shared" si="18"/>
        <v>464065.913</v>
      </c>
      <c r="N75" s="35">
        <f t="shared" si="18"/>
        <v>464065.913</v>
      </c>
      <c r="O75" s="199" t="s">
        <v>39</v>
      </c>
      <c r="Q75" s="56"/>
    </row>
    <row r="76" spans="1:19" s="12" customFormat="1" ht="39" customHeight="1" x14ac:dyDescent="0.25">
      <c r="A76" s="99"/>
      <c r="B76" s="173"/>
      <c r="C76" s="42"/>
      <c r="D76" s="5" t="s">
        <v>9</v>
      </c>
      <c r="E76" s="60">
        <f>SUM(F76:N76)</f>
        <v>2224723.49706</v>
      </c>
      <c r="F76" s="35">
        <v>457123.24231</v>
      </c>
      <c r="G76" s="132">
        <f>436297.707+1000+280.15+16664.933+1464.34375</f>
        <v>455707.13375000004</v>
      </c>
      <c r="H76" s="133"/>
      <c r="I76" s="133"/>
      <c r="J76" s="133"/>
      <c r="K76" s="134"/>
      <c r="L76" s="35">
        <f>436297.707+1000</f>
        <v>437297.70699999999</v>
      </c>
      <c r="M76" s="35">
        <f>436297.707+1000</f>
        <v>437297.70699999999</v>
      </c>
      <c r="N76" s="35">
        <f>436297.707+1000</f>
        <v>437297.70699999999</v>
      </c>
      <c r="O76" s="200"/>
      <c r="Q76" s="58" t="s">
        <v>30</v>
      </c>
      <c r="R76" s="50"/>
      <c r="S76" s="12">
        <v>1000</v>
      </c>
    </row>
    <row r="77" spans="1:19" s="12" customFormat="1" ht="30.75" customHeight="1" x14ac:dyDescent="0.25">
      <c r="A77" s="90"/>
      <c r="B77" s="174"/>
      <c r="C77" s="121"/>
      <c r="D77" s="6" t="s">
        <v>2</v>
      </c>
      <c r="E77" s="60">
        <f>SUM(F77:N77)</f>
        <v>135624</v>
      </c>
      <c r="F77" s="35">
        <v>27783.21</v>
      </c>
      <c r="G77" s="132">
        <v>27536.171999999999</v>
      </c>
      <c r="H77" s="133"/>
      <c r="I77" s="133"/>
      <c r="J77" s="133"/>
      <c r="K77" s="134"/>
      <c r="L77" s="35">
        <v>26768.205999999998</v>
      </c>
      <c r="M77" s="35">
        <v>26768.205999999998</v>
      </c>
      <c r="N77" s="35">
        <v>26768.205999999998</v>
      </c>
      <c r="O77" s="201"/>
      <c r="Q77" s="57"/>
    </row>
    <row r="78" spans="1:19" s="12" customFormat="1" ht="30" customHeight="1" x14ac:dyDescent="0.25">
      <c r="A78" s="68"/>
      <c r="B78" s="172" t="s">
        <v>74</v>
      </c>
      <c r="C78" s="118" t="s">
        <v>40</v>
      </c>
      <c r="D78" s="73" t="s">
        <v>40</v>
      </c>
      <c r="E78" s="60" t="s">
        <v>41</v>
      </c>
      <c r="F78" s="29" t="s">
        <v>17</v>
      </c>
      <c r="G78" s="30" t="s">
        <v>70</v>
      </c>
      <c r="H78" s="132" t="s">
        <v>42</v>
      </c>
      <c r="I78" s="133"/>
      <c r="J78" s="133"/>
      <c r="K78" s="134"/>
      <c r="L78" s="30" t="s">
        <v>25</v>
      </c>
      <c r="M78" s="30" t="s">
        <v>26</v>
      </c>
      <c r="N78" s="30" t="s">
        <v>27</v>
      </c>
      <c r="O78" s="28"/>
      <c r="Q78" s="57"/>
    </row>
    <row r="79" spans="1:19" s="12" customFormat="1" ht="15" x14ac:dyDescent="0.25">
      <c r="A79" s="69"/>
      <c r="B79" s="173"/>
      <c r="C79" s="28"/>
      <c r="D79" s="74"/>
      <c r="E79" s="152">
        <v>100</v>
      </c>
      <c r="F79" s="152">
        <v>100</v>
      </c>
      <c r="G79" s="150">
        <v>100</v>
      </c>
      <c r="H79" s="34" t="s">
        <v>43</v>
      </c>
      <c r="I79" s="34" t="s">
        <v>44</v>
      </c>
      <c r="J79" s="34" t="s">
        <v>45</v>
      </c>
      <c r="K79" s="33" t="s">
        <v>46</v>
      </c>
      <c r="L79" s="150">
        <v>100</v>
      </c>
      <c r="M79" s="150">
        <v>100</v>
      </c>
      <c r="N79" s="150">
        <v>100</v>
      </c>
      <c r="O79" s="28"/>
      <c r="Q79" s="57"/>
    </row>
    <row r="80" spans="1:19" s="12" customFormat="1" ht="60.75" customHeight="1" x14ac:dyDescent="0.25">
      <c r="A80" s="76"/>
      <c r="B80" s="174"/>
      <c r="C80" s="119"/>
      <c r="D80" s="75"/>
      <c r="E80" s="153"/>
      <c r="F80" s="153"/>
      <c r="G80" s="151"/>
      <c r="H80" s="33">
        <v>24</v>
      </c>
      <c r="I80" s="33">
        <v>55</v>
      </c>
      <c r="J80" s="33">
        <v>75</v>
      </c>
      <c r="K80" s="33">
        <v>100</v>
      </c>
      <c r="L80" s="151"/>
      <c r="M80" s="151"/>
      <c r="N80" s="151"/>
      <c r="O80" s="28"/>
      <c r="Q80" s="57"/>
    </row>
    <row r="81" spans="1:18" s="12" customFormat="1" ht="30" customHeight="1" x14ac:dyDescent="0.25">
      <c r="A81" s="68"/>
      <c r="B81" s="172" t="s">
        <v>86</v>
      </c>
      <c r="C81" s="118" t="s">
        <v>40</v>
      </c>
      <c r="D81" s="73" t="s">
        <v>40</v>
      </c>
      <c r="E81" s="60" t="s">
        <v>41</v>
      </c>
      <c r="F81" s="29" t="s">
        <v>17</v>
      </c>
      <c r="G81" s="30" t="s">
        <v>70</v>
      </c>
      <c r="H81" s="132" t="s">
        <v>42</v>
      </c>
      <c r="I81" s="133"/>
      <c r="J81" s="133"/>
      <c r="K81" s="134"/>
      <c r="L81" s="30" t="s">
        <v>25</v>
      </c>
      <c r="M81" s="30" t="s">
        <v>26</v>
      </c>
      <c r="N81" s="30" t="s">
        <v>27</v>
      </c>
      <c r="O81" s="28"/>
      <c r="Q81" s="57"/>
    </row>
    <row r="82" spans="1:18" s="12" customFormat="1" ht="15" x14ac:dyDescent="0.25">
      <c r="A82" s="69"/>
      <c r="B82" s="173"/>
      <c r="C82" s="28"/>
      <c r="D82" s="74"/>
      <c r="E82" s="152">
        <v>2</v>
      </c>
      <c r="F82" s="152">
        <v>0</v>
      </c>
      <c r="G82" s="150">
        <v>2</v>
      </c>
      <c r="H82" s="34" t="s">
        <v>43</v>
      </c>
      <c r="I82" s="34" t="s">
        <v>44</v>
      </c>
      <c r="J82" s="34" t="s">
        <v>45</v>
      </c>
      <c r="K82" s="33" t="s">
        <v>46</v>
      </c>
      <c r="L82" s="150">
        <v>0</v>
      </c>
      <c r="M82" s="150">
        <v>0</v>
      </c>
      <c r="N82" s="150">
        <v>0</v>
      </c>
      <c r="O82" s="28"/>
      <c r="Q82" s="57"/>
    </row>
    <row r="83" spans="1:18" s="12" customFormat="1" ht="45" customHeight="1" x14ac:dyDescent="0.25">
      <c r="A83" s="76"/>
      <c r="B83" s="174"/>
      <c r="C83" s="119"/>
      <c r="D83" s="75"/>
      <c r="E83" s="153"/>
      <c r="F83" s="153"/>
      <c r="G83" s="151"/>
      <c r="H83" s="33">
        <v>0</v>
      </c>
      <c r="I83" s="33">
        <v>0</v>
      </c>
      <c r="J83" s="33">
        <v>2</v>
      </c>
      <c r="K83" s="33">
        <v>2</v>
      </c>
      <c r="L83" s="151"/>
      <c r="M83" s="151"/>
      <c r="N83" s="151"/>
      <c r="O83" s="28"/>
      <c r="Q83" s="57"/>
    </row>
    <row r="84" spans="1:18" s="2" customFormat="1" ht="22.9" customHeight="1" x14ac:dyDescent="0.25">
      <c r="A84" s="91" t="s">
        <v>37</v>
      </c>
      <c r="B84" s="154" t="s">
        <v>93</v>
      </c>
      <c r="C84" s="122" t="s">
        <v>29</v>
      </c>
      <c r="D84" s="17" t="s">
        <v>4</v>
      </c>
      <c r="E84" s="59">
        <f>SUM(F84:N84)</f>
        <v>4326.12</v>
      </c>
      <c r="F84" s="38">
        <v>0</v>
      </c>
      <c r="G84" s="135">
        <f>SUM(G85:G85)</f>
        <v>1442.04</v>
      </c>
      <c r="H84" s="136"/>
      <c r="I84" s="136"/>
      <c r="J84" s="136"/>
      <c r="K84" s="137"/>
      <c r="L84" s="38">
        <f>SUM(L85:L85)</f>
        <v>2884.08</v>
      </c>
      <c r="M84" s="38">
        <f>SUM(M85:M85)</f>
        <v>0</v>
      </c>
      <c r="N84" s="38">
        <f>SUM(N85:N85)</f>
        <v>0</v>
      </c>
      <c r="O84" s="18"/>
      <c r="Q84" s="56"/>
    </row>
    <row r="85" spans="1:18" s="12" customFormat="1" ht="68.25" customHeight="1" x14ac:dyDescent="0.25">
      <c r="A85" s="98"/>
      <c r="B85" s="155"/>
      <c r="C85" s="123"/>
      <c r="D85" s="11" t="s">
        <v>36</v>
      </c>
      <c r="E85" s="59">
        <f>SUM(F85:N85)</f>
        <v>4326.12</v>
      </c>
      <c r="F85" s="22">
        <f>F87</f>
        <v>0</v>
      </c>
      <c r="G85" s="129">
        <f>G87</f>
        <v>1442.04</v>
      </c>
      <c r="H85" s="130"/>
      <c r="I85" s="130"/>
      <c r="J85" s="130"/>
      <c r="K85" s="131"/>
      <c r="L85" s="22">
        <f t="shared" ref="L85:N85" si="19">L87</f>
        <v>2884.08</v>
      </c>
      <c r="M85" s="22">
        <f t="shared" si="19"/>
        <v>0</v>
      </c>
      <c r="N85" s="22">
        <f t="shared" si="19"/>
        <v>0</v>
      </c>
      <c r="O85" s="86"/>
      <c r="Q85" s="57"/>
    </row>
    <row r="86" spans="1:18" s="2" customFormat="1" ht="23.45" customHeight="1" x14ac:dyDescent="0.25">
      <c r="A86" s="89" t="s">
        <v>38</v>
      </c>
      <c r="B86" s="172" t="s">
        <v>91</v>
      </c>
      <c r="C86" s="120" t="s">
        <v>28</v>
      </c>
      <c r="D86" s="4" t="s">
        <v>4</v>
      </c>
      <c r="E86" s="60">
        <f>SUM(E87:E87)</f>
        <v>4326.12</v>
      </c>
      <c r="F86" s="35">
        <f>F87</f>
        <v>0</v>
      </c>
      <c r="G86" s="132">
        <f>SUM(G87:G87)</f>
        <v>1442.04</v>
      </c>
      <c r="H86" s="133"/>
      <c r="I86" s="133"/>
      <c r="J86" s="133"/>
      <c r="K86" s="134"/>
      <c r="L86" s="35">
        <f>SUM(L87:L87)</f>
        <v>2884.08</v>
      </c>
      <c r="M86" s="35">
        <f>SUM(M87:M87)</f>
        <v>0</v>
      </c>
      <c r="N86" s="35">
        <f>SUM(N87:N87)</f>
        <v>0</v>
      </c>
      <c r="O86" s="199" t="s">
        <v>39</v>
      </c>
      <c r="Q86" s="56"/>
    </row>
    <row r="87" spans="1:18" s="12" customFormat="1" ht="177" customHeight="1" x14ac:dyDescent="0.25">
      <c r="A87" s="99"/>
      <c r="B87" s="173"/>
      <c r="C87" s="42"/>
      <c r="D87" s="5" t="s">
        <v>36</v>
      </c>
      <c r="E87" s="60">
        <f>SUM(F87:N87)</f>
        <v>4326.12</v>
      </c>
      <c r="F87" s="35">
        <v>0</v>
      </c>
      <c r="G87" s="132">
        <v>1442.04</v>
      </c>
      <c r="H87" s="133"/>
      <c r="I87" s="133"/>
      <c r="J87" s="133"/>
      <c r="K87" s="134"/>
      <c r="L87" s="35">
        <v>2884.08</v>
      </c>
      <c r="M87" s="35">
        <v>0</v>
      </c>
      <c r="N87" s="35">
        <v>0</v>
      </c>
      <c r="O87" s="200"/>
      <c r="Q87" s="58"/>
      <c r="R87" s="50"/>
    </row>
    <row r="88" spans="1:18" s="12" customFormat="1" ht="30" customHeight="1" x14ac:dyDescent="0.25">
      <c r="A88" s="68"/>
      <c r="B88" s="172" t="s">
        <v>92</v>
      </c>
      <c r="C88" s="118" t="s">
        <v>40</v>
      </c>
      <c r="D88" s="125" t="s">
        <v>40</v>
      </c>
      <c r="E88" s="60" t="s">
        <v>41</v>
      </c>
      <c r="F88" s="29" t="s">
        <v>17</v>
      </c>
      <c r="G88" s="30" t="s">
        <v>70</v>
      </c>
      <c r="H88" s="132" t="s">
        <v>42</v>
      </c>
      <c r="I88" s="133"/>
      <c r="J88" s="133"/>
      <c r="K88" s="134"/>
      <c r="L88" s="30" t="s">
        <v>25</v>
      </c>
      <c r="M88" s="30" t="s">
        <v>26</v>
      </c>
      <c r="N88" s="30" t="s">
        <v>27</v>
      </c>
      <c r="O88" s="28"/>
      <c r="Q88" s="57"/>
    </row>
    <row r="89" spans="1:18" s="12" customFormat="1" ht="15" x14ac:dyDescent="0.25">
      <c r="A89" s="69"/>
      <c r="B89" s="173"/>
      <c r="C89" s="28"/>
      <c r="D89" s="74"/>
      <c r="E89" s="152">
        <v>100</v>
      </c>
      <c r="F89" s="152">
        <v>100</v>
      </c>
      <c r="G89" s="150">
        <v>100</v>
      </c>
      <c r="H89" s="34" t="s">
        <v>43</v>
      </c>
      <c r="I89" s="34" t="s">
        <v>44</v>
      </c>
      <c r="J89" s="34" t="s">
        <v>45</v>
      </c>
      <c r="K89" s="33" t="s">
        <v>46</v>
      </c>
      <c r="L89" s="150">
        <v>100</v>
      </c>
      <c r="M89" s="150">
        <v>0</v>
      </c>
      <c r="N89" s="150">
        <v>0</v>
      </c>
      <c r="O89" s="28"/>
      <c r="Q89" s="57"/>
    </row>
    <row r="90" spans="1:18" s="12" customFormat="1" ht="104.25" customHeight="1" x14ac:dyDescent="0.25">
      <c r="A90" s="76"/>
      <c r="B90" s="174"/>
      <c r="C90" s="119"/>
      <c r="D90" s="75"/>
      <c r="E90" s="153"/>
      <c r="F90" s="153"/>
      <c r="G90" s="151"/>
      <c r="H90" s="33">
        <v>0</v>
      </c>
      <c r="I90" s="33">
        <v>0</v>
      </c>
      <c r="J90" s="33">
        <v>0</v>
      </c>
      <c r="K90" s="33">
        <v>100</v>
      </c>
      <c r="L90" s="151"/>
      <c r="M90" s="151"/>
      <c r="N90" s="151"/>
      <c r="O90" s="28"/>
      <c r="Q90" s="57"/>
    </row>
    <row r="91" spans="1:18" s="2" customFormat="1" ht="23.45" customHeight="1" x14ac:dyDescent="0.25">
      <c r="A91" s="91" t="s">
        <v>87</v>
      </c>
      <c r="B91" s="144" t="s">
        <v>80</v>
      </c>
      <c r="C91" s="122" t="s">
        <v>28</v>
      </c>
      <c r="D91" s="46" t="s">
        <v>4</v>
      </c>
      <c r="E91" s="61">
        <f>SUM(E92:E92)</f>
        <v>14554.375120000001</v>
      </c>
      <c r="F91" s="47">
        <f>F92</f>
        <v>14554.375120000001</v>
      </c>
      <c r="G91" s="147">
        <f>SUM(G92:G92)</f>
        <v>0</v>
      </c>
      <c r="H91" s="148"/>
      <c r="I91" s="148"/>
      <c r="J91" s="148"/>
      <c r="K91" s="149"/>
      <c r="L91" s="47">
        <f>SUM(L92:L92)</f>
        <v>0</v>
      </c>
      <c r="M91" s="47">
        <f>SUM(M92:M92)</f>
        <v>0</v>
      </c>
      <c r="N91" s="47">
        <f>SUM(N92:N92)</f>
        <v>0</v>
      </c>
      <c r="O91" s="80" t="s">
        <v>5</v>
      </c>
      <c r="Q91" s="56"/>
    </row>
    <row r="92" spans="1:18" s="12" customFormat="1" ht="64.5" customHeight="1" x14ac:dyDescent="0.25">
      <c r="A92" s="92"/>
      <c r="B92" s="146"/>
      <c r="C92" s="124"/>
      <c r="D92" s="11" t="s">
        <v>36</v>
      </c>
      <c r="E92" s="61">
        <f>SUM(F92:N92)</f>
        <v>14554.375120000001</v>
      </c>
      <c r="F92" s="47">
        <f>F93+F99</f>
        <v>14554.375120000001</v>
      </c>
      <c r="G92" s="147">
        <v>0</v>
      </c>
      <c r="H92" s="148"/>
      <c r="I92" s="148"/>
      <c r="J92" s="148"/>
      <c r="K92" s="149"/>
      <c r="L92" s="47">
        <v>0</v>
      </c>
      <c r="M92" s="47">
        <v>0</v>
      </c>
      <c r="N92" s="47">
        <v>0</v>
      </c>
      <c r="O92" s="81"/>
      <c r="Q92" s="57"/>
    </row>
    <row r="93" spans="1:18" s="12" customFormat="1" ht="19.5" customHeight="1" x14ac:dyDescent="0.25">
      <c r="A93" s="89" t="s">
        <v>94</v>
      </c>
      <c r="B93" s="172" t="s">
        <v>75</v>
      </c>
      <c r="C93" s="120" t="s">
        <v>28</v>
      </c>
      <c r="D93" s="4" t="s">
        <v>4</v>
      </c>
      <c r="E93" s="60">
        <f>SUM(E94:E94)</f>
        <v>279.37512000000004</v>
      </c>
      <c r="F93" s="35">
        <f>F94</f>
        <v>279.37512000000004</v>
      </c>
      <c r="G93" s="132">
        <f>SUM(G94:G94)</f>
        <v>0</v>
      </c>
      <c r="H93" s="133"/>
      <c r="I93" s="133"/>
      <c r="J93" s="133"/>
      <c r="K93" s="134"/>
      <c r="L93" s="35">
        <f>SUM(L94:L94)</f>
        <v>0</v>
      </c>
      <c r="M93" s="35">
        <f>SUM(M94:M94)</f>
        <v>0</v>
      </c>
      <c r="N93" s="35">
        <f>SUM(N94:N94)</f>
        <v>0</v>
      </c>
      <c r="O93" s="28"/>
      <c r="Q93" s="57"/>
    </row>
    <row r="94" spans="1:18" s="12" customFormat="1" ht="72.75" customHeight="1" x14ac:dyDescent="0.25">
      <c r="A94" s="90"/>
      <c r="B94" s="174"/>
      <c r="C94" s="121"/>
      <c r="D94" s="5" t="s">
        <v>36</v>
      </c>
      <c r="E94" s="60">
        <f>SUM(F94:N94)</f>
        <v>279.37512000000004</v>
      </c>
      <c r="F94" s="35">
        <f>163.37512+116</f>
        <v>279.37512000000004</v>
      </c>
      <c r="G94" s="132">
        <v>0</v>
      </c>
      <c r="H94" s="133"/>
      <c r="I94" s="133"/>
      <c r="J94" s="133"/>
      <c r="K94" s="134"/>
      <c r="L94" s="35">
        <v>0</v>
      </c>
      <c r="M94" s="35">
        <v>0</v>
      </c>
      <c r="N94" s="35">
        <v>0</v>
      </c>
      <c r="O94" s="28"/>
      <c r="Q94" s="57"/>
    </row>
    <row r="95" spans="1:18" s="12" customFormat="1" ht="33.75" customHeight="1" x14ac:dyDescent="0.25">
      <c r="A95" s="68"/>
      <c r="B95" s="172" t="s">
        <v>66</v>
      </c>
      <c r="C95" s="118" t="s">
        <v>40</v>
      </c>
      <c r="D95" s="73" t="s">
        <v>40</v>
      </c>
      <c r="E95" s="60" t="s">
        <v>41</v>
      </c>
      <c r="F95" s="29" t="s">
        <v>17</v>
      </c>
      <c r="G95" s="30" t="s">
        <v>70</v>
      </c>
      <c r="H95" s="132" t="s">
        <v>42</v>
      </c>
      <c r="I95" s="133"/>
      <c r="J95" s="133"/>
      <c r="K95" s="134"/>
      <c r="L95" s="30" t="s">
        <v>25</v>
      </c>
      <c r="M95" s="30" t="s">
        <v>26</v>
      </c>
      <c r="N95" s="30" t="s">
        <v>27</v>
      </c>
      <c r="O95" s="28"/>
      <c r="Q95" s="57"/>
    </row>
    <row r="96" spans="1:18" s="12" customFormat="1" ht="21.6" customHeight="1" x14ac:dyDescent="0.25">
      <c r="A96" s="69"/>
      <c r="B96" s="173"/>
      <c r="C96" s="28"/>
      <c r="D96" s="74"/>
      <c r="E96" s="152">
        <v>100</v>
      </c>
      <c r="F96" s="152">
        <v>100</v>
      </c>
      <c r="G96" s="150">
        <v>0</v>
      </c>
      <c r="H96" s="34" t="s">
        <v>43</v>
      </c>
      <c r="I96" s="34" t="s">
        <v>44</v>
      </c>
      <c r="J96" s="34" t="s">
        <v>45</v>
      </c>
      <c r="K96" s="33" t="s">
        <v>46</v>
      </c>
      <c r="L96" s="150">
        <v>0</v>
      </c>
      <c r="M96" s="150">
        <v>0</v>
      </c>
      <c r="N96" s="150">
        <v>0</v>
      </c>
      <c r="O96" s="95"/>
      <c r="Q96" s="57"/>
    </row>
    <row r="97" spans="1:17" s="12" customFormat="1" ht="69" customHeight="1" x14ac:dyDescent="0.25">
      <c r="A97" s="76"/>
      <c r="B97" s="174"/>
      <c r="C97" s="119"/>
      <c r="D97" s="75"/>
      <c r="E97" s="153"/>
      <c r="F97" s="153"/>
      <c r="G97" s="151"/>
      <c r="H97" s="33">
        <v>0</v>
      </c>
      <c r="I97" s="33">
        <v>0</v>
      </c>
      <c r="J97" s="33">
        <v>0</v>
      </c>
      <c r="K97" s="33">
        <v>0</v>
      </c>
      <c r="L97" s="151"/>
      <c r="M97" s="151"/>
      <c r="N97" s="151"/>
      <c r="O97" s="96"/>
      <c r="Q97" s="57"/>
    </row>
    <row r="98" spans="1:17" s="12" customFormat="1" ht="30" customHeight="1" x14ac:dyDescent="0.25">
      <c r="A98" s="89" t="s">
        <v>95</v>
      </c>
      <c r="B98" s="172" t="s">
        <v>76</v>
      </c>
      <c r="C98" s="120" t="s">
        <v>28</v>
      </c>
      <c r="D98" s="4" t="s">
        <v>4</v>
      </c>
      <c r="E98" s="60">
        <f>SUM(E99:E99)</f>
        <v>14275</v>
      </c>
      <c r="F98" s="35">
        <f>F99</f>
        <v>14275</v>
      </c>
      <c r="G98" s="132">
        <f>SUM(G99:G99)</f>
        <v>0</v>
      </c>
      <c r="H98" s="133"/>
      <c r="I98" s="133"/>
      <c r="J98" s="133"/>
      <c r="K98" s="134"/>
      <c r="L98" s="35">
        <f>SUM(L99:L99)</f>
        <v>0</v>
      </c>
      <c r="M98" s="35">
        <f>SUM(M99:M99)</f>
        <v>0</v>
      </c>
      <c r="N98" s="35">
        <f>SUM(N99:N99)</f>
        <v>0</v>
      </c>
      <c r="O98" s="96"/>
      <c r="Q98" s="57"/>
    </row>
    <row r="99" spans="1:17" s="12" customFormat="1" ht="65.25" customHeight="1" x14ac:dyDescent="0.25">
      <c r="A99" s="90"/>
      <c r="B99" s="174"/>
      <c r="C99" s="121"/>
      <c r="D99" s="5" t="s">
        <v>36</v>
      </c>
      <c r="E99" s="60">
        <f>SUM(F99:N99)</f>
        <v>14275</v>
      </c>
      <c r="F99" s="35">
        <v>14275</v>
      </c>
      <c r="G99" s="132">
        <v>0</v>
      </c>
      <c r="H99" s="133"/>
      <c r="I99" s="133"/>
      <c r="J99" s="133"/>
      <c r="K99" s="134"/>
      <c r="L99" s="35">
        <v>0</v>
      </c>
      <c r="M99" s="35">
        <v>0</v>
      </c>
      <c r="N99" s="35">
        <v>0</v>
      </c>
      <c r="O99" s="96"/>
      <c r="Q99" s="57"/>
    </row>
    <row r="100" spans="1:17" s="12" customFormat="1" ht="33.75" customHeight="1" x14ac:dyDescent="0.25">
      <c r="A100" s="68"/>
      <c r="B100" s="172" t="s">
        <v>68</v>
      </c>
      <c r="C100" s="118" t="s">
        <v>40</v>
      </c>
      <c r="D100" s="73" t="s">
        <v>40</v>
      </c>
      <c r="E100" s="60" t="s">
        <v>41</v>
      </c>
      <c r="F100" s="29" t="s">
        <v>17</v>
      </c>
      <c r="G100" s="30" t="s">
        <v>70</v>
      </c>
      <c r="H100" s="132" t="s">
        <v>42</v>
      </c>
      <c r="I100" s="133"/>
      <c r="J100" s="133"/>
      <c r="K100" s="134"/>
      <c r="L100" s="30" t="s">
        <v>25</v>
      </c>
      <c r="M100" s="30" t="s">
        <v>26</v>
      </c>
      <c r="N100" s="30" t="s">
        <v>27</v>
      </c>
      <c r="O100" s="96"/>
      <c r="Q100" s="57"/>
    </row>
    <row r="101" spans="1:17" s="12" customFormat="1" ht="21.6" customHeight="1" x14ac:dyDescent="0.25">
      <c r="A101" s="69"/>
      <c r="B101" s="173"/>
      <c r="C101" s="28"/>
      <c r="D101" s="74"/>
      <c r="E101" s="152">
        <v>100</v>
      </c>
      <c r="F101" s="152">
        <v>100</v>
      </c>
      <c r="G101" s="150">
        <v>0</v>
      </c>
      <c r="H101" s="34" t="s">
        <v>43</v>
      </c>
      <c r="I101" s="34" t="s">
        <v>44</v>
      </c>
      <c r="J101" s="34" t="s">
        <v>45</v>
      </c>
      <c r="K101" s="33" t="s">
        <v>46</v>
      </c>
      <c r="L101" s="150">
        <v>0</v>
      </c>
      <c r="M101" s="150">
        <v>0</v>
      </c>
      <c r="N101" s="150">
        <v>0</v>
      </c>
      <c r="O101" s="96"/>
      <c r="Q101" s="57"/>
    </row>
    <row r="102" spans="1:17" s="12" customFormat="1" ht="84.75" customHeight="1" x14ac:dyDescent="0.25">
      <c r="A102" s="76"/>
      <c r="B102" s="174"/>
      <c r="C102" s="119"/>
      <c r="D102" s="75"/>
      <c r="E102" s="153"/>
      <c r="F102" s="153"/>
      <c r="G102" s="151"/>
      <c r="H102" s="33">
        <v>0</v>
      </c>
      <c r="I102" s="33">
        <v>0</v>
      </c>
      <c r="J102" s="33">
        <v>0</v>
      </c>
      <c r="K102" s="33">
        <v>0</v>
      </c>
      <c r="L102" s="151"/>
      <c r="M102" s="151"/>
      <c r="N102" s="151"/>
      <c r="O102" s="96"/>
      <c r="Q102" s="57"/>
    </row>
    <row r="103" spans="1:17" s="12" customFormat="1" ht="15" customHeight="1" x14ac:dyDescent="0.25">
      <c r="A103" s="178" t="s">
        <v>22</v>
      </c>
      <c r="B103" s="179"/>
      <c r="C103" s="180"/>
      <c r="D103" s="11" t="s">
        <v>4</v>
      </c>
      <c r="E103" s="59">
        <f>SUM(F103:N103)</f>
        <v>2374901.8721799999</v>
      </c>
      <c r="F103" s="22">
        <f>F105+F106+F104</f>
        <v>499460.82743</v>
      </c>
      <c r="G103" s="129">
        <f>G105+G106</f>
        <v>483243.30575000006</v>
      </c>
      <c r="H103" s="130"/>
      <c r="I103" s="130"/>
      <c r="J103" s="130"/>
      <c r="K103" s="131"/>
      <c r="L103" s="22">
        <f t="shared" ref="L103:N103" si="20">L105+L106</f>
        <v>464065.913</v>
      </c>
      <c r="M103" s="22">
        <f t="shared" si="20"/>
        <v>464065.913</v>
      </c>
      <c r="N103" s="22">
        <f t="shared" si="20"/>
        <v>464065.913</v>
      </c>
      <c r="O103" s="96"/>
      <c r="Q103" s="57"/>
    </row>
    <row r="104" spans="1:17" s="12" customFormat="1" ht="27.75" customHeight="1" x14ac:dyDescent="0.25">
      <c r="A104" s="181"/>
      <c r="B104" s="182"/>
      <c r="C104" s="183"/>
      <c r="D104" s="11" t="s">
        <v>36</v>
      </c>
      <c r="E104" s="59">
        <f>SUM(F104:N104)</f>
        <v>18880.49512</v>
      </c>
      <c r="F104" s="22">
        <f>F92</f>
        <v>14554.375120000001</v>
      </c>
      <c r="G104" s="129">
        <f>G92+G85</f>
        <v>1442.04</v>
      </c>
      <c r="H104" s="130"/>
      <c r="I104" s="130"/>
      <c r="J104" s="130"/>
      <c r="K104" s="131"/>
      <c r="L104" s="22">
        <f>L92+L85</f>
        <v>2884.08</v>
      </c>
      <c r="M104" s="22">
        <f t="shared" ref="M104:N104" si="21">M92+M85</f>
        <v>0</v>
      </c>
      <c r="N104" s="22">
        <f t="shared" si="21"/>
        <v>0</v>
      </c>
      <c r="O104" s="97"/>
      <c r="Q104" s="57"/>
    </row>
    <row r="105" spans="1:17" s="8" customFormat="1" ht="41.25" customHeight="1" x14ac:dyDescent="0.25">
      <c r="A105" s="181"/>
      <c r="B105" s="182"/>
      <c r="C105" s="183"/>
      <c r="D105" s="11" t="s">
        <v>9</v>
      </c>
      <c r="E105" s="59">
        <f>E73</f>
        <v>2224723.49706</v>
      </c>
      <c r="F105" s="22">
        <f>F73</f>
        <v>457123.24231</v>
      </c>
      <c r="G105" s="129">
        <f>G73</f>
        <v>455707.13375000004</v>
      </c>
      <c r="H105" s="130"/>
      <c r="I105" s="130"/>
      <c r="J105" s="130"/>
      <c r="K105" s="131"/>
      <c r="L105" s="22">
        <f t="shared" ref="L105:N106" si="22">L73</f>
        <v>437297.70699999999</v>
      </c>
      <c r="M105" s="22">
        <f t="shared" si="22"/>
        <v>437297.70699999999</v>
      </c>
      <c r="N105" s="22">
        <f t="shared" si="22"/>
        <v>437297.70699999999</v>
      </c>
      <c r="O105" s="45"/>
      <c r="Q105" s="53"/>
    </row>
    <row r="106" spans="1:17" s="2" customFormat="1" ht="27.75" customHeight="1" x14ac:dyDescent="0.25">
      <c r="A106" s="184"/>
      <c r="B106" s="185"/>
      <c r="C106" s="186"/>
      <c r="D106" s="13" t="s">
        <v>2</v>
      </c>
      <c r="E106" s="59">
        <f>SUM(F106:N106)</f>
        <v>135624</v>
      </c>
      <c r="F106" s="22">
        <f>F74</f>
        <v>27783.21</v>
      </c>
      <c r="G106" s="129">
        <f>G74</f>
        <v>27536.171999999999</v>
      </c>
      <c r="H106" s="130"/>
      <c r="I106" s="130"/>
      <c r="J106" s="130"/>
      <c r="K106" s="131"/>
      <c r="L106" s="22">
        <f t="shared" si="22"/>
        <v>26768.205999999998</v>
      </c>
      <c r="M106" s="22">
        <f t="shared" si="22"/>
        <v>26768.205999999998</v>
      </c>
      <c r="N106" s="22">
        <f t="shared" si="22"/>
        <v>26768.205999999998</v>
      </c>
      <c r="O106" s="18"/>
      <c r="Q106" s="56"/>
    </row>
    <row r="107" spans="1:17" s="12" customFormat="1" ht="24" customHeight="1" x14ac:dyDescent="0.25">
      <c r="A107" s="175" t="s">
        <v>56</v>
      </c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7"/>
      <c r="Q107" s="57"/>
    </row>
    <row r="108" spans="1:17" s="2" customFormat="1" ht="15.75" customHeight="1" x14ac:dyDescent="0.25">
      <c r="A108" s="86" t="s">
        <v>13</v>
      </c>
      <c r="B108" s="154" t="s">
        <v>77</v>
      </c>
      <c r="C108" s="122" t="s">
        <v>29</v>
      </c>
      <c r="D108" s="17" t="s">
        <v>4</v>
      </c>
      <c r="E108" s="59">
        <f>SUM(F108:N108)</f>
        <v>173548.95794999998</v>
      </c>
      <c r="F108" s="38">
        <f>SUM(F109:F110)</f>
        <v>32301.818950000001</v>
      </c>
      <c r="G108" s="135">
        <f>SUM(G109:G110)</f>
        <v>35673.542000000001</v>
      </c>
      <c r="H108" s="136"/>
      <c r="I108" s="136"/>
      <c r="J108" s="136"/>
      <c r="K108" s="137"/>
      <c r="L108" s="38">
        <f t="shared" ref="L108:N108" si="23">SUM(L109:L110)</f>
        <v>35191.199000000001</v>
      </c>
      <c r="M108" s="38">
        <f t="shared" si="23"/>
        <v>35191.199000000001</v>
      </c>
      <c r="N108" s="38">
        <f t="shared" si="23"/>
        <v>35191.199000000001</v>
      </c>
      <c r="O108" s="80" t="s">
        <v>5</v>
      </c>
      <c r="Q108" s="56"/>
    </row>
    <row r="109" spans="1:17" s="2" customFormat="1" ht="32.25" customHeight="1" x14ac:dyDescent="0.25">
      <c r="A109" s="88"/>
      <c r="B109" s="155"/>
      <c r="C109" s="123"/>
      <c r="D109" s="11" t="s">
        <v>36</v>
      </c>
      <c r="E109" s="59">
        <f t="shared" ref="E109:N110" si="24">E112</f>
        <v>646.75298999999995</v>
      </c>
      <c r="F109" s="22">
        <f>F112</f>
        <v>104.15998999999999</v>
      </c>
      <c r="G109" s="129">
        <f>G112</f>
        <v>542.59299999999996</v>
      </c>
      <c r="H109" s="130"/>
      <c r="I109" s="130"/>
      <c r="J109" s="130"/>
      <c r="K109" s="131"/>
      <c r="L109" s="22">
        <f t="shared" ref="L109:N109" si="25">L112</f>
        <v>0</v>
      </c>
      <c r="M109" s="22">
        <f t="shared" si="25"/>
        <v>0</v>
      </c>
      <c r="N109" s="22">
        <f t="shared" si="25"/>
        <v>0</v>
      </c>
      <c r="O109" s="81"/>
      <c r="Q109" s="56"/>
    </row>
    <row r="110" spans="1:17" s="12" customFormat="1" ht="44.25" customHeight="1" x14ac:dyDescent="0.25">
      <c r="A110" s="87"/>
      <c r="B110" s="156"/>
      <c r="C110" s="124"/>
      <c r="D110" s="11" t="s">
        <v>9</v>
      </c>
      <c r="E110" s="59">
        <f t="shared" si="24"/>
        <v>172902.20495999997</v>
      </c>
      <c r="F110" s="22">
        <f>F113</f>
        <v>32197.658960000001</v>
      </c>
      <c r="G110" s="129">
        <f>G113</f>
        <v>35130.949000000001</v>
      </c>
      <c r="H110" s="130"/>
      <c r="I110" s="130"/>
      <c r="J110" s="130"/>
      <c r="K110" s="131"/>
      <c r="L110" s="22">
        <f t="shared" si="24"/>
        <v>35191.199000000001</v>
      </c>
      <c r="M110" s="22">
        <f t="shared" si="24"/>
        <v>35191.199000000001</v>
      </c>
      <c r="N110" s="22">
        <f t="shared" si="24"/>
        <v>35191.199000000001</v>
      </c>
      <c r="O110" s="82"/>
      <c r="Q110" s="57"/>
    </row>
    <row r="111" spans="1:17" s="12" customFormat="1" ht="19.5" customHeight="1" x14ac:dyDescent="0.25">
      <c r="A111" s="80" t="s">
        <v>6</v>
      </c>
      <c r="B111" s="199" t="s">
        <v>20</v>
      </c>
      <c r="C111" s="120" t="s">
        <v>28</v>
      </c>
      <c r="D111" s="3" t="s">
        <v>4</v>
      </c>
      <c r="E111" s="67">
        <f>SUM(E112:E113)</f>
        <v>173548.95794999998</v>
      </c>
      <c r="F111" s="39">
        <f>SUM(F112:F113)</f>
        <v>32301.818950000001</v>
      </c>
      <c r="G111" s="138">
        <f>SUM(G112:G113)</f>
        <v>35673.542000000001</v>
      </c>
      <c r="H111" s="139"/>
      <c r="I111" s="139"/>
      <c r="J111" s="139"/>
      <c r="K111" s="140"/>
      <c r="L111" s="39">
        <f t="shared" ref="L111:N111" si="26">SUM(L112:L113)</f>
        <v>35191.199000000001</v>
      </c>
      <c r="M111" s="39">
        <f t="shared" si="26"/>
        <v>35191.199000000001</v>
      </c>
      <c r="N111" s="39">
        <f t="shared" si="26"/>
        <v>35191.199000000001</v>
      </c>
      <c r="O111" s="28"/>
      <c r="Q111" s="57"/>
    </row>
    <row r="112" spans="1:17" s="12" customFormat="1" ht="30.75" customHeight="1" x14ac:dyDescent="0.25">
      <c r="A112" s="81"/>
      <c r="B112" s="200"/>
      <c r="C112" s="42"/>
      <c r="D112" s="5" t="s">
        <v>36</v>
      </c>
      <c r="E112" s="66">
        <f>SUM(F112:N112)</f>
        <v>646.75298999999995</v>
      </c>
      <c r="F112" s="36">
        <v>104.15998999999999</v>
      </c>
      <c r="G112" s="207">
        <v>542.59299999999996</v>
      </c>
      <c r="H112" s="208"/>
      <c r="I112" s="208"/>
      <c r="J112" s="208"/>
      <c r="K112" s="209"/>
      <c r="L112" s="36">
        <v>0</v>
      </c>
      <c r="M112" s="36">
        <v>0</v>
      </c>
      <c r="N112" s="36">
        <v>0</v>
      </c>
      <c r="O112" s="28"/>
      <c r="Q112" s="57"/>
    </row>
    <row r="113" spans="1:17" s="12" customFormat="1" ht="40.5" customHeight="1" x14ac:dyDescent="0.25">
      <c r="A113" s="82"/>
      <c r="B113" s="201"/>
      <c r="C113" s="121"/>
      <c r="D113" s="5" t="s">
        <v>9</v>
      </c>
      <c r="E113" s="66">
        <f>SUM(F113:N113)</f>
        <v>172902.20495999997</v>
      </c>
      <c r="F113" s="36">
        <v>32197.658960000001</v>
      </c>
      <c r="G113" s="141">
        <f>34923.199+268-60.25</f>
        <v>35130.949000000001</v>
      </c>
      <c r="H113" s="142"/>
      <c r="I113" s="142"/>
      <c r="J113" s="142"/>
      <c r="K113" s="143"/>
      <c r="L113" s="36">
        <f>34923.199+268</f>
        <v>35191.199000000001</v>
      </c>
      <c r="M113" s="36">
        <f>34923.199+268</f>
        <v>35191.199000000001</v>
      </c>
      <c r="N113" s="36">
        <f>34923.199+268</f>
        <v>35191.199000000001</v>
      </c>
      <c r="O113" s="28"/>
      <c r="Q113" s="57"/>
    </row>
    <row r="114" spans="1:17" s="12" customFormat="1" ht="30" customHeight="1" x14ac:dyDescent="0.25">
      <c r="A114" s="68"/>
      <c r="B114" s="172" t="s">
        <v>49</v>
      </c>
      <c r="C114" s="118" t="s">
        <v>40</v>
      </c>
      <c r="D114" s="73" t="s">
        <v>40</v>
      </c>
      <c r="E114" s="60" t="s">
        <v>41</v>
      </c>
      <c r="F114" s="29" t="s">
        <v>17</v>
      </c>
      <c r="G114" s="30" t="s">
        <v>70</v>
      </c>
      <c r="H114" s="132" t="s">
        <v>42</v>
      </c>
      <c r="I114" s="133"/>
      <c r="J114" s="133"/>
      <c r="K114" s="134"/>
      <c r="L114" s="30" t="s">
        <v>25</v>
      </c>
      <c r="M114" s="30" t="s">
        <v>26</v>
      </c>
      <c r="N114" s="30" t="s">
        <v>27</v>
      </c>
      <c r="O114" s="28"/>
      <c r="Q114" s="57"/>
    </row>
    <row r="115" spans="1:17" s="12" customFormat="1" ht="15" x14ac:dyDescent="0.25">
      <c r="A115" s="69"/>
      <c r="B115" s="173"/>
      <c r="C115" s="28"/>
      <c r="D115" s="74"/>
      <c r="E115" s="152">
        <v>100</v>
      </c>
      <c r="F115" s="152">
        <v>100</v>
      </c>
      <c r="G115" s="150">
        <v>100</v>
      </c>
      <c r="H115" s="34" t="s">
        <v>43</v>
      </c>
      <c r="I115" s="34" t="s">
        <v>44</v>
      </c>
      <c r="J115" s="34" t="s">
        <v>45</v>
      </c>
      <c r="K115" s="33" t="s">
        <v>46</v>
      </c>
      <c r="L115" s="150">
        <v>100</v>
      </c>
      <c r="M115" s="150">
        <v>100</v>
      </c>
      <c r="N115" s="150">
        <v>100</v>
      </c>
      <c r="O115" s="95"/>
      <c r="Q115" s="57"/>
    </row>
    <row r="116" spans="1:17" s="12" customFormat="1" ht="15" x14ac:dyDescent="0.25">
      <c r="A116" s="76"/>
      <c r="B116" s="174"/>
      <c r="C116" s="119"/>
      <c r="D116" s="75"/>
      <c r="E116" s="153"/>
      <c r="F116" s="153"/>
      <c r="G116" s="151"/>
      <c r="H116" s="33">
        <v>34</v>
      </c>
      <c r="I116" s="33">
        <v>62</v>
      </c>
      <c r="J116" s="33">
        <v>80</v>
      </c>
      <c r="K116" s="33">
        <v>100</v>
      </c>
      <c r="L116" s="151"/>
      <c r="M116" s="151"/>
      <c r="N116" s="151"/>
      <c r="O116" s="97"/>
      <c r="Q116" s="57"/>
    </row>
    <row r="117" spans="1:17" s="12" customFormat="1" ht="16.5" customHeight="1" x14ac:dyDescent="0.25">
      <c r="A117" s="178" t="s">
        <v>23</v>
      </c>
      <c r="B117" s="179"/>
      <c r="C117" s="180"/>
      <c r="D117" s="11" t="s">
        <v>4</v>
      </c>
      <c r="E117" s="59">
        <f>SUM(F117:N117)</f>
        <v>173548.95794999998</v>
      </c>
      <c r="F117" s="22">
        <f>SUM(F118:F119)</f>
        <v>32301.818950000001</v>
      </c>
      <c r="G117" s="129">
        <f>SUM(G118:K119)</f>
        <v>35673.542000000001</v>
      </c>
      <c r="H117" s="130"/>
      <c r="I117" s="130"/>
      <c r="J117" s="130"/>
      <c r="K117" s="131"/>
      <c r="L117" s="22">
        <f>SUM(L118:L119)</f>
        <v>35191.199000000001</v>
      </c>
      <c r="M117" s="22">
        <f t="shared" ref="M117:N117" si="27">SUM(M118:M119)</f>
        <v>35191.199000000001</v>
      </c>
      <c r="N117" s="22">
        <f t="shared" si="27"/>
        <v>35191.199000000001</v>
      </c>
      <c r="O117" s="83"/>
      <c r="Q117" s="57"/>
    </row>
    <row r="118" spans="1:17" s="12" customFormat="1" ht="30" customHeight="1" x14ac:dyDescent="0.25">
      <c r="A118" s="181"/>
      <c r="B118" s="182"/>
      <c r="C118" s="183"/>
      <c r="D118" s="11" t="s">
        <v>36</v>
      </c>
      <c r="E118" s="59">
        <f>SUM(F118:N118)</f>
        <v>646.75298999999995</v>
      </c>
      <c r="F118" s="22">
        <f t="shared" ref="F118:G119" si="28">F109</f>
        <v>104.15998999999999</v>
      </c>
      <c r="G118" s="129">
        <f t="shared" si="28"/>
        <v>542.59299999999996</v>
      </c>
      <c r="H118" s="130"/>
      <c r="I118" s="130"/>
      <c r="J118" s="130"/>
      <c r="K118" s="131"/>
      <c r="L118" s="22">
        <f t="shared" ref="L118:N119" si="29">L109</f>
        <v>0</v>
      </c>
      <c r="M118" s="22">
        <f t="shared" si="29"/>
        <v>0</v>
      </c>
      <c r="N118" s="22">
        <f t="shared" si="29"/>
        <v>0</v>
      </c>
      <c r="O118" s="84"/>
      <c r="Q118" s="57"/>
    </row>
    <row r="119" spans="1:17" s="12" customFormat="1" ht="42" customHeight="1" x14ac:dyDescent="0.25">
      <c r="A119" s="184"/>
      <c r="B119" s="185"/>
      <c r="C119" s="186"/>
      <c r="D119" s="11" t="s">
        <v>9</v>
      </c>
      <c r="E119" s="59">
        <f>E110</f>
        <v>172902.20495999997</v>
      </c>
      <c r="F119" s="22">
        <f t="shared" si="28"/>
        <v>32197.658960000001</v>
      </c>
      <c r="G119" s="129">
        <f t="shared" si="28"/>
        <v>35130.949000000001</v>
      </c>
      <c r="H119" s="130"/>
      <c r="I119" s="130"/>
      <c r="J119" s="130"/>
      <c r="K119" s="131"/>
      <c r="L119" s="22">
        <f t="shared" si="29"/>
        <v>35191.199000000001</v>
      </c>
      <c r="M119" s="22">
        <f t="shared" si="29"/>
        <v>35191.199000000001</v>
      </c>
      <c r="N119" s="22">
        <f t="shared" si="29"/>
        <v>35191.199000000001</v>
      </c>
      <c r="O119" s="84"/>
      <c r="Q119" s="57"/>
    </row>
    <row r="120" spans="1:17" s="12" customFormat="1" ht="16.5" customHeight="1" x14ac:dyDescent="0.25">
      <c r="A120" s="163" t="s">
        <v>16</v>
      </c>
      <c r="B120" s="164"/>
      <c r="C120" s="165"/>
      <c r="D120" s="19" t="s">
        <v>4</v>
      </c>
      <c r="E120" s="59">
        <f>SUM(F120:N120)</f>
        <v>9031165.7327299993</v>
      </c>
      <c r="F120" s="22">
        <f>SUM(F121:F123)</f>
        <v>1064210.04415</v>
      </c>
      <c r="G120" s="129">
        <f>SUM(G121:K123)</f>
        <v>1278685.4278000002</v>
      </c>
      <c r="H120" s="130"/>
      <c r="I120" s="130"/>
      <c r="J120" s="130"/>
      <c r="K120" s="131"/>
      <c r="L120" s="22">
        <f>SUM(L121:L123)</f>
        <v>1240860.4008599999</v>
      </c>
      <c r="M120" s="22">
        <f t="shared" ref="M120:N120" si="30">SUM(M121:M123)</f>
        <v>1223704.9299600001</v>
      </c>
      <c r="N120" s="22">
        <f t="shared" si="30"/>
        <v>4223704.9299599994</v>
      </c>
      <c r="O120" s="85"/>
      <c r="Q120" s="57"/>
    </row>
    <row r="121" spans="1:17" ht="27" customHeight="1" x14ac:dyDescent="0.2">
      <c r="A121" s="166"/>
      <c r="B121" s="167"/>
      <c r="C121" s="168"/>
      <c r="D121" s="11" t="s">
        <v>36</v>
      </c>
      <c r="E121" s="59">
        <f>SUM(F121:N121)</f>
        <v>75836.182990000001</v>
      </c>
      <c r="F121" s="22">
        <f>F104+F68+F118</f>
        <v>14823.15999</v>
      </c>
      <c r="G121" s="129">
        <f>G104+G9+G118</f>
        <v>1984.6329999999998</v>
      </c>
      <c r="H121" s="130"/>
      <c r="I121" s="130"/>
      <c r="J121" s="130"/>
      <c r="K121" s="131"/>
      <c r="L121" s="22">
        <f>L104+L68+L118</f>
        <v>59028.39</v>
      </c>
      <c r="M121" s="22">
        <f t="shared" ref="M121:N121" si="31">M104+M68+M118</f>
        <v>0</v>
      </c>
      <c r="N121" s="22">
        <f t="shared" si="31"/>
        <v>0</v>
      </c>
      <c r="O121" s="48"/>
    </row>
    <row r="122" spans="1:17" ht="42" customHeight="1" x14ac:dyDescent="0.2">
      <c r="A122" s="166"/>
      <c r="B122" s="167"/>
      <c r="C122" s="168"/>
      <c r="D122" s="19" t="s">
        <v>9</v>
      </c>
      <c r="E122" s="59">
        <f>SUM(F122:N122)</f>
        <v>4997346.8543200009</v>
      </c>
      <c r="F122" s="22">
        <f>F69+F105+F119</f>
        <v>826204.71162000007</v>
      </c>
      <c r="G122" s="129">
        <f>G69+G105+G119</f>
        <v>985455.01228000002</v>
      </c>
      <c r="H122" s="130"/>
      <c r="I122" s="130"/>
      <c r="J122" s="130"/>
      <c r="K122" s="131"/>
      <c r="L122" s="22">
        <f>L69+L105+L119</f>
        <v>1033980.43074</v>
      </c>
      <c r="M122" s="22">
        <f>M69+M105+M119</f>
        <v>1075853.34984</v>
      </c>
      <c r="N122" s="22">
        <f>N69+N105+N119</f>
        <v>1075853.34984</v>
      </c>
      <c r="O122" s="48"/>
    </row>
    <row r="123" spans="1:17" ht="28.5" customHeight="1" x14ac:dyDescent="0.2">
      <c r="A123" s="169"/>
      <c r="B123" s="170"/>
      <c r="C123" s="171"/>
      <c r="D123" s="20" t="s">
        <v>2</v>
      </c>
      <c r="E123" s="59">
        <f>SUM(F123:N123)</f>
        <v>3957982.6954199998</v>
      </c>
      <c r="F123" s="22">
        <f>F70+F106</f>
        <v>223182.17254</v>
      </c>
      <c r="G123" s="129">
        <f>G70+G106</f>
        <v>291245.78252000001</v>
      </c>
      <c r="H123" s="130"/>
      <c r="I123" s="130"/>
      <c r="J123" s="130"/>
      <c r="K123" s="131"/>
      <c r="L123" s="22">
        <f>L70+L106</f>
        <v>147851.58012</v>
      </c>
      <c r="M123" s="22">
        <f>M70+M106</f>
        <v>147851.58012</v>
      </c>
      <c r="N123" s="22">
        <f>N70+N106</f>
        <v>3147851.5801199996</v>
      </c>
      <c r="O123" s="49"/>
    </row>
    <row r="124" spans="1:17" ht="19.5" customHeight="1" x14ac:dyDescent="0.2">
      <c r="O124" s="41" t="s">
        <v>62</v>
      </c>
    </row>
    <row r="125" spans="1:17" s="12" customFormat="1" ht="15.75" x14ac:dyDescent="0.25">
      <c r="A125" s="23"/>
      <c r="B125" s="23"/>
      <c r="C125" s="103"/>
      <c r="D125" s="23"/>
      <c r="E125" s="103"/>
      <c r="F125" s="103"/>
      <c r="G125" s="106"/>
      <c r="H125" s="103"/>
      <c r="I125" s="103"/>
      <c r="J125" s="103"/>
      <c r="K125" s="106"/>
      <c r="L125" s="103"/>
      <c r="M125" s="103"/>
      <c r="N125" s="103"/>
      <c r="O125" s="44"/>
      <c r="Q125" s="57"/>
    </row>
    <row r="127" spans="1:17" ht="18.75" x14ac:dyDescent="0.3">
      <c r="A127" s="24"/>
      <c r="B127" s="43" t="s">
        <v>24</v>
      </c>
      <c r="C127" s="104"/>
      <c r="D127" s="4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</row>
  </sheetData>
  <mergeCells count="229">
    <mergeCell ref="B88:B90"/>
    <mergeCell ref="H88:K88"/>
    <mergeCell ref="E89:E90"/>
    <mergeCell ref="F89:F90"/>
    <mergeCell ref="G89:G90"/>
    <mergeCell ref="L89:L90"/>
    <mergeCell ref="M89:M90"/>
    <mergeCell ref="N89:N90"/>
    <mergeCell ref="B84:B85"/>
    <mergeCell ref="G84:K84"/>
    <mergeCell ref="G85:K85"/>
    <mergeCell ref="M65:M66"/>
    <mergeCell ref="N65:N66"/>
    <mergeCell ref="G59:K59"/>
    <mergeCell ref="G62:K62"/>
    <mergeCell ref="B86:B87"/>
    <mergeCell ref="G86:K86"/>
    <mergeCell ref="O86:O87"/>
    <mergeCell ref="G87:K87"/>
    <mergeCell ref="B61:B63"/>
    <mergeCell ref="G61:K61"/>
    <mergeCell ref="G63:K63"/>
    <mergeCell ref="B64:B66"/>
    <mergeCell ref="H64:K64"/>
    <mergeCell ref="E65:E66"/>
    <mergeCell ref="F65:F66"/>
    <mergeCell ref="G65:G66"/>
    <mergeCell ref="L65:L66"/>
    <mergeCell ref="M31:M32"/>
    <mergeCell ref="N31:N32"/>
    <mergeCell ref="B81:B83"/>
    <mergeCell ref="H81:K81"/>
    <mergeCell ref="E82:E83"/>
    <mergeCell ref="F82:F83"/>
    <mergeCell ref="G82:G83"/>
    <mergeCell ref="L82:L83"/>
    <mergeCell ref="M82:M83"/>
    <mergeCell ref="N82:N83"/>
    <mergeCell ref="B55:B57"/>
    <mergeCell ref="F44:F45"/>
    <mergeCell ref="E44:E45"/>
    <mergeCell ref="L35:L36"/>
    <mergeCell ref="L56:L57"/>
    <mergeCell ref="L49:L50"/>
    <mergeCell ref="M49:M50"/>
    <mergeCell ref="N49:N50"/>
    <mergeCell ref="G67:K67"/>
    <mergeCell ref="G54:K54"/>
    <mergeCell ref="G79:G80"/>
    <mergeCell ref="B58:B60"/>
    <mergeCell ref="G58:K58"/>
    <mergeCell ref="G60:K60"/>
    <mergeCell ref="B95:B97"/>
    <mergeCell ref="B30:B32"/>
    <mergeCell ref="H30:K30"/>
    <mergeCell ref="E31:E32"/>
    <mergeCell ref="F31:F32"/>
    <mergeCell ref="G31:G32"/>
    <mergeCell ref="G42:K42"/>
    <mergeCell ref="F35:F36"/>
    <mergeCell ref="E49:E50"/>
    <mergeCell ref="F49:F50"/>
    <mergeCell ref="H55:K55"/>
    <mergeCell ref="E56:E57"/>
    <mergeCell ref="F56:F57"/>
    <mergeCell ref="G56:G57"/>
    <mergeCell ref="B72:B74"/>
    <mergeCell ref="A71:O71"/>
    <mergeCell ref="B75:B77"/>
    <mergeCell ref="G76:K76"/>
    <mergeCell ref="G77:K77"/>
    <mergeCell ref="M56:M57"/>
    <mergeCell ref="N56:N57"/>
    <mergeCell ref="O75:O77"/>
    <mergeCell ref="G49:G50"/>
    <mergeCell ref="L31:L32"/>
    <mergeCell ref="B111:B113"/>
    <mergeCell ref="B114:B116"/>
    <mergeCell ref="B41:B42"/>
    <mergeCell ref="G46:K46"/>
    <mergeCell ref="G47:K47"/>
    <mergeCell ref="H48:K48"/>
    <mergeCell ref="B48:B50"/>
    <mergeCell ref="G44:G45"/>
    <mergeCell ref="G68:K68"/>
    <mergeCell ref="G69:K69"/>
    <mergeCell ref="G113:K113"/>
    <mergeCell ref="G115:G116"/>
    <mergeCell ref="B51:B52"/>
    <mergeCell ref="G51:K51"/>
    <mergeCell ref="G52:K52"/>
    <mergeCell ref="B53:B54"/>
    <mergeCell ref="G53:K53"/>
    <mergeCell ref="A67:C70"/>
    <mergeCell ref="G70:K70"/>
    <mergeCell ref="G72:K72"/>
    <mergeCell ref="G73:K73"/>
    <mergeCell ref="G74:K74"/>
    <mergeCell ref="G75:K75"/>
    <mergeCell ref="E101:E102"/>
    <mergeCell ref="E4:E5"/>
    <mergeCell ref="B15:B17"/>
    <mergeCell ref="B20:B22"/>
    <mergeCell ref="B43:B45"/>
    <mergeCell ref="B46:B47"/>
    <mergeCell ref="B12:B14"/>
    <mergeCell ref="B18:B19"/>
    <mergeCell ref="B4:B5"/>
    <mergeCell ref="O4:O5"/>
    <mergeCell ref="D4:D5"/>
    <mergeCell ref="B27:B29"/>
    <mergeCell ref="B23:B25"/>
    <mergeCell ref="B34:B36"/>
    <mergeCell ref="B38:B40"/>
    <mergeCell ref="G21:G22"/>
    <mergeCell ref="G18:K18"/>
    <mergeCell ref="G19:K19"/>
    <mergeCell ref="F28:F29"/>
    <mergeCell ref="E28:E29"/>
    <mergeCell ref="L28:L29"/>
    <mergeCell ref="N35:N36"/>
    <mergeCell ref="G5:K5"/>
    <mergeCell ref="E35:E36"/>
    <mergeCell ref="M35:M36"/>
    <mergeCell ref="L1:O1"/>
    <mergeCell ref="M115:M116"/>
    <mergeCell ref="N115:N116"/>
    <mergeCell ref="M79:M80"/>
    <mergeCell ref="N79:N80"/>
    <mergeCell ref="M28:M29"/>
    <mergeCell ref="M44:M45"/>
    <mergeCell ref="N44:N45"/>
    <mergeCell ref="M39:M40"/>
    <mergeCell ref="N39:N40"/>
    <mergeCell ref="L39:L40"/>
    <mergeCell ref="L44:L45"/>
    <mergeCell ref="N28:N29"/>
    <mergeCell ref="M2:O2"/>
    <mergeCell ref="A3:O3"/>
    <mergeCell ref="F4:N4"/>
    <mergeCell ref="A7:O7"/>
    <mergeCell ref="L16:L17"/>
    <mergeCell ref="M16:M17"/>
    <mergeCell ref="E16:E17"/>
    <mergeCell ref="E21:E22"/>
    <mergeCell ref="F16:F17"/>
    <mergeCell ref="N16:N17"/>
    <mergeCell ref="F21:F22"/>
    <mergeCell ref="A120:C123"/>
    <mergeCell ref="E79:E80"/>
    <mergeCell ref="F115:F116"/>
    <mergeCell ref="L115:L116"/>
    <mergeCell ref="B78:B80"/>
    <mergeCell ref="L96:L97"/>
    <mergeCell ref="M96:M97"/>
    <mergeCell ref="N96:N97"/>
    <mergeCell ref="F101:F102"/>
    <mergeCell ref="F96:F97"/>
    <mergeCell ref="L79:L80"/>
    <mergeCell ref="L101:L102"/>
    <mergeCell ref="M101:M102"/>
    <mergeCell ref="N101:N102"/>
    <mergeCell ref="A107:O107"/>
    <mergeCell ref="B98:B99"/>
    <mergeCell ref="F79:F80"/>
    <mergeCell ref="A117:C119"/>
    <mergeCell ref="B100:B102"/>
    <mergeCell ref="B93:B94"/>
    <mergeCell ref="E96:E97"/>
    <mergeCell ref="B91:B92"/>
    <mergeCell ref="E115:E116"/>
    <mergeCell ref="A103:C106"/>
    <mergeCell ref="G6:K6"/>
    <mergeCell ref="G8:K8"/>
    <mergeCell ref="G9:K9"/>
    <mergeCell ref="G10:K10"/>
    <mergeCell ref="G11:K11"/>
    <mergeCell ref="G12:K12"/>
    <mergeCell ref="G13:K13"/>
    <mergeCell ref="G14:K14"/>
    <mergeCell ref="G16:G17"/>
    <mergeCell ref="B8:B11"/>
    <mergeCell ref="G117:K117"/>
    <mergeCell ref="G91:K91"/>
    <mergeCell ref="G92:K92"/>
    <mergeCell ref="G93:K93"/>
    <mergeCell ref="G94:K94"/>
    <mergeCell ref="G96:G97"/>
    <mergeCell ref="G101:G102"/>
    <mergeCell ref="G103:K103"/>
    <mergeCell ref="G104:K104"/>
    <mergeCell ref="G105:K105"/>
    <mergeCell ref="G23:K23"/>
    <mergeCell ref="G24:K24"/>
    <mergeCell ref="G25:K25"/>
    <mergeCell ref="G26:K26"/>
    <mergeCell ref="G28:G29"/>
    <mergeCell ref="G33:K33"/>
    <mergeCell ref="G35:G36"/>
    <mergeCell ref="G37:K37"/>
    <mergeCell ref="G39:G40"/>
    <mergeCell ref="E39:E40"/>
    <mergeCell ref="F39:F40"/>
    <mergeCell ref="G41:K41"/>
    <mergeCell ref="B108:B110"/>
    <mergeCell ref="G118:K118"/>
    <mergeCell ref="G119:K119"/>
    <mergeCell ref="G120:K120"/>
    <mergeCell ref="G121:K121"/>
    <mergeCell ref="G122:K122"/>
    <mergeCell ref="G123:K123"/>
    <mergeCell ref="H15:K15"/>
    <mergeCell ref="H20:K20"/>
    <mergeCell ref="H27:K27"/>
    <mergeCell ref="H34:K34"/>
    <mergeCell ref="H38:K38"/>
    <mergeCell ref="H43:K43"/>
    <mergeCell ref="H78:K78"/>
    <mergeCell ref="H95:K95"/>
    <mergeCell ref="H100:K100"/>
    <mergeCell ref="H114:K114"/>
    <mergeCell ref="G98:K98"/>
    <mergeCell ref="G99:K99"/>
    <mergeCell ref="G106:K106"/>
    <mergeCell ref="G108:K108"/>
    <mergeCell ref="G109:K109"/>
    <mergeCell ref="G110:K110"/>
    <mergeCell ref="G111:K111"/>
    <mergeCell ref="G112:K112"/>
  </mergeCells>
  <pageMargins left="0.31496062992125984" right="0.31496062992125984" top="0.55118110236220474" bottom="0.35433070866141736" header="0.31496062992125984" footer="0.31496062992125984"/>
  <pageSetup paperSize="9" scale="69" orientation="landscape" r:id="rId1"/>
  <headerFooter differentFirst="1">
    <oddHeader>&amp;C&amp;P</oddHeader>
  </headerFooter>
  <rowBreaks count="3" manualBreakCount="3">
    <brk id="26" max="14" man="1"/>
    <brk id="45" max="14" man="1"/>
    <brk id="10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KDMKS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revision>3</cp:revision>
  <cp:lastPrinted>2024-10-08T06:14:02Z</cp:lastPrinted>
  <dcterms:created xsi:type="dcterms:W3CDTF">2015-08-24T11:11:17Z</dcterms:created>
  <dcterms:modified xsi:type="dcterms:W3CDTF">2024-10-31T07:39:19Z</dcterms:modified>
</cp:coreProperties>
</file>