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16 После 05.09.2024 (2024 год последний, 2025-2027 старые)\Публикация на сайте\Антикорр экспретиза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128" i="1" l="1"/>
  <c r="G138" i="1"/>
  <c r="L66" i="1"/>
  <c r="L77" i="1"/>
  <c r="L74" i="1"/>
  <c r="L283" i="1"/>
  <c r="K69" i="1" l="1"/>
  <c r="J69" i="1"/>
  <c r="E77" i="1" l="1"/>
  <c r="G74" i="1"/>
  <c r="G150" i="1"/>
  <c r="G12" i="1"/>
  <c r="G346" i="1"/>
  <c r="G334" i="1"/>
  <c r="G299" i="1"/>
  <c r="G287" i="1"/>
  <c r="G275" i="1"/>
  <c r="G227" i="1"/>
  <c r="G189" i="1"/>
  <c r="G181" i="1"/>
  <c r="G171" i="1"/>
  <c r="E201" i="1" l="1"/>
  <c r="G236" i="1"/>
  <c r="E236" i="1" s="1"/>
  <c r="E265" i="1"/>
  <c r="G204" i="1" l="1"/>
  <c r="N236" i="1" l="1"/>
  <c r="M236" i="1"/>
  <c r="L236" i="1"/>
  <c r="F236" i="1"/>
  <c r="F179" i="1"/>
  <c r="G178" i="1"/>
  <c r="M178" i="1"/>
  <c r="N178" i="1"/>
  <c r="L178" i="1"/>
  <c r="F178" i="1"/>
  <c r="G200" i="1"/>
  <c r="E197" i="1"/>
  <c r="G120" i="1" l="1"/>
  <c r="G83" i="1" l="1"/>
  <c r="G84" i="1"/>
  <c r="G223" i="1" l="1"/>
  <c r="G230" i="1" l="1"/>
  <c r="E230" i="1" s="1"/>
  <c r="G311" i="1" l="1"/>
  <c r="I73" i="1" l="1"/>
  <c r="I69" i="1"/>
  <c r="E135" i="1"/>
  <c r="G302" i="1"/>
  <c r="L303" i="1" l="1"/>
  <c r="G303" i="1"/>
  <c r="E302" i="1" l="1"/>
  <c r="M111" i="1" l="1"/>
  <c r="N111" i="1"/>
  <c r="L111" i="1"/>
  <c r="G111" i="1"/>
  <c r="M136" i="1"/>
  <c r="N136" i="1"/>
  <c r="L136" i="1"/>
  <c r="G136" i="1"/>
  <c r="F138" i="1"/>
  <c r="E138" i="1" s="1"/>
  <c r="F136" i="1" l="1"/>
  <c r="E137" i="1"/>
  <c r="G283" i="1" l="1"/>
  <c r="G341" i="1" l="1"/>
  <c r="G337" i="1"/>
  <c r="G333" i="1"/>
  <c r="G315" i="1"/>
  <c r="E315" i="1" s="1"/>
  <c r="G306" i="1"/>
  <c r="G278" i="1"/>
  <c r="G260" i="1"/>
  <c r="E260" i="1" s="1"/>
  <c r="G252" i="1"/>
  <c r="G216" i="1"/>
  <c r="G196" i="1"/>
  <c r="G192" i="1"/>
  <c r="G184" i="1"/>
  <c r="G175" i="1"/>
  <c r="G131" i="1"/>
  <c r="G108" i="1"/>
  <c r="E108" i="1" s="1"/>
  <c r="G100" i="1"/>
  <c r="E100" i="1" s="1"/>
  <c r="G96" i="1"/>
  <c r="G92" i="1"/>
  <c r="G87" i="1"/>
  <c r="G77" i="1"/>
  <c r="G73" i="1"/>
  <c r="G69" i="1"/>
  <c r="G61" i="1"/>
  <c r="G57" i="1"/>
  <c r="G53" i="1"/>
  <c r="G49" i="1"/>
  <c r="G19" i="1"/>
  <c r="G15" i="1"/>
  <c r="E168" i="1" l="1"/>
  <c r="E223" i="1" l="1"/>
  <c r="E264" i="1" l="1"/>
  <c r="F116" i="1" l="1"/>
  <c r="M160" i="1" l="1"/>
  <c r="N160" i="1"/>
  <c r="L160" i="1"/>
  <c r="G160" i="1"/>
  <c r="F160" i="1"/>
  <c r="E165" i="1"/>
  <c r="F120" i="1" l="1"/>
  <c r="F115" i="1"/>
  <c r="F275" i="1" l="1"/>
  <c r="F283" i="1"/>
  <c r="F66" i="1"/>
  <c r="F114" i="1" l="1"/>
  <c r="G345" i="1" l="1"/>
  <c r="G348" i="1" s="1"/>
  <c r="F150" i="1" l="1"/>
  <c r="F132" i="1"/>
  <c r="F46" i="1"/>
  <c r="F16" i="1"/>
  <c r="E341" i="1" l="1"/>
  <c r="E337" i="1"/>
  <c r="E278" i="1"/>
  <c r="E216" i="1"/>
  <c r="E149" i="1"/>
  <c r="E119" i="1"/>
  <c r="E96" i="1"/>
  <c r="E92" i="1"/>
  <c r="E87" i="1"/>
  <c r="E69" i="1" l="1"/>
  <c r="E57" i="1"/>
  <c r="E19" i="1" l="1"/>
  <c r="E16" i="1"/>
  <c r="F328" i="1" l="1"/>
  <c r="F169" i="1" l="1"/>
  <c r="F345" i="1" l="1"/>
  <c r="F348" i="1" s="1"/>
  <c r="E347" i="1"/>
  <c r="E295" i="1" l="1"/>
  <c r="N345" i="1"/>
  <c r="N348" i="1" s="1"/>
  <c r="M345" i="1"/>
  <c r="M348" i="1" s="1"/>
  <c r="L345" i="1"/>
  <c r="L348" i="1" s="1"/>
  <c r="E348" i="1" l="1"/>
  <c r="E345" i="1"/>
  <c r="E275" i="1"/>
  <c r="E303" i="1"/>
  <c r="E299" i="1"/>
  <c r="E189" i="1" l="1"/>
  <c r="E346" i="1" l="1"/>
  <c r="E338" i="1" l="1"/>
  <c r="N328" i="1"/>
  <c r="N342" i="1" s="1"/>
  <c r="M328" i="1"/>
  <c r="M342" i="1" s="1"/>
  <c r="L328" i="1"/>
  <c r="L342" i="1" s="1"/>
  <c r="G328" i="1"/>
  <c r="G342" i="1" s="1"/>
  <c r="E334" i="1" l="1"/>
  <c r="F342" i="1"/>
  <c r="E342" i="1" l="1"/>
  <c r="E328" i="1"/>
  <c r="E316" i="1"/>
  <c r="E311" i="1"/>
  <c r="N273" i="1"/>
  <c r="N325" i="1" s="1"/>
  <c r="N324" i="1" s="1"/>
  <c r="M273" i="1"/>
  <c r="M325" i="1" s="1"/>
  <c r="M324" i="1" s="1"/>
  <c r="L273" i="1"/>
  <c r="L325" i="1" s="1"/>
  <c r="L324" i="1" s="1"/>
  <c r="G273" i="1"/>
  <c r="G325" i="1" s="1"/>
  <c r="F273" i="1"/>
  <c r="F325" i="1" s="1"/>
  <c r="F324" i="1" s="1"/>
  <c r="E287" i="1"/>
  <c r="E283" i="1"/>
  <c r="E273" i="1" l="1"/>
  <c r="E325" i="1"/>
  <c r="E307" i="1"/>
  <c r="G324" i="1"/>
  <c r="E324" i="1" s="1"/>
  <c r="E261" i="1"/>
  <c r="E257" i="1"/>
  <c r="N238" i="1"/>
  <c r="M238" i="1"/>
  <c r="L238" i="1"/>
  <c r="G238" i="1"/>
  <c r="F238" i="1"/>
  <c r="E232" i="1"/>
  <c r="N231" i="1"/>
  <c r="M231" i="1"/>
  <c r="L231" i="1"/>
  <c r="G231" i="1"/>
  <c r="F231" i="1"/>
  <c r="G222" i="1" l="1"/>
  <c r="G270" i="1" s="1"/>
  <c r="G269" i="1" s="1"/>
  <c r="M222" i="1"/>
  <c r="M270" i="1" s="1"/>
  <c r="M269" i="1" s="1"/>
  <c r="N222" i="1"/>
  <c r="N270" i="1" s="1"/>
  <c r="N269" i="1" s="1"/>
  <c r="E231" i="1"/>
  <c r="F222" i="1"/>
  <c r="F270" i="1" s="1"/>
  <c r="F269" i="1" s="1"/>
  <c r="E227" i="1"/>
  <c r="E238" i="1"/>
  <c r="L222" i="1"/>
  <c r="L270" i="1" s="1"/>
  <c r="L269" i="1" s="1"/>
  <c r="E222" i="1" l="1"/>
  <c r="E269" i="1"/>
  <c r="E270" i="1"/>
  <c r="E206" i="1" l="1"/>
  <c r="E196" i="1"/>
  <c r="E193" i="1"/>
  <c r="E192" i="1"/>
  <c r="E185" i="1"/>
  <c r="E184" i="1"/>
  <c r="E181" i="1"/>
  <c r="N179" i="1"/>
  <c r="M179" i="1"/>
  <c r="L179" i="1"/>
  <c r="G179" i="1"/>
  <c r="N176" i="1"/>
  <c r="M176" i="1"/>
  <c r="L176" i="1"/>
  <c r="G176" i="1"/>
  <c r="E175" i="1"/>
  <c r="N169" i="1"/>
  <c r="M169" i="1"/>
  <c r="L169" i="1"/>
  <c r="G169" i="1"/>
  <c r="E161" i="1"/>
  <c r="G219" i="1" l="1"/>
  <c r="F219" i="1"/>
  <c r="F217" i="1" s="1"/>
  <c r="E205" i="1"/>
  <c r="L219" i="1"/>
  <c r="L217" i="1" s="1"/>
  <c r="E171" i="1"/>
  <c r="E179" i="1"/>
  <c r="E178" i="1"/>
  <c r="M219" i="1"/>
  <c r="M217" i="1" s="1"/>
  <c r="N219" i="1"/>
  <c r="N217" i="1" s="1"/>
  <c r="E169" i="1"/>
  <c r="E160" i="1"/>
  <c r="F176" i="1"/>
  <c r="E176" i="1" s="1"/>
  <c r="G217" i="1" l="1"/>
  <c r="E217" i="1" s="1"/>
  <c r="E219" i="1"/>
  <c r="E150" i="1" l="1"/>
  <c r="E146" i="1"/>
  <c r="E142" i="1"/>
  <c r="E136" i="1"/>
  <c r="E132" i="1"/>
  <c r="E128" i="1"/>
  <c r="N124" i="1"/>
  <c r="E120" i="1"/>
  <c r="E116" i="1"/>
  <c r="E115" i="1"/>
  <c r="E114" i="1"/>
  <c r="N113" i="1"/>
  <c r="M113" i="1"/>
  <c r="L113" i="1"/>
  <c r="G113" i="1"/>
  <c r="F113" i="1"/>
  <c r="F111" i="1"/>
  <c r="N110" i="1"/>
  <c r="M110" i="1"/>
  <c r="M155" i="1" s="1"/>
  <c r="M350" i="1" s="1"/>
  <c r="L110" i="1"/>
  <c r="L155" i="1" s="1"/>
  <c r="L350" i="1" s="1"/>
  <c r="G110" i="1"/>
  <c r="G155" i="1" s="1"/>
  <c r="G350" i="1" s="1"/>
  <c r="F110" i="1"/>
  <c r="F155" i="1" s="1"/>
  <c r="F350" i="1" s="1"/>
  <c r="E101" i="1"/>
  <c r="E89" i="1"/>
  <c r="N88" i="1"/>
  <c r="M88" i="1"/>
  <c r="L88" i="1"/>
  <c r="G88" i="1"/>
  <c r="F88" i="1"/>
  <c r="E84" i="1"/>
  <c r="E83" i="1"/>
  <c r="N82" i="1"/>
  <c r="M82" i="1"/>
  <c r="L82" i="1"/>
  <c r="G82" i="1"/>
  <c r="F82" i="1"/>
  <c r="E74" i="1"/>
  <c r="E73" i="1"/>
  <c r="E66" i="1"/>
  <c r="N64" i="1"/>
  <c r="M64" i="1"/>
  <c r="L64" i="1"/>
  <c r="G64" i="1"/>
  <c r="F64" i="1"/>
  <c r="N63" i="1"/>
  <c r="N156" i="1" s="1"/>
  <c r="N351" i="1" s="1"/>
  <c r="M63" i="1"/>
  <c r="L63" i="1"/>
  <c r="L156" i="1" s="1"/>
  <c r="L351" i="1" s="1"/>
  <c r="G63" i="1"/>
  <c r="F63" i="1"/>
  <c r="E61" i="1"/>
  <c r="E58" i="1"/>
  <c r="E54" i="1"/>
  <c r="E50" i="1"/>
  <c r="E49" i="1"/>
  <c r="E46" i="1"/>
  <c r="N45" i="1"/>
  <c r="M45" i="1"/>
  <c r="L45" i="1"/>
  <c r="G45" i="1"/>
  <c r="F45" i="1"/>
  <c r="E41" i="1"/>
  <c r="E37" i="1"/>
  <c r="E33" i="1"/>
  <c r="E29" i="1"/>
  <c r="E25" i="1"/>
  <c r="N24" i="1"/>
  <c r="M24" i="1"/>
  <c r="L24" i="1"/>
  <c r="G24" i="1"/>
  <c r="F24" i="1"/>
  <c r="E15" i="1"/>
  <c r="M124" i="1" l="1"/>
  <c r="M112" i="1" s="1"/>
  <c r="M109" i="1" s="1"/>
  <c r="N112" i="1"/>
  <c r="F156" i="1"/>
  <c r="F351" i="1" s="1"/>
  <c r="M62" i="1"/>
  <c r="N11" i="1"/>
  <c r="E113" i="1"/>
  <c r="E111" i="1"/>
  <c r="E24" i="1"/>
  <c r="L62" i="1"/>
  <c r="G62" i="1"/>
  <c r="E82" i="1"/>
  <c r="N109" i="1"/>
  <c r="L124" i="1"/>
  <c r="L112" i="1" s="1"/>
  <c r="M11" i="1"/>
  <c r="E64" i="1"/>
  <c r="M156" i="1"/>
  <c r="M351" i="1" s="1"/>
  <c r="N155" i="1"/>
  <c r="N350" i="1" s="1"/>
  <c r="E350" i="1" s="1"/>
  <c r="G156" i="1"/>
  <c r="G351" i="1" s="1"/>
  <c r="E45" i="1"/>
  <c r="E88" i="1"/>
  <c r="E12" i="1"/>
  <c r="F62" i="1"/>
  <c r="N62" i="1"/>
  <c r="E110" i="1"/>
  <c r="E63" i="1"/>
  <c r="E155" i="1" l="1"/>
  <c r="M157" i="1"/>
  <c r="M352" i="1" s="1"/>
  <c r="M349" i="1" s="1"/>
  <c r="E351" i="1"/>
  <c r="N157" i="1"/>
  <c r="N352" i="1" s="1"/>
  <c r="N349" i="1" s="1"/>
  <c r="E156" i="1"/>
  <c r="L11" i="1"/>
  <c r="G124" i="1"/>
  <c r="G112" i="1" s="1"/>
  <c r="L109" i="1"/>
  <c r="E62" i="1"/>
  <c r="M154" i="1" l="1"/>
  <c r="N154" i="1"/>
  <c r="F124" i="1"/>
  <c r="F112" i="1" s="1"/>
  <c r="G109" i="1"/>
  <c r="G11" i="1"/>
  <c r="L157" i="1"/>
  <c r="L352" i="1" s="1"/>
  <c r="L349" i="1" s="1"/>
  <c r="L154" i="1" l="1"/>
  <c r="G157" i="1"/>
  <c r="G352" i="1" s="1"/>
  <c r="G349" i="1" s="1"/>
  <c r="E124" i="1"/>
  <c r="G154" i="1" l="1"/>
  <c r="E112" i="1"/>
  <c r="F109" i="1"/>
  <c r="E109" i="1" s="1"/>
  <c r="E20" i="1"/>
  <c r="F11" i="1"/>
  <c r="E11" i="1" l="1"/>
  <c r="F157" i="1"/>
  <c r="F352" i="1" s="1"/>
  <c r="F349" i="1" l="1"/>
  <c r="E349" i="1" s="1"/>
  <c r="E352" i="1"/>
  <c r="E157" i="1"/>
  <c r="F154" i="1"/>
  <c r="E154" i="1" s="1"/>
</calcChain>
</file>

<file path=xl/sharedStrings.xml><?xml version="1.0" encoding="utf-8"?>
<sst xmlns="http://schemas.openxmlformats.org/spreadsheetml/2006/main" count="1708" uniqueCount="297">
  <si>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</si>
  <si>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</si>
  <si>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</si>
  <si>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</si>
  <si>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</si>
  <si>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</si>
  <si>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</si>
  <si>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</si>
  <si>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</si>
  <si>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</si>
  <si>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</si>
  <si>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</si>
  <si>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</si>
  <si>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</si>
  <si>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</si>
  <si>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</si>
  <si>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</si>
  <si>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</si>
  <si>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</si>
  <si>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</si>
  <si>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</si>
  <si>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</si>
  <si>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</si>
  <si>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</si>
  <si>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</si>
  <si>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</si>
  <si>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</si>
  <si>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</si>
  <si>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</si>
  <si>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</si>
  <si>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</si>
  <si>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</si>
  <si>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 xml:space="preserve">Отдел контроля за рекламой и наружным оформлением 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</si>
  <si>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</si>
  <si>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</si>
  <si>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</si>
  <si>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</si>
  <si>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</si>
  <si>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</si>
  <si>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</si>
  <si>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</si>
  <si>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</si>
  <si>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</si>
  <si>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</si>
  <si>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</si>
  <si>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</si>
  <si>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</si>
  <si>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</si>
  <si>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</si>
  <si>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</si>
  <si>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</si>
  <si>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</si>
  <si>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01.01.: Проведение мероприятий по профилактике терроризма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</si>
  <si>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</si>
  <si>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</si>
  <si>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</si>
  <si>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</si>
  <si>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</si>
  <si>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</si>
  <si>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</si>
  <si>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</si>
  <si>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</si>
  <si>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</si>
  <si>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</si>
  <si>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05.05.: 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</si>
  <si>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</si>
  <si>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</si>
  <si>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</si>
  <si>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</si>
  <si>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</si>
  <si>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</si>
  <si>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</si>
  <si>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</si>
  <si>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</si>
  <si>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</si>
  <si>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</si>
  <si>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</si>
  <si>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</si>
  <si>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</si>
  <si>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</si>
  <si>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Основное мероприятие 1: Повышение степени пожарной безопасности на территории муниципального образования Московской области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</si>
  <si>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</si>
  <si>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</si>
  <si>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</si>
  <si>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</si>
  <si>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</si>
  <si>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</si>
  <si>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</si>
  <si>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</si>
  <si>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</si>
  <si>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</si>
  <si>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</si>
  <si>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</si>
  <si>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</si>
  <si>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</si>
  <si>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</si>
  <si>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</si>
  <si>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</si>
  <si>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</si>
  <si>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</si>
  <si>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</si>
  <si>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</si>
  <si>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</si>
  <si>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</si>
  <si>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</si>
  <si>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</si>
  <si>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</si>
  <si>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</si>
  <si>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</si>
  <si>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>Мероприятие 07.06.:  Зимние и летние работы по содержанию мест захоронений,текущий и капитальный ремонт основных фондов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</si>
  <si>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</si>
  <si>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</si>
  <si>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</si>
  <si>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</si>
  <si>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</si>
  <si>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</si>
  <si>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</si>
  <si>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</si>
  <si>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</si>
  <si>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</si>
  <si>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</si>
  <si>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</si>
  <si>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</si>
  <si>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</si>
  <si>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</si>
  <si>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</si>
  <si>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</si>
  <si>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</si>
  <si>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</si>
  <si>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</si>
  <si>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</si>
  <si>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</si>
  <si>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</si>
  <si>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</si>
  <si>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</si>
  <si>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</si>
  <si>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</si>
  <si>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</si>
  <si>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</si>
  <si>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</si>
  <si>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</si>
  <si>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</si>
  <si>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</si>
  <si>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</si>
  <si>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</si>
  <si>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</si>
  <si>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</si>
  <si>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</si>
  <si>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</si>
  <si>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</si>
  <si>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Количество мероприятий по профилактике терроризма (ед.)</t>
  </si>
  <si>
    <t>Количество приобретенного оборудования, наглядных пособий и оснащения  для использования при проведении антитеррористических тренировок на объектах с массовым пребыванием людей (ед.)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</si>
  <si>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</si>
  <si>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</si>
  <si>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</si>
  <si>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</si>
  <si>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</si>
  <si>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</si>
  <si>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</si>
  <si>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</si>
  <si>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</si>
  <si>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</si>
  <si>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</si>
  <si>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</si>
  <si>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</si>
  <si>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</si>
  <si>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</si>
  <si>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</si>
  <si>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</si>
  <si>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</si>
  <si>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</si>
  <si>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</si>
  <si>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</si>
  <si>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</si>
  <si>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</si>
  <si>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</si>
  <si>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</si>
  <si>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</si>
  <si>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</si>
  <si>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</si>
  <si>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</si>
  <si>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</si>
  <si>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</si>
  <si>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</si>
  <si>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</si>
  <si>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</si>
  <si>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</si>
  <si>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</si>
  <si>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</si>
  <si>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</si>
  <si>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</si>
  <si>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</si>
  <si>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</si>
  <si>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</si>
  <si>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Создана 
инфраструктура для обеспечения противопожарной безопасности в муниципальных образованиях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</si>
  <si>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</si>
  <si>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</si>
  <si>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</si>
  <si>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</si>
  <si>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</si>
  <si>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</si>
  <si>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</si>
  <si>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</si>
  <si>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</si>
  <si>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</si>
  <si>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</si>
  <si>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</si>
  <si>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</si>
  <si>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</si>
  <si>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</si>
  <si>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</si>
  <si>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</si>
  <si>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</si>
  <si>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Подпрограмма 5 «Обеспечение безопасности населения на водных объектах,  расположенных на территории муниципального образования Московской области»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</si>
  <si>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</si>
  <si>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</si>
  <si>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</si>
  <si>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</si>
  <si>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</si>
  <si>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</si>
  <si>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</si>
  <si>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</si>
  <si>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</si>
  <si>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</si>
  <si>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</si>
  <si>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</si>
  <si>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</si>
  <si>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</si>
  <si>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</si>
  <si>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</si>
  <si>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</si>
  <si>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</si>
  <si>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</si>
  <si>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</si>
  <si>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</si>
  <si>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</si>
  <si>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</si>
  <si>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</si>
  <si>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</si>
  <si>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</si>
  <si>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</si>
  <si>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</si>
  <si>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</si>
  <si>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</si>
  <si>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А. В. Давыдов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</si>
  <si>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</si>
  <si>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</si>
  <si>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</si>
  <si>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</si>
  <si>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</si>
  <si>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</si>
  <si>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</si>
  <si>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</si>
  <si>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</si>
  <si>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</si>
  <si>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</si>
  <si>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</si>
  <si>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</si>
  <si>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</si>
  <si>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</si>
  <si>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</si>
  <si>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</si>
  <si>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</si>
  <si>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</si>
  <si>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</si>
  <si>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</si>
  <si>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</si>
  <si>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</si>
  <si>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</si>
  <si>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</si>
  <si>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</si>
  <si>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</si>
  <si>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 xml:space="preserve">Мероприятие 04.02.: 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
</t>
  </si>
  <si>
    <t xml:space="preserve">Количество видеокамер, установленных на подъездах многоквартирных домов и подключенных к системе "Безопасный регион" (ед.) 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</si>
  <si>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</si>
  <si>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</si>
  <si>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</si>
  <si>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</si>
  <si>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Приложение 
к постановлению Администрации
Одинцовского городского округа
Московской области
от ____________ № _______
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</si>
  <si>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</si>
  <si>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</si>
  <si>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</si>
  <si>
    <t>Начальник Управления бухгалтерского учета и отчетности</t>
  </si>
  <si>
    <t>Администрации Одинцовского городского округа,</t>
  </si>
  <si>
    <t>главный бухгалтер</t>
  </si>
  <si>
    <t>Н.А. Стародубова</t>
  </si>
  <si>
    <t>Мероприятие 03.05.: Разработка Плана действий по предупреждению и ликвидации чрезвычайных ситуаций природного и техногенного характера муниципального образования</t>
  </si>
  <si>
    <t>2024-2027 годы</t>
  </si>
  <si>
    <t>Разработан и утвержден План действий по предупреждению и ликвидации чрезвычайных ситуаций природного и техногенного характера муниципального образования, ед.</t>
  </si>
  <si>
    <t>3.6.</t>
  </si>
  <si>
    <t>Мероприятие 03.06.: Разработка Паспорта безопасности территории муниципального образования</t>
  </si>
  <si>
    <t>Разработан и утвержден Паспорт безопасности территории муниципального образования, ед.</t>
  </si>
  <si>
    <t>Мероприятие 03.06.: Разработка Плана гражданской обороны и защиты населения муниципального образования</t>
  </si>
  <si>
    <t>Разработан и утвержден План гражданской обороны и защиты населения муниципального образования, ед.</t>
  </si>
  <si>
    <t>Мероприятие 04.01.:  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площадках, социальных объектах, контейнерных площадках</t>
  </si>
  <si>
    <t xml:space="preserve">Количество видеокамер, установленных на территории городского округа в рамках муниципальных контрактов на оказание услуг по предоставлению видеоизображения для системы "Безопасный регион" в местах массового скопления людей, на детских игровых, спортивных площадках, социальных объектах, контейнерных площадках (ед.) </t>
  </si>
  <si>
    <t xml:space="preserve">Управление по вопросам ТБ, ГО и ЧС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</si>
</sst>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54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5" fontId="6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Alignment="1">
      <alignment horizontal="right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164" fontId="5" fillId="0" borderId="0" xfId="0" applyNumberFormat="1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4"/>
  <sheetViews>
    <sheetView tabSelected="1" view="pageBreakPreview" topLeftCell="A34" zoomScaleNormal="100" zoomScaleSheetLayoutView="100" workbookViewId="0">
      <selection activeCell="G339" sqref="G1:N1048576"/>
    </sheetView>
  </sheetViews>
  <sheetFormatPr defaultRowHeight="15" x14ac:dyDescent="0.25"/>
  <cols>
    <col min="1" max="1" width="9.5703125" style="14" customWidth="1"/>
    <col min="2" max="2" width="28.42578125" style="15" customWidth="1"/>
    <col min="3" max="3" width="16.28515625" style="15" customWidth="1"/>
    <col min="4" max="4" width="18.140625" style="15" customWidth="1"/>
    <col min="5" max="5" width="17.85546875" style="3" customWidth="1"/>
    <col min="6" max="6" width="17" style="3" customWidth="1"/>
    <col min="7" max="7" width="14.140625" style="3" customWidth="1"/>
    <col min="8" max="11" width="12.7109375" style="3" customWidth="1"/>
    <col min="12" max="14" width="17" style="3" customWidth="1"/>
    <col min="15" max="15" width="19.5703125" style="34" customWidth="1"/>
    <col min="16" max="16" width="9.140625" style="10"/>
    <col min="17" max="17" width="13.28515625" style="10" customWidth="1"/>
    <col min="18" max="19" width="12.85546875" style="10" customWidth="1"/>
    <col min="20" max="20" width="12.28515625" style="10" customWidth="1"/>
    <col min="21" max="21" width="13.28515625" style="10" customWidth="1"/>
    <col min="22" max="22" width="12.7109375" style="10" customWidth="1"/>
    <col min="23" max="16384" width="9.140625" style="10"/>
  </cols>
  <sheetData>
    <row r="1" spans="1:27" ht="89.25" customHeight="1" x14ac:dyDescent="0.25">
      <c r="N1" s="109" t="s">
        <v>278</v>
      </c>
      <c r="O1" s="110"/>
    </row>
    <row r="2" spans="1:27" ht="39.75" customHeight="1" x14ac:dyDescent="0.25">
      <c r="N2" s="111" t="s">
        <v>237</v>
      </c>
      <c r="O2" s="112"/>
    </row>
    <row r="5" spans="1:27" ht="19.5" customHeight="1" x14ac:dyDescent="0.3">
      <c r="A5" s="113" t="s">
        <v>42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27" ht="20.25" customHeight="1" x14ac:dyDescent="0.25">
      <c r="A6" s="114" t="s">
        <v>69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8" spans="1:27" ht="45" customHeight="1" x14ac:dyDescent="0.25">
      <c r="A8" s="116" t="s">
        <v>4</v>
      </c>
      <c r="B8" s="115" t="s">
        <v>11</v>
      </c>
      <c r="C8" s="115" t="s">
        <v>0</v>
      </c>
      <c r="D8" s="115" t="s">
        <v>1</v>
      </c>
      <c r="E8" s="115" t="s">
        <v>5</v>
      </c>
      <c r="F8" s="115" t="s">
        <v>2</v>
      </c>
      <c r="G8" s="115"/>
      <c r="H8" s="115"/>
      <c r="I8" s="115"/>
      <c r="J8" s="115"/>
      <c r="K8" s="115"/>
      <c r="L8" s="115"/>
      <c r="M8" s="115"/>
      <c r="N8" s="115"/>
      <c r="O8" s="115" t="s">
        <v>223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</row>
    <row r="9" spans="1:27" ht="27" customHeight="1" x14ac:dyDescent="0.25">
      <c r="A9" s="116"/>
      <c r="B9" s="115"/>
      <c r="C9" s="115"/>
      <c r="D9" s="115"/>
      <c r="E9" s="115"/>
      <c r="F9" s="65" t="s">
        <v>6</v>
      </c>
      <c r="G9" s="148" t="s">
        <v>7</v>
      </c>
      <c r="H9" s="149"/>
      <c r="I9" s="149"/>
      <c r="J9" s="149"/>
      <c r="K9" s="150"/>
      <c r="L9" s="71" t="s">
        <v>66</v>
      </c>
      <c r="M9" s="71" t="s">
        <v>67</v>
      </c>
      <c r="N9" s="71" t="s">
        <v>68</v>
      </c>
      <c r="O9" s="115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</row>
    <row r="10" spans="1:27" s="20" customFormat="1" ht="20.25" customHeight="1" x14ac:dyDescent="0.25">
      <c r="A10" s="99" t="s">
        <v>207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s="20" customFormat="1" ht="136.5" customHeight="1" x14ac:dyDescent="0.25">
      <c r="A11" s="21" t="s">
        <v>26</v>
      </c>
      <c r="B11" s="55" t="s">
        <v>71</v>
      </c>
      <c r="C11" s="56" t="s">
        <v>70</v>
      </c>
      <c r="D11" s="2" t="s">
        <v>3</v>
      </c>
      <c r="E11" s="53">
        <f>SUM(F11:N11)</f>
        <v>4409.7179999999998</v>
      </c>
      <c r="F11" s="50">
        <f>SUM(F12,F16,F20)</f>
        <v>882.39099999999996</v>
      </c>
      <c r="G11" s="89">
        <f>SUM(G12,G16,G20)</f>
        <v>878.327</v>
      </c>
      <c r="H11" s="90"/>
      <c r="I11" s="90"/>
      <c r="J11" s="90"/>
      <c r="K11" s="91"/>
      <c r="L11" s="68">
        <f>SUM(L12,L16,L20)</f>
        <v>883</v>
      </c>
      <c r="M11" s="68">
        <f>SUM(M12,M16,M20)</f>
        <v>883</v>
      </c>
      <c r="N11" s="68">
        <f>SUM(N12,N16,N20)</f>
        <v>883</v>
      </c>
      <c r="O11" s="52" t="s">
        <v>206</v>
      </c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s="20" customFormat="1" ht="48.75" customHeight="1" x14ac:dyDescent="0.25">
      <c r="A12" s="58" t="s">
        <v>8</v>
      </c>
      <c r="B12" s="55" t="s">
        <v>52</v>
      </c>
      <c r="C12" s="56" t="s">
        <v>70</v>
      </c>
      <c r="D12" s="2" t="s">
        <v>3</v>
      </c>
      <c r="E12" s="53">
        <f>SUM(F12:N12)</f>
        <v>4270.2179999999998</v>
      </c>
      <c r="F12" s="50">
        <v>854.89099999999996</v>
      </c>
      <c r="G12" s="89">
        <f>855-4.673</f>
        <v>850.327</v>
      </c>
      <c r="H12" s="90"/>
      <c r="I12" s="90"/>
      <c r="J12" s="90"/>
      <c r="K12" s="91"/>
      <c r="L12" s="68">
        <v>855</v>
      </c>
      <c r="M12" s="68">
        <v>855</v>
      </c>
      <c r="N12" s="68">
        <v>855</v>
      </c>
      <c r="O12" s="55" t="s">
        <v>49</v>
      </c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s="20" customFormat="1" ht="19.5" customHeight="1" x14ac:dyDescent="0.25">
      <c r="A13" s="76"/>
      <c r="B13" s="92" t="s">
        <v>150</v>
      </c>
      <c r="C13" s="80" t="s">
        <v>206</v>
      </c>
      <c r="D13" s="73" t="s">
        <v>206</v>
      </c>
      <c r="E13" s="83" t="s">
        <v>144</v>
      </c>
      <c r="F13" s="85">
        <v>2023</v>
      </c>
      <c r="G13" s="87" t="s">
        <v>7</v>
      </c>
      <c r="H13" s="89" t="s">
        <v>149</v>
      </c>
      <c r="I13" s="90"/>
      <c r="J13" s="90"/>
      <c r="K13" s="91"/>
      <c r="L13" s="87" t="s">
        <v>66</v>
      </c>
      <c r="M13" s="87" t="s">
        <v>67</v>
      </c>
      <c r="N13" s="87" t="s">
        <v>68</v>
      </c>
      <c r="O13" s="73" t="s">
        <v>206</v>
      </c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s="20" customFormat="1" ht="15.75" customHeight="1" x14ac:dyDescent="0.25">
      <c r="A14" s="77"/>
      <c r="B14" s="93"/>
      <c r="C14" s="81"/>
      <c r="D14" s="74"/>
      <c r="E14" s="84"/>
      <c r="F14" s="86"/>
      <c r="G14" s="88"/>
      <c r="H14" s="68" t="s">
        <v>145</v>
      </c>
      <c r="I14" s="68" t="s">
        <v>146</v>
      </c>
      <c r="J14" s="68" t="s">
        <v>147</v>
      </c>
      <c r="K14" s="68" t="s">
        <v>148</v>
      </c>
      <c r="L14" s="88"/>
      <c r="M14" s="88"/>
      <c r="N14" s="88"/>
      <c r="O14" s="74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s="20" customFormat="1" ht="15.75" customHeight="1" x14ac:dyDescent="0.25">
      <c r="A15" s="78"/>
      <c r="B15" s="94"/>
      <c r="C15" s="82"/>
      <c r="D15" s="75"/>
      <c r="E15" s="1">
        <f>G15+L15+M15+N15+F15</f>
        <v>110</v>
      </c>
      <c r="F15" s="1">
        <v>22</v>
      </c>
      <c r="G15" s="1">
        <f>K15</f>
        <v>22</v>
      </c>
      <c r="H15" s="1">
        <v>5</v>
      </c>
      <c r="I15" s="1">
        <v>11</v>
      </c>
      <c r="J15" s="1">
        <v>18</v>
      </c>
      <c r="K15" s="1">
        <v>22</v>
      </c>
      <c r="L15" s="1">
        <v>22</v>
      </c>
      <c r="M15" s="1">
        <v>22</v>
      </c>
      <c r="N15" s="1">
        <v>22</v>
      </c>
      <c r="O15" s="75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s="20" customFormat="1" ht="121.5" customHeight="1" x14ac:dyDescent="0.25">
      <c r="A16" s="58" t="s">
        <v>9</v>
      </c>
      <c r="B16" s="55" t="s">
        <v>53</v>
      </c>
      <c r="C16" s="56" t="s">
        <v>70</v>
      </c>
      <c r="D16" s="2" t="s">
        <v>3</v>
      </c>
      <c r="E16" s="53">
        <f>SUM(F16:N16)</f>
        <v>139.5</v>
      </c>
      <c r="F16" s="50">
        <f>50-22.5</f>
        <v>27.5</v>
      </c>
      <c r="G16" s="89">
        <v>28</v>
      </c>
      <c r="H16" s="90"/>
      <c r="I16" s="90"/>
      <c r="J16" s="90"/>
      <c r="K16" s="91"/>
      <c r="L16" s="68">
        <v>28</v>
      </c>
      <c r="M16" s="68">
        <v>28</v>
      </c>
      <c r="N16" s="68">
        <v>28</v>
      </c>
      <c r="O16" s="55" t="s">
        <v>49</v>
      </c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s="20" customFormat="1" ht="18" customHeight="1" x14ac:dyDescent="0.25">
      <c r="A17" s="76"/>
      <c r="B17" s="92" t="s">
        <v>151</v>
      </c>
      <c r="C17" s="80" t="s">
        <v>206</v>
      </c>
      <c r="D17" s="73" t="s">
        <v>206</v>
      </c>
      <c r="E17" s="83" t="s">
        <v>144</v>
      </c>
      <c r="F17" s="85">
        <v>2023</v>
      </c>
      <c r="G17" s="87" t="s">
        <v>7</v>
      </c>
      <c r="H17" s="89" t="s">
        <v>149</v>
      </c>
      <c r="I17" s="90"/>
      <c r="J17" s="90"/>
      <c r="K17" s="91"/>
      <c r="L17" s="87" t="s">
        <v>66</v>
      </c>
      <c r="M17" s="87" t="s">
        <v>67</v>
      </c>
      <c r="N17" s="87" t="s">
        <v>68</v>
      </c>
      <c r="O17" s="73" t="s">
        <v>206</v>
      </c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s="20" customFormat="1" ht="29.25" customHeight="1" x14ac:dyDescent="0.25">
      <c r="A18" s="77"/>
      <c r="B18" s="93"/>
      <c r="C18" s="81"/>
      <c r="D18" s="74"/>
      <c r="E18" s="84"/>
      <c r="F18" s="86"/>
      <c r="G18" s="88"/>
      <c r="H18" s="68" t="s">
        <v>145</v>
      </c>
      <c r="I18" s="68" t="s">
        <v>146</v>
      </c>
      <c r="J18" s="68" t="s">
        <v>147</v>
      </c>
      <c r="K18" s="68" t="s">
        <v>148</v>
      </c>
      <c r="L18" s="88"/>
      <c r="M18" s="88"/>
      <c r="N18" s="88"/>
      <c r="O18" s="74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s="20" customFormat="1" ht="76.5" customHeight="1" x14ac:dyDescent="0.25">
      <c r="A19" s="78"/>
      <c r="B19" s="94"/>
      <c r="C19" s="82"/>
      <c r="D19" s="75"/>
      <c r="E19" s="1">
        <f>N19+M19+L19+G19+F19</f>
        <v>6980</v>
      </c>
      <c r="F19" s="1">
        <v>2500</v>
      </c>
      <c r="G19" s="1">
        <f>K19</f>
        <v>1120</v>
      </c>
      <c r="H19" s="1" t="s">
        <v>22</v>
      </c>
      <c r="I19" s="1" t="s">
        <v>22</v>
      </c>
      <c r="J19" s="1">
        <v>1120</v>
      </c>
      <c r="K19" s="1">
        <v>1120</v>
      </c>
      <c r="L19" s="1">
        <v>1120</v>
      </c>
      <c r="M19" s="1">
        <v>1120</v>
      </c>
      <c r="N19" s="1">
        <v>1120</v>
      </c>
      <c r="O19" s="75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s="20" customFormat="1" ht="212.25" customHeight="1" x14ac:dyDescent="0.25">
      <c r="A20" s="58" t="s">
        <v>10</v>
      </c>
      <c r="B20" s="55" t="s">
        <v>217</v>
      </c>
      <c r="C20" s="56" t="s">
        <v>70</v>
      </c>
      <c r="D20" s="2" t="s">
        <v>3</v>
      </c>
      <c r="E20" s="53">
        <f>SUM(F20:N20)</f>
        <v>0</v>
      </c>
      <c r="F20" s="50">
        <v>0</v>
      </c>
      <c r="G20" s="89">
        <v>0</v>
      </c>
      <c r="H20" s="90"/>
      <c r="I20" s="90"/>
      <c r="J20" s="90"/>
      <c r="K20" s="91"/>
      <c r="L20" s="68">
        <v>0</v>
      </c>
      <c r="M20" s="68">
        <v>0</v>
      </c>
      <c r="N20" s="68">
        <v>0</v>
      </c>
      <c r="O20" s="55" t="s">
        <v>28</v>
      </c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s="20" customFormat="1" ht="18.75" customHeight="1" x14ac:dyDescent="0.25">
      <c r="A21" s="76"/>
      <c r="B21" s="92" t="s">
        <v>152</v>
      </c>
      <c r="C21" s="80" t="s">
        <v>206</v>
      </c>
      <c r="D21" s="73" t="s">
        <v>206</v>
      </c>
      <c r="E21" s="83" t="s">
        <v>144</v>
      </c>
      <c r="F21" s="85">
        <v>2023</v>
      </c>
      <c r="G21" s="87" t="s">
        <v>7</v>
      </c>
      <c r="H21" s="89" t="s">
        <v>149</v>
      </c>
      <c r="I21" s="90"/>
      <c r="J21" s="90"/>
      <c r="K21" s="91"/>
      <c r="L21" s="87" t="s">
        <v>66</v>
      </c>
      <c r="M21" s="87" t="s">
        <v>67</v>
      </c>
      <c r="N21" s="87" t="s">
        <v>68</v>
      </c>
      <c r="O21" s="73" t="s">
        <v>206</v>
      </c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s="20" customFormat="1" ht="20.25" customHeight="1" x14ac:dyDescent="0.25">
      <c r="A22" s="77"/>
      <c r="B22" s="93"/>
      <c r="C22" s="81"/>
      <c r="D22" s="74"/>
      <c r="E22" s="84"/>
      <c r="F22" s="86"/>
      <c r="G22" s="88"/>
      <c r="H22" s="68" t="s">
        <v>145</v>
      </c>
      <c r="I22" s="68" t="s">
        <v>146</v>
      </c>
      <c r="J22" s="68" t="s">
        <v>147</v>
      </c>
      <c r="K22" s="68" t="s">
        <v>148</v>
      </c>
      <c r="L22" s="88"/>
      <c r="M22" s="88"/>
      <c r="N22" s="88"/>
      <c r="O22" s="74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s="20" customFormat="1" ht="53.25" customHeight="1" x14ac:dyDescent="0.25">
      <c r="A23" s="78"/>
      <c r="B23" s="94"/>
      <c r="C23" s="82"/>
      <c r="D23" s="75"/>
      <c r="E23" s="53" t="s">
        <v>22</v>
      </c>
      <c r="F23" s="53" t="s">
        <v>22</v>
      </c>
      <c r="G23" s="68" t="s">
        <v>22</v>
      </c>
      <c r="H23" s="68" t="s">
        <v>22</v>
      </c>
      <c r="I23" s="68" t="s">
        <v>22</v>
      </c>
      <c r="J23" s="68" t="s">
        <v>22</v>
      </c>
      <c r="K23" s="68" t="s">
        <v>22</v>
      </c>
      <c r="L23" s="68" t="s">
        <v>22</v>
      </c>
      <c r="M23" s="68" t="s">
        <v>22</v>
      </c>
      <c r="N23" s="68" t="s">
        <v>22</v>
      </c>
      <c r="O23" s="75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s="20" customFormat="1" ht="77.25" customHeight="1" x14ac:dyDescent="0.25">
      <c r="A24" s="58" t="s">
        <v>20</v>
      </c>
      <c r="B24" s="55" t="s">
        <v>54</v>
      </c>
      <c r="C24" s="56" t="s">
        <v>70</v>
      </c>
      <c r="D24" s="2" t="s">
        <v>3</v>
      </c>
      <c r="E24" s="53">
        <f>SUM(F24:N24)</f>
        <v>0</v>
      </c>
      <c r="F24" s="50">
        <f>SUM(F25,F29,F33,F37,F41)</f>
        <v>0</v>
      </c>
      <c r="G24" s="89">
        <f>SUM(G25,G29,G33,G37,G41)</f>
        <v>0</v>
      </c>
      <c r="H24" s="90"/>
      <c r="I24" s="90"/>
      <c r="J24" s="90"/>
      <c r="K24" s="91"/>
      <c r="L24" s="68">
        <f t="shared" ref="L24:N24" si="0">SUM(L25,L29,L33,L37,L41)</f>
        <v>0</v>
      </c>
      <c r="M24" s="68">
        <f t="shared" si="0"/>
        <v>0</v>
      </c>
      <c r="N24" s="68">
        <f t="shared" si="0"/>
        <v>0</v>
      </c>
      <c r="O24" s="52" t="s">
        <v>206</v>
      </c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s="20" customFormat="1" ht="91.5" customHeight="1" x14ac:dyDescent="0.25">
      <c r="A25" s="58" t="s">
        <v>12</v>
      </c>
      <c r="B25" s="55" t="s">
        <v>55</v>
      </c>
      <c r="C25" s="56" t="s">
        <v>70</v>
      </c>
      <c r="D25" s="2" t="s">
        <v>3</v>
      </c>
      <c r="E25" s="53">
        <f>SUM(F25:N25)</f>
        <v>0</v>
      </c>
      <c r="F25" s="50">
        <v>0</v>
      </c>
      <c r="G25" s="89">
        <v>0</v>
      </c>
      <c r="H25" s="90"/>
      <c r="I25" s="90"/>
      <c r="J25" s="90"/>
      <c r="K25" s="91"/>
      <c r="L25" s="68">
        <v>0</v>
      </c>
      <c r="M25" s="68">
        <v>0</v>
      </c>
      <c r="N25" s="68">
        <v>0</v>
      </c>
      <c r="O25" s="55" t="s">
        <v>49</v>
      </c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s="20" customFormat="1" ht="21" customHeight="1" x14ac:dyDescent="0.25">
      <c r="A26" s="76"/>
      <c r="B26" s="92" t="s">
        <v>153</v>
      </c>
      <c r="C26" s="80" t="s">
        <v>206</v>
      </c>
      <c r="D26" s="73" t="s">
        <v>206</v>
      </c>
      <c r="E26" s="83" t="s">
        <v>144</v>
      </c>
      <c r="F26" s="85">
        <v>2023</v>
      </c>
      <c r="G26" s="87" t="s">
        <v>7</v>
      </c>
      <c r="H26" s="89" t="s">
        <v>149</v>
      </c>
      <c r="I26" s="90"/>
      <c r="J26" s="90"/>
      <c r="K26" s="91"/>
      <c r="L26" s="87" t="s">
        <v>66</v>
      </c>
      <c r="M26" s="87" t="s">
        <v>67</v>
      </c>
      <c r="N26" s="87" t="s">
        <v>68</v>
      </c>
      <c r="O26" s="73" t="s">
        <v>206</v>
      </c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s="20" customFormat="1" ht="27.75" customHeight="1" x14ac:dyDescent="0.25">
      <c r="A27" s="77"/>
      <c r="B27" s="93"/>
      <c r="C27" s="81"/>
      <c r="D27" s="74"/>
      <c r="E27" s="84"/>
      <c r="F27" s="86"/>
      <c r="G27" s="88"/>
      <c r="H27" s="68" t="s">
        <v>145</v>
      </c>
      <c r="I27" s="68" t="s">
        <v>146</v>
      </c>
      <c r="J27" s="68" t="s">
        <v>147</v>
      </c>
      <c r="K27" s="68" t="s">
        <v>148</v>
      </c>
      <c r="L27" s="88"/>
      <c r="M27" s="88"/>
      <c r="N27" s="88"/>
      <c r="O27" s="74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s="20" customFormat="1" ht="17.25" customHeight="1" x14ac:dyDescent="0.25">
      <c r="A28" s="78"/>
      <c r="B28" s="94"/>
      <c r="C28" s="82"/>
      <c r="D28" s="75"/>
      <c r="E28" s="53" t="s">
        <v>22</v>
      </c>
      <c r="F28" s="53" t="s">
        <v>22</v>
      </c>
      <c r="G28" s="68" t="s">
        <v>22</v>
      </c>
      <c r="H28" s="68" t="s">
        <v>22</v>
      </c>
      <c r="I28" s="68" t="s">
        <v>22</v>
      </c>
      <c r="J28" s="68" t="s">
        <v>22</v>
      </c>
      <c r="K28" s="68" t="s">
        <v>22</v>
      </c>
      <c r="L28" s="68" t="s">
        <v>22</v>
      </c>
      <c r="M28" s="68" t="s">
        <v>22</v>
      </c>
      <c r="N28" s="68" t="s">
        <v>22</v>
      </c>
      <c r="O28" s="75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s="20" customFormat="1" ht="60.75" customHeight="1" x14ac:dyDescent="0.25">
      <c r="A29" s="58" t="s">
        <v>25</v>
      </c>
      <c r="B29" s="55" t="s">
        <v>56</v>
      </c>
      <c r="C29" s="56" t="s">
        <v>70</v>
      </c>
      <c r="D29" s="2" t="s">
        <v>3</v>
      </c>
      <c r="E29" s="53">
        <f>SUM(F29:N29)</f>
        <v>0</v>
      </c>
      <c r="F29" s="50">
        <v>0</v>
      </c>
      <c r="G29" s="89">
        <v>0</v>
      </c>
      <c r="H29" s="90"/>
      <c r="I29" s="90"/>
      <c r="J29" s="90"/>
      <c r="K29" s="91"/>
      <c r="L29" s="68">
        <v>0</v>
      </c>
      <c r="M29" s="68">
        <v>0</v>
      </c>
      <c r="N29" s="68">
        <v>0</v>
      </c>
      <c r="O29" s="55" t="s">
        <v>49</v>
      </c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s="20" customFormat="1" ht="21.75" customHeight="1" x14ac:dyDescent="0.25">
      <c r="A30" s="76"/>
      <c r="B30" s="92" t="s">
        <v>154</v>
      </c>
      <c r="C30" s="80" t="s">
        <v>206</v>
      </c>
      <c r="D30" s="73" t="s">
        <v>206</v>
      </c>
      <c r="E30" s="83" t="s">
        <v>144</v>
      </c>
      <c r="F30" s="85">
        <v>2023</v>
      </c>
      <c r="G30" s="87" t="s">
        <v>7</v>
      </c>
      <c r="H30" s="89" t="s">
        <v>149</v>
      </c>
      <c r="I30" s="90"/>
      <c r="J30" s="90"/>
      <c r="K30" s="91"/>
      <c r="L30" s="87" t="s">
        <v>66</v>
      </c>
      <c r="M30" s="87" t="s">
        <v>67</v>
      </c>
      <c r="N30" s="87" t="s">
        <v>68</v>
      </c>
      <c r="O30" s="73" t="s">
        <v>206</v>
      </c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s="20" customFormat="1" ht="18" customHeight="1" x14ac:dyDescent="0.25">
      <c r="A31" s="77"/>
      <c r="B31" s="93"/>
      <c r="C31" s="81"/>
      <c r="D31" s="74"/>
      <c r="E31" s="84"/>
      <c r="F31" s="86"/>
      <c r="G31" s="88"/>
      <c r="H31" s="68" t="s">
        <v>145</v>
      </c>
      <c r="I31" s="68" t="s">
        <v>146</v>
      </c>
      <c r="J31" s="68" t="s">
        <v>147</v>
      </c>
      <c r="K31" s="68" t="s">
        <v>148</v>
      </c>
      <c r="L31" s="88"/>
      <c r="M31" s="88"/>
      <c r="N31" s="88"/>
      <c r="O31" s="74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s="20" customFormat="1" ht="51" customHeight="1" x14ac:dyDescent="0.25">
      <c r="A32" s="78"/>
      <c r="B32" s="94"/>
      <c r="C32" s="82"/>
      <c r="D32" s="75"/>
      <c r="E32" s="53" t="s">
        <v>22</v>
      </c>
      <c r="F32" s="53" t="s">
        <v>22</v>
      </c>
      <c r="G32" s="68" t="s">
        <v>22</v>
      </c>
      <c r="H32" s="68" t="s">
        <v>22</v>
      </c>
      <c r="I32" s="68" t="s">
        <v>22</v>
      </c>
      <c r="J32" s="68" t="s">
        <v>22</v>
      </c>
      <c r="K32" s="68" t="s">
        <v>22</v>
      </c>
      <c r="L32" s="68" t="s">
        <v>22</v>
      </c>
      <c r="M32" s="68" t="s">
        <v>22</v>
      </c>
      <c r="N32" s="68" t="s">
        <v>22</v>
      </c>
      <c r="O32" s="75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s="20" customFormat="1" ht="74.25" customHeight="1" x14ac:dyDescent="0.25">
      <c r="A33" s="58" t="s">
        <v>34</v>
      </c>
      <c r="B33" s="55" t="s">
        <v>57</v>
      </c>
      <c r="C33" s="56" t="s">
        <v>70</v>
      </c>
      <c r="D33" s="2" t="s">
        <v>3</v>
      </c>
      <c r="E33" s="53">
        <f>SUM(F33:N33)</f>
        <v>0</v>
      </c>
      <c r="F33" s="50">
        <v>0</v>
      </c>
      <c r="G33" s="89">
        <v>0</v>
      </c>
      <c r="H33" s="90"/>
      <c r="I33" s="90"/>
      <c r="J33" s="90"/>
      <c r="K33" s="91"/>
      <c r="L33" s="68">
        <v>0</v>
      </c>
      <c r="M33" s="68">
        <v>0</v>
      </c>
      <c r="N33" s="68">
        <v>0</v>
      </c>
      <c r="O33" s="55" t="s">
        <v>49</v>
      </c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s="20" customFormat="1" ht="21.75" customHeight="1" x14ac:dyDescent="0.25">
      <c r="A34" s="76"/>
      <c r="B34" s="92" t="s">
        <v>155</v>
      </c>
      <c r="C34" s="80" t="s">
        <v>206</v>
      </c>
      <c r="D34" s="73" t="s">
        <v>206</v>
      </c>
      <c r="E34" s="83" t="s">
        <v>144</v>
      </c>
      <c r="F34" s="85">
        <v>2023</v>
      </c>
      <c r="G34" s="87" t="s">
        <v>7</v>
      </c>
      <c r="H34" s="89" t="s">
        <v>149</v>
      </c>
      <c r="I34" s="90"/>
      <c r="J34" s="90"/>
      <c r="K34" s="91"/>
      <c r="L34" s="87" t="s">
        <v>66</v>
      </c>
      <c r="M34" s="87" t="s">
        <v>67</v>
      </c>
      <c r="N34" s="87" t="s">
        <v>68</v>
      </c>
      <c r="O34" s="73" t="s">
        <v>206</v>
      </c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s="20" customFormat="1" ht="20.25" customHeight="1" x14ac:dyDescent="0.25">
      <c r="A35" s="77"/>
      <c r="B35" s="93"/>
      <c r="C35" s="81"/>
      <c r="D35" s="74"/>
      <c r="E35" s="84"/>
      <c r="F35" s="86"/>
      <c r="G35" s="88"/>
      <c r="H35" s="68" t="s">
        <v>145</v>
      </c>
      <c r="I35" s="68" t="s">
        <v>146</v>
      </c>
      <c r="J35" s="68" t="s">
        <v>147</v>
      </c>
      <c r="K35" s="68" t="s">
        <v>148</v>
      </c>
      <c r="L35" s="88"/>
      <c r="M35" s="88"/>
      <c r="N35" s="88"/>
      <c r="O35" s="74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s="20" customFormat="1" ht="35.25" customHeight="1" x14ac:dyDescent="0.25">
      <c r="A36" s="78"/>
      <c r="B36" s="94"/>
      <c r="C36" s="82"/>
      <c r="D36" s="75"/>
      <c r="E36" s="53" t="s">
        <v>22</v>
      </c>
      <c r="F36" s="53" t="s">
        <v>22</v>
      </c>
      <c r="G36" s="68" t="s">
        <v>22</v>
      </c>
      <c r="H36" s="68" t="s">
        <v>22</v>
      </c>
      <c r="I36" s="68" t="s">
        <v>22</v>
      </c>
      <c r="J36" s="68" t="s">
        <v>22</v>
      </c>
      <c r="K36" s="68" t="s">
        <v>22</v>
      </c>
      <c r="L36" s="68" t="s">
        <v>22</v>
      </c>
      <c r="M36" s="68" t="s">
        <v>22</v>
      </c>
      <c r="N36" s="68" t="s">
        <v>22</v>
      </c>
      <c r="O36" s="75"/>
      <c r="P36" s="18"/>
      <c r="Q36" s="18"/>
      <c r="R36" s="18"/>
      <c r="S36" s="18"/>
      <c r="T36" s="18"/>
      <c r="U36" s="18"/>
      <c r="V36" s="18"/>
      <c r="W36" s="19"/>
      <c r="X36" s="19"/>
      <c r="Y36" s="19"/>
      <c r="Z36" s="19"/>
      <c r="AA36" s="19"/>
    </row>
    <row r="37" spans="1:27" s="20" customFormat="1" ht="76.5" customHeight="1" x14ac:dyDescent="0.25">
      <c r="A37" s="58" t="s">
        <v>35</v>
      </c>
      <c r="B37" s="55" t="s">
        <v>58</v>
      </c>
      <c r="C37" s="56" t="s">
        <v>70</v>
      </c>
      <c r="D37" s="2" t="s">
        <v>3</v>
      </c>
      <c r="E37" s="53">
        <f>SUM(F37:N37)</f>
        <v>0</v>
      </c>
      <c r="F37" s="50">
        <v>0</v>
      </c>
      <c r="G37" s="89">
        <v>0</v>
      </c>
      <c r="H37" s="90"/>
      <c r="I37" s="90"/>
      <c r="J37" s="90"/>
      <c r="K37" s="91"/>
      <c r="L37" s="68">
        <v>0</v>
      </c>
      <c r="M37" s="68">
        <v>0</v>
      </c>
      <c r="N37" s="68">
        <v>0</v>
      </c>
      <c r="O37" s="55" t="s">
        <v>268</v>
      </c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19"/>
    </row>
    <row r="38" spans="1:27" s="20" customFormat="1" ht="18.75" customHeight="1" x14ac:dyDescent="0.25">
      <c r="A38" s="76"/>
      <c r="B38" s="92" t="s">
        <v>156</v>
      </c>
      <c r="C38" s="80" t="s">
        <v>206</v>
      </c>
      <c r="D38" s="73" t="s">
        <v>206</v>
      </c>
      <c r="E38" s="83" t="s">
        <v>144</v>
      </c>
      <c r="F38" s="85">
        <v>2023</v>
      </c>
      <c r="G38" s="87" t="s">
        <v>7</v>
      </c>
      <c r="H38" s="89" t="s">
        <v>149</v>
      </c>
      <c r="I38" s="90"/>
      <c r="J38" s="90"/>
      <c r="K38" s="91"/>
      <c r="L38" s="87" t="s">
        <v>66</v>
      </c>
      <c r="M38" s="87" t="s">
        <v>67</v>
      </c>
      <c r="N38" s="87" t="s">
        <v>68</v>
      </c>
      <c r="O38" s="73" t="s">
        <v>206</v>
      </c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19"/>
    </row>
    <row r="39" spans="1:27" s="20" customFormat="1" ht="21.75" customHeight="1" x14ac:dyDescent="0.25">
      <c r="A39" s="77"/>
      <c r="B39" s="93"/>
      <c r="C39" s="81"/>
      <c r="D39" s="74"/>
      <c r="E39" s="84"/>
      <c r="F39" s="86"/>
      <c r="G39" s="88"/>
      <c r="H39" s="68" t="s">
        <v>145</v>
      </c>
      <c r="I39" s="68" t="s">
        <v>146</v>
      </c>
      <c r="J39" s="68" t="s">
        <v>147</v>
      </c>
      <c r="K39" s="68" t="s">
        <v>148</v>
      </c>
      <c r="L39" s="88"/>
      <c r="M39" s="88"/>
      <c r="N39" s="88"/>
      <c r="O39" s="74"/>
      <c r="P39" s="18"/>
      <c r="Q39" s="18"/>
      <c r="R39" s="18"/>
      <c r="S39" s="18"/>
      <c r="T39" s="18"/>
      <c r="U39" s="18"/>
      <c r="V39" s="18"/>
      <c r="W39" s="19"/>
      <c r="X39" s="19"/>
      <c r="Y39" s="19"/>
      <c r="Z39" s="19"/>
      <c r="AA39" s="19"/>
    </row>
    <row r="40" spans="1:27" s="20" customFormat="1" ht="27.75" customHeight="1" x14ac:dyDescent="0.25">
      <c r="A40" s="78"/>
      <c r="B40" s="94"/>
      <c r="C40" s="82"/>
      <c r="D40" s="75"/>
      <c r="E40" s="53" t="s">
        <v>22</v>
      </c>
      <c r="F40" s="53" t="s">
        <v>22</v>
      </c>
      <c r="G40" s="68" t="s">
        <v>22</v>
      </c>
      <c r="H40" s="68" t="s">
        <v>22</v>
      </c>
      <c r="I40" s="68" t="s">
        <v>22</v>
      </c>
      <c r="J40" s="68" t="s">
        <v>22</v>
      </c>
      <c r="K40" s="68" t="s">
        <v>22</v>
      </c>
      <c r="L40" s="68" t="s">
        <v>22</v>
      </c>
      <c r="M40" s="68" t="s">
        <v>22</v>
      </c>
      <c r="N40" s="68" t="s">
        <v>22</v>
      </c>
      <c r="O40" s="75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19"/>
    </row>
    <row r="41" spans="1:27" s="20" customFormat="1" ht="77.25" customHeight="1" x14ac:dyDescent="0.25">
      <c r="A41" s="58" t="s">
        <v>36</v>
      </c>
      <c r="B41" s="55" t="s">
        <v>59</v>
      </c>
      <c r="C41" s="56" t="s">
        <v>70</v>
      </c>
      <c r="D41" s="2" t="s">
        <v>3</v>
      </c>
      <c r="E41" s="53">
        <f>SUM(F41:N41)</f>
        <v>0</v>
      </c>
      <c r="F41" s="50">
        <v>0</v>
      </c>
      <c r="G41" s="89">
        <v>0</v>
      </c>
      <c r="H41" s="90"/>
      <c r="I41" s="90"/>
      <c r="J41" s="90"/>
      <c r="K41" s="91"/>
      <c r="L41" s="68">
        <v>0</v>
      </c>
      <c r="M41" s="68">
        <v>0</v>
      </c>
      <c r="N41" s="68">
        <v>0</v>
      </c>
      <c r="O41" s="55" t="s">
        <v>50</v>
      </c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</row>
    <row r="42" spans="1:27" s="20" customFormat="1" ht="15" customHeight="1" x14ac:dyDescent="0.25">
      <c r="A42" s="76"/>
      <c r="B42" s="92" t="s">
        <v>157</v>
      </c>
      <c r="C42" s="80" t="s">
        <v>206</v>
      </c>
      <c r="D42" s="73" t="s">
        <v>206</v>
      </c>
      <c r="E42" s="83" t="s">
        <v>144</v>
      </c>
      <c r="F42" s="85">
        <v>2023</v>
      </c>
      <c r="G42" s="87" t="s">
        <v>7</v>
      </c>
      <c r="H42" s="89" t="s">
        <v>149</v>
      </c>
      <c r="I42" s="90"/>
      <c r="J42" s="90"/>
      <c r="K42" s="91"/>
      <c r="L42" s="87" t="s">
        <v>66</v>
      </c>
      <c r="M42" s="87" t="s">
        <v>67</v>
      </c>
      <c r="N42" s="87" t="s">
        <v>68</v>
      </c>
      <c r="O42" s="73" t="s">
        <v>206</v>
      </c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</row>
    <row r="43" spans="1:27" s="20" customFormat="1" ht="16.5" customHeight="1" x14ac:dyDescent="0.25">
      <c r="A43" s="77"/>
      <c r="B43" s="93"/>
      <c r="C43" s="81"/>
      <c r="D43" s="74"/>
      <c r="E43" s="84"/>
      <c r="F43" s="86"/>
      <c r="G43" s="88"/>
      <c r="H43" s="68" t="s">
        <v>145</v>
      </c>
      <c r="I43" s="68" t="s">
        <v>146</v>
      </c>
      <c r="J43" s="68" t="s">
        <v>147</v>
      </c>
      <c r="K43" s="68" t="s">
        <v>148</v>
      </c>
      <c r="L43" s="88"/>
      <c r="M43" s="88"/>
      <c r="N43" s="88"/>
      <c r="O43" s="74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</row>
    <row r="44" spans="1:27" s="20" customFormat="1" ht="15" customHeight="1" x14ac:dyDescent="0.25">
      <c r="A44" s="78"/>
      <c r="B44" s="94"/>
      <c r="C44" s="82"/>
      <c r="D44" s="75"/>
      <c r="E44" s="53" t="s">
        <v>22</v>
      </c>
      <c r="F44" s="53" t="s">
        <v>22</v>
      </c>
      <c r="G44" s="68" t="s">
        <v>22</v>
      </c>
      <c r="H44" s="68" t="s">
        <v>22</v>
      </c>
      <c r="I44" s="68" t="s">
        <v>22</v>
      </c>
      <c r="J44" s="68" t="s">
        <v>22</v>
      </c>
      <c r="K44" s="68" t="s">
        <v>22</v>
      </c>
      <c r="L44" s="68" t="s">
        <v>22</v>
      </c>
      <c r="M44" s="68" t="s">
        <v>22</v>
      </c>
      <c r="N44" s="68" t="s">
        <v>22</v>
      </c>
      <c r="O44" s="75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</row>
    <row r="45" spans="1:27" s="20" customFormat="1" ht="90.75" customHeight="1" x14ac:dyDescent="0.25">
      <c r="A45" s="58" t="s">
        <v>13</v>
      </c>
      <c r="B45" s="55" t="s">
        <v>72</v>
      </c>
      <c r="C45" s="56" t="s">
        <v>70</v>
      </c>
      <c r="D45" s="2" t="s">
        <v>3</v>
      </c>
      <c r="E45" s="53">
        <f>SUM(F45:N45)</f>
        <v>227.5</v>
      </c>
      <c r="F45" s="50">
        <f>F46+F50+F54+F58</f>
        <v>27.5</v>
      </c>
      <c r="G45" s="89">
        <f>G46+G50+G54+G58</f>
        <v>50</v>
      </c>
      <c r="H45" s="90"/>
      <c r="I45" s="90"/>
      <c r="J45" s="90"/>
      <c r="K45" s="91"/>
      <c r="L45" s="68">
        <f t="shared" ref="L45:N45" si="1">L46+L50+L54+L58</f>
        <v>50</v>
      </c>
      <c r="M45" s="68">
        <f t="shared" si="1"/>
        <v>50</v>
      </c>
      <c r="N45" s="68">
        <f t="shared" si="1"/>
        <v>50</v>
      </c>
      <c r="O45" s="52" t="s">
        <v>206</v>
      </c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</row>
    <row r="46" spans="1:27" s="20" customFormat="1" ht="127.5" customHeight="1" x14ac:dyDescent="0.25">
      <c r="A46" s="58" t="s">
        <v>14</v>
      </c>
      <c r="B46" s="55" t="s">
        <v>73</v>
      </c>
      <c r="C46" s="56" t="s">
        <v>70</v>
      </c>
      <c r="D46" s="2" t="s">
        <v>3</v>
      </c>
      <c r="E46" s="53">
        <f>SUM(F46:N46)</f>
        <v>227.5</v>
      </c>
      <c r="F46" s="50">
        <f>50-22.5</f>
        <v>27.5</v>
      </c>
      <c r="G46" s="89">
        <v>50</v>
      </c>
      <c r="H46" s="90"/>
      <c r="I46" s="90"/>
      <c r="J46" s="90"/>
      <c r="K46" s="91"/>
      <c r="L46" s="68">
        <v>50</v>
      </c>
      <c r="M46" s="68">
        <v>50</v>
      </c>
      <c r="N46" s="68">
        <v>50</v>
      </c>
      <c r="O46" s="55" t="s">
        <v>269</v>
      </c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</row>
    <row r="47" spans="1:27" s="20" customFormat="1" ht="19.5" customHeight="1" x14ac:dyDescent="0.25">
      <c r="A47" s="76"/>
      <c r="B47" s="92" t="s">
        <v>158</v>
      </c>
      <c r="C47" s="80" t="s">
        <v>206</v>
      </c>
      <c r="D47" s="73" t="s">
        <v>206</v>
      </c>
      <c r="E47" s="83" t="s">
        <v>144</v>
      </c>
      <c r="F47" s="85">
        <v>2023</v>
      </c>
      <c r="G47" s="87" t="s">
        <v>7</v>
      </c>
      <c r="H47" s="89" t="s">
        <v>149</v>
      </c>
      <c r="I47" s="90"/>
      <c r="J47" s="90"/>
      <c r="K47" s="91"/>
      <c r="L47" s="87" t="s">
        <v>66</v>
      </c>
      <c r="M47" s="87" t="s">
        <v>67</v>
      </c>
      <c r="N47" s="87" t="s">
        <v>68</v>
      </c>
      <c r="O47" s="73" t="s">
        <v>206</v>
      </c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</row>
    <row r="48" spans="1:27" s="20" customFormat="1" ht="22.5" customHeight="1" x14ac:dyDescent="0.25">
      <c r="A48" s="77"/>
      <c r="B48" s="93"/>
      <c r="C48" s="81"/>
      <c r="D48" s="74"/>
      <c r="E48" s="84"/>
      <c r="F48" s="86"/>
      <c r="G48" s="88"/>
      <c r="H48" s="68" t="s">
        <v>145</v>
      </c>
      <c r="I48" s="68" t="s">
        <v>146</v>
      </c>
      <c r="J48" s="68" t="s">
        <v>147</v>
      </c>
      <c r="K48" s="68" t="s">
        <v>148</v>
      </c>
      <c r="L48" s="88"/>
      <c r="M48" s="88"/>
      <c r="N48" s="88"/>
      <c r="O48" s="74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</row>
    <row r="49" spans="1:27" s="20" customFormat="1" ht="50.25" customHeight="1" x14ac:dyDescent="0.25">
      <c r="A49" s="78"/>
      <c r="B49" s="94"/>
      <c r="C49" s="82"/>
      <c r="D49" s="75"/>
      <c r="E49" s="1">
        <f>N49+M49+L49+G49+F49</f>
        <v>65</v>
      </c>
      <c r="F49" s="1">
        <v>13</v>
      </c>
      <c r="G49" s="1">
        <f>K49</f>
        <v>13</v>
      </c>
      <c r="H49" s="1">
        <v>2</v>
      </c>
      <c r="I49" s="1">
        <v>5</v>
      </c>
      <c r="J49" s="1">
        <v>10</v>
      </c>
      <c r="K49" s="1">
        <v>13</v>
      </c>
      <c r="L49" s="1">
        <v>13</v>
      </c>
      <c r="M49" s="1">
        <v>13</v>
      </c>
      <c r="N49" s="1">
        <v>13</v>
      </c>
      <c r="O49" s="75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</row>
    <row r="50" spans="1:27" s="20" customFormat="1" ht="111.75" customHeight="1" x14ac:dyDescent="0.25">
      <c r="A50" s="58" t="s">
        <v>15</v>
      </c>
      <c r="B50" s="55" t="s">
        <v>74</v>
      </c>
      <c r="C50" s="56" t="s">
        <v>70</v>
      </c>
      <c r="D50" s="2" t="s">
        <v>3</v>
      </c>
      <c r="E50" s="53">
        <f>SUM(F50:N50)</f>
        <v>0</v>
      </c>
      <c r="F50" s="50">
        <v>0</v>
      </c>
      <c r="G50" s="89">
        <v>0</v>
      </c>
      <c r="H50" s="90"/>
      <c r="I50" s="90"/>
      <c r="J50" s="90"/>
      <c r="K50" s="91"/>
      <c r="L50" s="68">
        <v>0</v>
      </c>
      <c r="M50" s="68">
        <v>0</v>
      </c>
      <c r="N50" s="68">
        <v>0</v>
      </c>
      <c r="O50" s="55" t="s">
        <v>50</v>
      </c>
      <c r="P50" s="18"/>
      <c r="Q50" s="18"/>
      <c r="R50" s="18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20" customFormat="1" ht="19.5" customHeight="1" x14ac:dyDescent="0.25">
      <c r="A51" s="76"/>
      <c r="B51" s="92" t="s">
        <v>159</v>
      </c>
      <c r="C51" s="80" t="s">
        <v>206</v>
      </c>
      <c r="D51" s="73" t="s">
        <v>206</v>
      </c>
      <c r="E51" s="83" t="s">
        <v>144</v>
      </c>
      <c r="F51" s="85">
        <v>2023</v>
      </c>
      <c r="G51" s="87" t="s">
        <v>7</v>
      </c>
      <c r="H51" s="89" t="s">
        <v>149</v>
      </c>
      <c r="I51" s="90"/>
      <c r="J51" s="90"/>
      <c r="K51" s="91"/>
      <c r="L51" s="87" t="s">
        <v>66</v>
      </c>
      <c r="M51" s="87" t="s">
        <v>67</v>
      </c>
      <c r="N51" s="87" t="s">
        <v>68</v>
      </c>
      <c r="O51" s="73" t="s">
        <v>206</v>
      </c>
      <c r="P51" s="18"/>
      <c r="Q51" s="18"/>
      <c r="R51" s="18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20" customFormat="1" ht="15.75" customHeight="1" x14ac:dyDescent="0.25">
      <c r="A52" s="77"/>
      <c r="B52" s="93"/>
      <c r="C52" s="81"/>
      <c r="D52" s="74"/>
      <c r="E52" s="84"/>
      <c r="F52" s="86"/>
      <c r="G52" s="88"/>
      <c r="H52" s="68" t="s">
        <v>145</v>
      </c>
      <c r="I52" s="68" t="s">
        <v>146</v>
      </c>
      <c r="J52" s="68" t="s">
        <v>147</v>
      </c>
      <c r="K52" s="68" t="s">
        <v>148</v>
      </c>
      <c r="L52" s="88"/>
      <c r="M52" s="88"/>
      <c r="N52" s="88"/>
      <c r="O52" s="74"/>
      <c r="P52" s="18"/>
      <c r="Q52" s="18"/>
      <c r="R52" s="18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20" customFormat="1" ht="18" customHeight="1" x14ac:dyDescent="0.25">
      <c r="A53" s="78"/>
      <c r="B53" s="94"/>
      <c r="C53" s="82"/>
      <c r="D53" s="75"/>
      <c r="E53" s="1">
        <v>60</v>
      </c>
      <c r="F53" s="1">
        <v>12</v>
      </c>
      <c r="G53" s="1">
        <f>K53</f>
        <v>12</v>
      </c>
      <c r="H53" s="1">
        <v>2</v>
      </c>
      <c r="I53" s="1">
        <v>6</v>
      </c>
      <c r="J53" s="1">
        <v>10</v>
      </c>
      <c r="K53" s="1">
        <v>12</v>
      </c>
      <c r="L53" s="1">
        <v>12</v>
      </c>
      <c r="M53" s="1">
        <v>12</v>
      </c>
      <c r="N53" s="1">
        <v>12</v>
      </c>
      <c r="O53" s="75"/>
      <c r="P53" s="18"/>
      <c r="Q53" s="18"/>
      <c r="R53" s="18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20" customFormat="1" ht="212.25" customHeight="1" x14ac:dyDescent="0.25">
      <c r="A54" s="58" t="s">
        <v>37</v>
      </c>
      <c r="B54" s="55" t="s">
        <v>245</v>
      </c>
      <c r="C54" s="56" t="s">
        <v>70</v>
      </c>
      <c r="D54" s="2" t="s">
        <v>3</v>
      </c>
      <c r="E54" s="53">
        <f>SUM(F54:N54)</f>
        <v>0</v>
      </c>
      <c r="F54" s="50">
        <v>0</v>
      </c>
      <c r="G54" s="89">
        <v>0</v>
      </c>
      <c r="H54" s="90"/>
      <c r="I54" s="90"/>
      <c r="J54" s="90"/>
      <c r="K54" s="91"/>
      <c r="L54" s="68">
        <v>0</v>
      </c>
      <c r="M54" s="68">
        <v>0</v>
      </c>
      <c r="N54" s="68">
        <v>0</v>
      </c>
      <c r="O54" s="55" t="s">
        <v>49</v>
      </c>
      <c r="P54" s="18"/>
      <c r="Q54" s="18"/>
      <c r="R54" s="18"/>
      <c r="S54" s="18"/>
      <c r="T54" s="18"/>
      <c r="U54" s="18"/>
      <c r="V54" s="18"/>
      <c r="W54" s="19"/>
      <c r="X54" s="19"/>
      <c r="Y54" s="19"/>
      <c r="Z54" s="19"/>
      <c r="AA54" s="19"/>
    </row>
    <row r="55" spans="1:27" s="20" customFormat="1" ht="21.75" customHeight="1" x14ac:dyDescent="0.25">
      <c r="A55" s="76"/>
      <c r="B55" s="92" t="s">
        <v>246</v>
      </c>
      <c r="C55" s="80" t="s">
        <v>206</v>
      </c>
      <c r="D55" s="73" t="s">
        <v>206</v>
      </c>
      <c r="E55" s="83" t="s">
        <v>144</v>
      </c>
      <c r="F55" s="85">
        <v>2023</v>
      </c>
      <c r="G55" s="87" t="s">
        <v>7</v>
      </c>
      <c r="H55" s="89" t="s">
        <v>149</v>
      </c>
      <c r="I55" s="90"/>
      <c r="J55" s="90"/>
      <c r="K55" s="91"/>
      <c r="L55" s="87" t="s">
        <v>66</v>
      </c>
      <c r="M55" s="87" t="s">
        <v>67</v>
      </c>
      <c r="N55" s="87" t="s">
        <v>68</v>
      </c>
      <c r="O55" s="73" t="s">
        <v>206</v>
      </c>
      <c r="P55" s="18"/>
      <c r="Q55" s="18"/>
      <c r="R55" s="18"/>
      <c r="S55" s="18"/>
      <c r="T55" s="18"/>
      <c r="U55" s="18"/>
      <c r="V55" s="18"/>
      <c r="W55" s="19"/>
      <c r="X55" s="19"/>
      <c r="Y55" s="19"/>
      <c r="Z55" s="19"/>
      <c r="AA55" s="19"/>
    </row>
    <row r="56" spans="1:27" s="20" customFormat="1" ht="19.5" customHeight="1" x14ac:dyDescent="0.25">
      <c r="A56" s="77"/>
      <c r="B56" s="93"/>
      <c r="C56" s="81"/>
      <c r="D56" s="74"/>
      <c r="E56" s="84"/>
      <c r="F56" s="86"/>
      <c r="G56" s="88"/>
      <c r="H56" s="68" t="s">
        <v>145</v>
      </c>
      <c r="I56" s="68" t="s">
        <v>146</v>
      </c>
      <c r="J56" s="68" t="s">
        <v>147</v>
      </c>
      <c r="K56" s="68" t="s">
        <v>148</v>
      </c>
      <c r="L56" s="88"/>
      <c r="M56" s="88"/>
      <c r="N56" s="88"/>
      <c r="O56" s="74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</row>
    <row r="57" spans="1:27" s="20" customFormat="1" ht="37.5" customHeight="1" x14ac:dyDescent="0.25">
      <c r="A57" s="78"/>
      <c r="B57" s="94"/>
      <c r="C57" s="82"/>
      <c r="D57" s="75"/>
      <c r="E57" s="1">
        <f>F57+G57+L57+M57+N57</f>
        <v>25</v>
      </c>
      <c r="F57" s="1">
        <v>5</v>
      </c>
      <c r="G57" s="1">
        <f>K57</f>
        <v>5</v>
      </c>
      <c r="H57" s="1" t="s">
        <v>22</v>
      </c>
      <c r="I57" s="1">
        <v>2</v>
      </c>
      <c r="J57" s="1">
        <v>2</v>
      </c>
      <c r="K57" s="1">
        <v>5</v>
      </c>
      <c r="L57" s="1">
        <v>5</v>
      </c>
      <c r="M57" s="1">
        <v>5</v>
      </c>
      <c r="N57" s="1">
        <v>5</v>
      </c>
      <c r="O57" s="75"/>
      <c r="P57" s="18"/>
      <c r="Q57" s="18"/>
      <c r="R57" s="18"/>
      <c r="S57" s="18"/>
      <c r="T57" s="18"/>
      <c r="U57" s="18"/>
      <c r="V57" s="18"/>
      <c r="W57" s="19"/>
      <c r="X57" s="19"/>
      <c r="Y57" s="19"/>
      <c r="Z57" s="19"/>
      <c r="AA57" s="19"/>
    </row>
    <row r="58" spans="1:27" s="20" customFormat="1" ht="153" customHeight="1" x14ac:dyDescent="0.25">
      <c r="A58" s="58" t="s">
        <v>41</v>
      </c>
      <c r="B58" s="55" t="s">
        <v>75</v>
      </c>
      <c r="C58" s="56" t="s">
        <v>70</v>
      </c>
      <c r="D58" s="2" t="s">
        <v>3</v>
      </c>
      <c r="E58" s="53">
        <f>SUM(F58:N58)</f>
        <v>0</v>
      </c>
      <c r="F58" s="50">
        <v>0</v>
      </c>
      <c r="G58" s="89">
        <v>0</v>
      </c>
      <c r="H58" s="90"/>
      <c r="I58" s="90"/>
      <c r="J58" s="90"/>
      <c r="K58" s="91"/>
      <c r="L58" s="68">
        <v>0</v>
      </c>
      <c r="M58" s="68">
        <v>0</v>
      </c>
      <c r="N58" s="68">
        <v>0</v>
      </c>
      <c r="O58" s="55" t="s">
        <v>49</v>
      </c>
      <c r="P58" s="18"/>
      <c r="Q58" s="18"/>
      <c r="R58" s="18"/>
      <c r="S58" s="18"/>
      <c r="T58" s="18"/>
      <c r="U58" s="18"/>
      <c r="V58" s="18"/>
      <c r="W58" s="19"/>
      <c r="X58" s="19"/>
      <c r="Y58" s="19"/>
      <c r="Z58" s="19"/>
      <c r="AA58" s="19"/>
    </row>
    <row r="59" spans="1:27" s="20" customFormat="1" ht="24" customHeight="1" x14ac:dyDescent="0.25">
      <c r="A59" s="76"/>
      <c r="B59" s="92" t="s">
        <v>160</v>
      </c>
      <c r="C59" s="80" t="s">
        <v>206</v>
      </c>
      <c r="D59" s="73" t="s">
        <v>206</v>
      </c>
      <c r="E59" s="83" t="s">
        <v>144</v>
      </c>
      <c r="F59" s="85">
        <v>2023</v>
      </c>
      <c r="G59" s="87" t="s">
        <v>7</v>
      </c>
      <c r="H59" s="89" t="s">
        <v>149</v>
      </c>
      <c r="I59" s="90"/>
      <c r="J59" s="90"/>
      <c r="K59" s="91"/>
      <c r="L59" s="87" t="s">
        <v>66</v>
      </c>
      <c r="M59" s="87" t="s">
        <v>67</v>
      </c>
      <c r="N59" s="87" t="s">
        <v>68</v>
      </c>
      <c r="O59" s="73" t="s">
        <v>206</v>
      </c>
      <c r="P59" s="18"/>
      <c r="Q59" s="18"/>
      <c r="R59" s="18"/>
      <c r="S59" s="18"/>
      <c r="T59" s="18"/>
      <c r="U59" s="18"/>
      <c r="V59" s="18"/>
      <c r="W59" s="19"/>
      <c r="X59" s="19"/>
      <c r="Y59" s="19"/>
      <c r="Z59" s="19"/>
      <c r="AA59" s="19"/>
    </row>
    <row r="60" spans="1:27" s="20" customFormat="1" ht="19.5" customHeight="1" x14ac:dyDescent="0.25">
      <c r="A60" s="77"/>
      <c r="B60" s="93"/>
      <c r="C60" s="81"/>
      <c r="D60" s="74"/>
      <c r="E60" s="84"/>
      <c r="F60" s="86"/>
      <c r="G60" s="88"/>
      <c r="H60" s="68" t="s">
        <v>145</v>
      </c>
      <c r="I60" s="68" t="s">
        <v>146</v>
      </c>
      <c r="J60" s="68" t="s">
        <v>147</v>
      </c>
      <c r="K60" s="68" t="s">
        <v>148</v>
      </c>
      <c r="L60" s="88"/>
      <c r="M60" s="88"/>
      <c r="N60" s="88"/>
      <c r="O60" s="74"/>
      <c r="P60" s="18"/>
      <c r="Q60" s="18"/>
      <c r="R60" s="18"/>
      <c r="S60" s="18"/>
      <c r="T60" s="18"/>
      <c r="U60" s="18"/>
      <c r="V60" s="18"/>
      <c r="W60" s="19"/>
      <c r="X60" s="19"/>
      <c r="Y60" s="19"/>
      <c r="Z60" s="19"/>
      <c r="AA60" s="19"/>
    </row>
    <row r="61" spans="1:27" s="20" customFormat="1" ht="78" customHeight="1" x14ac:dyDescent="0.25">
      <c r="A61" s="78"/>
      <c r="B61" s="94"/>
      <c r="C61" s="82"/>
      <c r="D61" s="75"/>
      <c r="E61" s="1">
        <f>F61+G61+L61+M61+N61</f>
        <v>60</v>
      </c>
      <c r="F61" s="1">
        <v>12</v>
      </c>
      <c r="G61" s="1">
        <f>K61</f>
        <v>12</v>
      </c>
      <c r="H61" s="1">
        <v>2</v>
      </c>
      <c r="I61" s="1">
        <v>5</v>
      </c>
      <c r="J61" s="1">
        <v>10</v>
      </c>
      <c r="K61" s="1">
        <v>12</v>
      </c>
      <c r="L61" s="1">
        <v>12</v>
      </c>
      <c r="M61" s="1">
        <v>12</v>
      </c>
      <c r="N61" s="1">
        <v>12</v>
      </c>
      <c r="O61" s="75"/>
      <c r="P61" s="18"/>
      <c r="Q61" s="18"/>
      <c r="R61" s="18"/>
      <c r="S61" s="18"/>
      <c r="T61" s="18"/>
      <c r="U61" s="18"/>
      <c r="V61" s="18"/>
      <c r="W61" s="19"/>
      <c r="X61" s="19"/>
      <c r="Y61" s="19"/>
      <c r="Z61" s="19"/>
      <c r="AA61" s="19"/>
    </row>
    <row r="62" spans="1:27" s="20" customFormat="1" ht="18" customHeight="1" x14ac:dyDescent="0.25">
      <c r="A62" s="108" t="s">
        <v>16</v>
      </c>
      <c r="B62" s="103" t="s">
        <v>265</v>
      </c>
      <c r="C62" s="104" t="s">
        <v>70</v>
      </c>
      <c r="D62" s="2" t="s">
        <v>33</v>
      </c>
      <c r="E62" s="53">
        <f>SUM(F62:N62)</f>
        <v>1008274.87399</v>
      </c>
      <c r="F62" s="50">
        <f>SUM(F63:F64)</f>
        <v>195924.04055000001</v>
      </c>
      <c r="G62" s="89">
        <f>SUM(G63:G64)</f>
        <v>214391.07643999998</v>
      </c>
      <c r="H62" s="90"/>
      <c r="I62" s="90"/>
      <c r="J62" s="90"/>
      <c r="K62" s="91"/>
      <c r="L62" s="68">
        <f t="shared" ref="L62:N62" si="2">SUM(L63:L64)</f>
        <v>221036.75700000001</v>
      </c>
      <c r="M62" s="68">
        <f t="shared" si="2"/>
        <v>214163</v>
      </c>
      <c r="N62" s="68">
        <f t="shared" si="2"/>
        <v>162760</v>
      </c>
      <c r="O62" s="95" t="s">
        <v>206</v>
      </c>
      <c r="P62" s="18"/>
      <c r="Q62" s="18"/>
      <c r="R62" s="18"/>
      <c r="S62" s="18"/>
      <c r="T62" s="18"/>
      <c r="U62" s="18"/>
      <c r="V62" s="18"/>
      <c r="W62" s="19"/>
      <c r="X62" s="19"/>
      <c r="Y62" s="19"/>
      <c r="Z62" s="19"/>
      <c r="AA62" s="19"/>
    </row>
    <row r="63" spans="1:27" s="20" customFormat="1" ht="47.25" customHeight="1" x14ac:dyDescent="0.25">
      <c r="A63" s="108"/>
      <c r="B63" s="103"/>
      <c r="C63" s="104"/>
      <c r="D63" s="2" t="s">
        <v>21</v>
      </c>
      <c r="E63" s="53">
        <f>SUM(F63:N63)</f>
        <v>134801</v>
      </c>
      <c r="F63" s="50">
        <f>F83</f>
        <v>31458</v>
      </c>
      <c r="G63" s="89">
        <f>G83</f>
        <v>39193</v>
      </c>
      <c r="H63" s="90"/>
      <c r="I63" s="90"/>
      <c r="J63" s="90"/>
      <c r="K63" s="91"/>
      <c r="L63" s="68">
        <f t="shared" ref="L63:N63" si="3">L83</f>
        <v>32075</v>
      </c>
      <c r="M63" s="68">
        <f t="shared" si="3"/>
        <v>32075</v>
      </c>
      <c r="N63" s="68">
        <f t="shared" si="3"/>
        <v>0</v>
      </c>
      <c r="O63" s="95"/>
      <c r="P63" s="18"/>
      <c r="Q63" s="18"/>
      <c r="R63" s="18"/>
      <c r="S63" s="18"/>
      <c r="T63" s="18"/>
      <c r="U63" s="18"/>
      <c r="V63" s="18"/>
      <c r="W63" s="19"/>
      <c r="X63" s="19"/>
      <c r="Y63" s="19"/>
      <c r="Z63" s="19"/>
      <c r="AA63" s="19"/>
    </row>
    <row r="64" spans="1:27" s="20" customFormat="1" ht="47.25" customHeight="1" x14ac:dyDescent="0.25">
      <c r="A64" s="108"/>
      <c r="B64" s="103"/>
      <c r="C64" s="104"/>
      <c r="D64" s="2" t="s">
        <v>3</v>
      </c>
      <c r="E64" s="53">
        <f>SUM(F64:N64)</f>
        <v>873473.87398999999</v>
      </c>
      <c r="F64" s="50">
        <f>SUM(F66,F74,F84)</f>
        <v>164466.04055000001</v>
      </c>
      <c r="G64" s="89">
        <f>SUM(G66,G74,G84)</f>
        <v>175198.07643999998</v>
      </c>
      <c r="H64" s="90"/>
      <c r="I64" s="90"/>
      <c r="J64" s="90"/>
      <c r="K64" s="91"/>
      <c r="L64" s="68">
        <f t="shared" ref="L64:N64" si="4">SUM(L66,L74,L84)</f>
        <v>188961.75700000001</v>
      </c>
      <c r="M64" s="68">
        <f t="shared" si="4"/>
        <v>182088</v>
      </c>
      <c r="N64" s="68">
        <f t="shared" si="4"/>
        <v>162760</v>
      </c>
      <c r="O64" s="95"/>
      <c r="P64" s="18"/>
      <c r="Q64" s="18"/>
      <c r="R64" s="18"/>
      <c r="S64" s="18"/>
      <c r="T64" s="18"/>
      <c r="U64" s="18"/>
      <c r="V64" s="18"/>
      <c r="W64" s="19"/>
      <c r="X64" s="19"/>
      <c r="Y64" s="19"/>
      <c r="Z64" s="19"/>
      <c r="AA64" s="19"/>
    </row>
    <row r="65" spans="1:27" s="20" customFormat="1" ht="32.25" customHeight="1" x14ac:dyDescent="0.25">
      <c r="A65" s="108"/>
      <c r="B65" s="103"/>
      <c r="C65" s="104"/>
      <c r="D65" s="2" t="s">
        <v>24</v>
      </c>
      <c r="E65" s="137" t="s">
        <v>132</v>
      </c>
      <c r="F65" s="137"/>
      <c r="G65" s="137"/>
      <c r="H65" s="137"/>
      <c r="I65" s="137"/>
      <c r="J65" s="137"/>
      <c r="K65" s="137"/>
      <c r="L65" s="137"/>
      <c r="M65" s="137"/>
      <c r="N65" s="137"/>
      <c r="O65" s="95"/>
      <c r="P65" s="18"/>
      <c r="Q65" s="18"/>
      <c r="R65" s="18"/>
      <c r="S65" s="18"/>
      <c r="T65" s="18"/>
      <c r="U65" s="18"/>
      <c r="V65" s="18"/>
      <c r="W65" s="19"/>
      <c r="X65" s="19"/>
      <c r="Y65" s="19"/>
      <c r="Z65" s="19"/>
      <c r="AA65" s="19"/>
    </row>
    <row r="66" spans="1:27" s="20" customFormat="1" ht="183" customHeight="1" x14ac:dyDescent="0.25">
      <c r="A66" s="58" t="s">
        <v>17</v>
      </c>
      <c r="B66" s="55" t="s">
        <v>294</v>
      </c>
      <c r="C66" s="56" t="s">
        <v>70</v>
      </c>
      <c r="D66" s="2" t="s">
        <v>3</v>
      </c>
      <c r="E66" s="53">
        <f>SUM(F66:N66)</f>
        <v>776225.87398999999</v>
      </c>
      <c r="F66" s="50">
        <f>152123.13063-5660.4728-1940.61728</f>
        <v>144522.04055000001</v>
      </c>
      <c r="G66" s="89">
        <f>155860-212.52673-168.065+39395.368-4849-39815.69983+530.232-390.232</f>
        <v>150350.07643999998</v>
      </c>
      <c r="H66" s="90"/>
      <c r="I66" s="90"/>
      <c r="J66" s="90"/>
      <c r="K66" s="91"/>
      <c r="L66" s="68">
        <f>155860+5713.757+8060</f>
        <v>169633.75700000001</v>
      </c>
      <c r="M66" s="68">
        <v>155860</v>
      </c>
      <c r="N66" s="68">
        <v>155860</v>
      </c>
      <c r="O66" s="55" t="s">
        <v>49</v>
      </c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</row>
    <row r="67" spans="1:27" s="20" customFormat="1" ht="18" customHeight="1" x14ac:dyDescent="0.25">
      <c r="A67" s="76"/>
      <c r="B67" s="92" t="s">
        <v>295</v>
      </c>
      <c r="C67" s="80" t="s">
        <v>206</v>
      </c>
      <c r="D67" s="73" t="s">
        <v>206</v>
      </c>
      <c r="E67" s="83" t="s">
        <v>144</v>
      </c>
      <c r="F67" s="85">
        <v>2023</v>
      </c>
      <c r="G67" s="87" t="s">
        <v>7</v>
      </c>
      <c r="H67" s="89" t="s">
        <v>149</v>
      </c>
      <c r="I67" s="90"/>
      <c r="J67" s="90"/>
      <c r="K67" s="91"/>
      <c r="L67" s="87" t="s">
        <v>66</v>
      </c>
      <c r="M67" s="87" t="s">
        <v>67</v>
      </c>
      <c r="N67" s="87" t="s">
        <v>68</v>
      </c>
      <c r="O67" s="73" t="s">
        <v>206</v>
      </c>
      <c r="P67" s="18"/>
      <c r="Q67" s="18"/>
      <c r="R67" s="18"/>
      <c r="S67" s="18"/>
      <c r="T67" s="18"/>
      <c r="U67" s="18"/>
      <c r="V67" s="18"/>
      <c r="W67" s="19"/>
      <c r="X67" s="19"/>
      <c r="Y67" s="19"/>
      <c r="Z67" s="19"/>
      <c r="AA67" s="19"/>
    </row>
    <row r="68" spans="1:27" s="20" customFormat="1" ht="32.25" customHeight="1" x14ac:dyDescent="0.25">
      <c r="A68" s="77"/>
      <c r="B68" s="93"/>
      <c r="C68" s="81"/>
      <c r="D68" s="74"/>
      <c r="E68" s="84"/>
      <c r="F68" s="86"/>
      <c r="G68" s="88"/>
      <c r="H68" s="68" t="s">
        <v>145</v>
      </c>
      <c r="I68" s="68" t="s">
        <v>146</v>
      </c>
      <c r="J68" s="68" t="s">
        <v>147</v>
      </c>
      <c r="K68" s="68" t="s">
        <v>148</v>
      </c>
      <c r="L68" s="88"/>
      <c r="M68" s="88"/>
      <c r="N68" s="88"/>
      <c r="O68" s="74"/>
      <c r="P68" s="18"/>
      <c r="Q68" s="18"/>
      <c r="R68" s="18"/>
      <c r="S68" s="18"/>
      <c r="T68" s="18"/>
      <c r="U68" s="18"/>
      <c r="V68" s="18"/>
      <c r="W68" s="19"/>
      <c r="X68" s="19"/>
      <c r="Y68" s="19"/>
      <c r="Z68" s="19"/>
      <c r="AA68" s="19"/>
    </row>
    <row r="69" spans="1:27" s="20" customFormat="1" ht="150.75" customHeight="1" x14ac:dyDescent="0.25">
      <c r="A69" s="78"/>
      <c r="B69" s="94"/>
      <c r="C69" s="82"/>
      <c r="D69" s="75"/>
      <c r="E69" s="1">
        <f>F69+G69+L69+M69+N69</f>
        <v>8291</v>
      </c>
      <c r="F69" s="1">
        <v>1587</v>
      </c>
      <c r="G69" s="1">
        <f>K69</f>
        <v>1676</v>
      </c>
      <c r="H69" s="1">
        <v>1587</v>
      </c>
      <c r="I69" s="1">
        <f>1587+39</f>
        <v>1626</v>
      </c>
      <c r="J69" s="1">
        <f>1626</f>
        <v>1626</v>
      </c>
      <c r="K69" s="1">
        <f>1626+50</f>
        <v>1676</v>
      </c>
      <c r="L69" s="1">
        <v>1676</v>
      </c>
      <c r="M69" s="1">
        <v>1676</v>
      </c>
      <c r="N69" s="1">
        <v>1676</v>
      </c>
      <c r="O69" s="75"/>
      <c r="P69" s="18"/>
      <c r="Q69" s="18"/>
      <c r="R69" s="18"/>
      <c r="S69" s="18"/>
      <c r="T69" s="18"/>
      <c r="U69" s="18"/>
      <c r="V69" s="18"/>
      <c r="W69" s="19"/>
      <c r="X69" s="19"/>
      <c r="Y69" s="19"/>
      <c r="Z69" s="19"/>
      <c r="AA69" s="19"/>
    </row>
    <row r="70" spans="1:27" s="20" customFormat="1" ht="195" customHeight="1" x14ac:dyDescent="0.25">
      <c r="A70" s="58" t="s">
        <v>38</v>
      </c>
      <c r="B70" s="55" t="s">
        <v>272</v>
      </c>
      <c r="C70" s="56" t="s">
        <v>70</v>
      </c>
      <c r="D70" s="2" t="s">
        <v>3</v>
      </c>
      <c r="E70" s="120" t="s">
        <v>29</v>
      </c>
      <c r="F70" s="120"/>
      <c r="G70" s="120"/>
      <c r="H70" s="120"/>
      <c r="I70" s="120"/>
      <c r="J70" s="120"/>
      <c r="K70" s="120"/>
      <c r="L70" s="120"/>
      <c r="M70" s="120"/>
      <c r="N70" s="120"/>
      <c r="O70" s="55" t="s">
        <v>49</v>
      </c>
      <c r="P70" s="18"/>
      <c r="Q70" s="18"/>
      <c r="R70" s="18"/>
      <c r="S70" s="18"/>
      <c r="T70" s="18"/>
      <c r="U70" s="18"/>
      <c r="V70" s="18"/>
      <c r="W70" s="19"/>
      <c r="X70" s="19"/>
      <c r="Y70" s="19"/>
      <c r="Z70" s="19"/>
      <c r="AA70" s="19"/>
    </row>
    <row r="71" spans="1:27" s="20" customFormat="1" ht="19.5" customHeight="1" x14ac:dyDescent="0.25">
      <c r="A71" s="76"/>
      <c r="B71" s="92" t="s">
        <v>273</v>
      </c>
      <c r="C71" s="80" t="s">
        <v>206</v>
      </c>
      <c r="D71" s="73" t="s">
        <v>206</v>
      </c>
      <c r="E71" s="83" t="s">
        <v>144</v>
      </c>
      <c r="F71" s="85">
        <v>2023</v>
      </c>
      <c r="G71" s="87" t="s">
        <v>7</v>
      </c>
      <c r="H71" s="89" t="s">
        <v>149</v>
      </c>
      <c r="I71" s="90"/>
      <c r="J71" s="90"/>
      <c r="K71" s="91"/>
      <c r="L71" s="87" t="s">
        <v>66</v>
      </c>
      <c r="M71" s="87" t="s">
        <v>67</v>
      </c>
      <c r="N71" s="87" t="s">
        <v>68</v>
      </c>
      <c r="O71" s="73" t="s">
        <v>206</v>
      </c>
      <c r="P71" s="18"/>
      <c r="Q71" s="18"/>
      <c r="R71" s="18"/>
      <c r="S71" s="18"/>
      <c r="T71" s="18"/>
      <c r="U71" s="18"/>
      <c r="V71" s="18"/>
      <c r="W71" s="19"/>
      <c r="X71" s="19"/>
      <c r="Y71" s="19"/>
      <c r="Z71" s="19"/>
      <c r="AA71" s="19"/>
    </row>
    <row r="72" spans="1:27" s="20" customFormat="1" ht="24" customHeight="1" x14ac:dyDescent="0.25">
      <c r="A72" s="77"/>
      <c r="B72" s="93"/>
      <c r="C72" s="81"/>
      <c r="D72" s="74"/>
      <c r="E72" s="84"/>
      <c r="F72" s="86"/>
      <c r="G72" s="88"/>
      <c r="H72" s="68" t="s">
        <v>145</v>
      </c>
      <c r="I72" s="68" t="s">
        <v>146</v>
      </c>
      <c r="J72" s="68" t="s">
        <v>147</v>
      </c>
      <c r="K72" s="68" t="s">
        <v>148</v>
      </c>
      <c r="L72" s="88"/>
      <c r="M72" s="88"/>
      <c r="N72" s="88"/>
      <c r="O72" s="74"/>
      <c r="P72" s="18"/>
      <c r="Q72" s="18"/>
      <c r="R72" s="18"/>
      <c r="S72" s="18"/>
      <c r="T72" s="18"/>
      <c r="U72" s="18"/>
      <c r="V72" s="18"/>
      <c r="W72" s="19"/>
      <c r="X72" s="19"/>
      <c r="Y72" s="19"/>
      <c r="Z72" s="19"/>
      <c r="AA72" s="19"/>
    </row>
    <row r="73" spans="1:27" s="20" customFormat="1" ht="37.5" customHeight="1" x14ac:dyDescent="0.25">
      <c r="A73" s="78"/>
      <c r="B73" s="94"/>
      <c r="C73" s="82"/>
      <c r="D73" s="75"/>
      <c r="E73" s="1">
        <f>F73+G73+L73+M73+N73</f>
        <v>14715</v>
      </c>
      <c r="F73" s="1">
        <v>2855</v>
      </c>
      <c r="G73" s="1">
        <f>K73</f>
        <v>2965</v>
      </c>
      <c r="H73" s="1">
        <v>2870</v>
      </c>
      <c r="I73" s="1">
        <f>2870+91</f>
        <v>2961</v>
      </c>
      <c r="J73" s="1">
        <v>2961</v>
      </c>
      <c r="K73" s="1">
        <v>2965</v>
      </c>
      <c r="L73" s="1">
        <v>2965</v>
      </c>
      <c r="M73" s="1">
        <v>2965</v>
      </c>
      <c r="N73" s="1">
        <v>2965</v>
      </c>
      <c r="O73" s="75"/>
      <c r="P73" s="18"/>
      <c r="Q73" s="18"/>
      <c r="R73" s="18"/>
      <c r="S73" s="18"/>
      <c r="T73" s="18"/>
      <c r="U73" s="18"/>
      <c r="V73" s="18"/>
      <c r="W73" s="19"/>
      <c r="X73" s="19"/>
      <c r="Y73" s="19"/>
      <c r="Z73" s="19"/>
      <c r="AA73" s="19"/>
    </row>
    <row r="74" spans="1:27" s="20" customFormat="1" ht="75" customHeight="1" x14ac:dyDescent="0.25">
      <c r="A74" s="58" t="s">
        <v>39</v>
      </c>
      <c r="B74" s="55" t="s">
        <v>247</v>
      </c>
      <c r="C74" s="56" t="s">
        <v>70</v>
      </c>
      <c r="D74" s="2" t="s">
        <v>3</v>
      </c>
      <c r="E74" s="53">
        <f>SUM(F74:N74)</f>
        <v>13800</v>
      </c>
      <c r="F74" s="50">
        <v>0</v>
      </c>
      <c r="G74" s="89">
        <f>6900-6900</f>
        <v>0</v>
      </c>
      <c r="H74" s="90"/>
      <c r="I74" s="90"/>
      <c r="J74" s="90"/>
      <c r="K74" s="91"/>
      <c r="L74" s="68">
        <f>6900-6900</f>
        <v>0</v>
      </c>
      <c r="M74" s="68">
        <v>6900</v>
      </c>
      <c r="N74" s="68">
        <v>6900</v>
      </c>
      <c r="O74" s="55" t="s">
        <v>49</v>
      </c>
      <c r="P74" s="18"/>
      <c r="Q74" s="18"/>
      <c r="R74" s="18"/>
      <c r="S74" s="18"/>
      <c r="T74" s="18"/>
      <c r="U74" s="18"/>
      <c r="V74" s="18"/>
      <c r="W74" s="19"/>
      <c r="X74" s="19"/>
      <c r="Y74" s="19"/>
      <c r="Z74" s="19"/>
      <c r="AA74" s="19"/>
    </row>
    <row r="75" spans="1:27" s="20" customFormat="1" ht="18.75" customHeight="1" x14ac:dyDescent="0.25">
      <c r="A75" s="76"/>
      <c r="B75" s="92" t="s">
        <v>248</v>
      </c>
      <c r="C75" s="80" t="s">
        <v>206</v>
      </c>
      <c r="D75" s="73" t="s">
        <v>206</v>
      </c>
      <c r="E75" s="83" t="s">
        <v>144</v>
      </c>
      <c r="F75" s="85">
        <v>2023</v>
      </c>
      <c r="G75" s="87" t="s">
        <v>7</v>
      </c>
      <c r="H75" s="89" t="s">
        <v>149</v>
      </c>
      <c r="I75" s="90"/>
      <c r="J75" s="90"/>
      <c r="K75" s="91"/>
      <c r="L75" s="87" t="s">
        <v>66</v>
      </c>
      <c r="M75" s="87" t="s">
        <v>67</v>
      </c>
      <c r="N75" s="87" t="s">
        <v>68</v>
      </c>
      <c r="O75" s="73" t="s">
        <v>206</v>
      </c>
      <c r="P75" s="18"/>
      <c r="Q75" s="18"/>
      <c r="R75" s="18"/>
      <c r="S75" s="18"/>
      <c r="T75" s="18"/>
      <c r="U75" s="18"/>
      <c r="V75" s="18"/>
      <c r="W75" s="19"/>
      <c r="X75" s="19"/>
      <c r="Y75" s="19"/>
      <c r="Z75" s="19"/>
      <c r="AA75" s="19"/>
    </row>
    <row r="76" spans="1:27" s="20" customFormat="1" ht="22.5" customHeight="1" x14ac:dyDescent="0.25">
      <c r="A76" s="77"/>
      <c r="B76" s="93"/>
      <c r="C76" s="81"/>
      <c r="D76" s="74"/>
      <c r="E76" s="84"/>
      <c r="F76" s="86"/>
      <c r="G76" s="88"/>
      <c r="H76" s="68" t="s">
        <v>145</v>
      </c>
      <c r="I76" s="68" t="s">
        <v>146</v>
      </c>
      <c r="J76" s="68" t="s">
        <v>147</v>
      </c>
      <c r="K76" s="68" t="s">
        <v>148</v>
      </c>
      <c r="L76" s="88"/>
      <c r="M76" s="88"/>
      <c r="N76" s="88"/>
      <c r="O76" s="74"/>
      <c r="P76" s="18"/>
      <c r="Q76" s="18"/>
      <c r="R76" s="18"/>
      <c r="S76" s="18"/>
      <c r="T76" s="18"/>
      <c r="U76" s="18"/>
      <c r="V76" s="18"/>
      <c r="W76" s="19"/>
      <c r="X76" s="19"/>
      <c r="Y76" s="19"/>
      <c r="Z76" s="19"/>
      <c r="AA76" s="19"/>
    </row>
    <row r="77" spans="1:27" s="20" customFormat="1" ht="216" customHeight="1" x14ac:dyDescent="0.25">
      <c r="A77" s="78"/>
      <c r="B77" s="94"/>
      <c r="C77" s="82"/>
      <c r="D77" s="75"/>
      <c r="E77" s="1">
        <f>L77+M77+N77</f>
        <v>13800</v>
      </c>
      <c r="F77" s="1" t="s">
        <v>238</v>
      </c>
      <c r="G77" s="1" t="str">
        <f>K77</f>
        <v>-</v>
      </c>
      <c r="H77" s="1" t="s">
        <v>238</v>
      </c>
      <c r="I77" s="1" t="s">
        <v>238</v>
      </c>
      <c r="J77" s="1" t="s">
        <v>238</v>
      </c>
      <c r="K77" s="1" t="s">
        <v>238</v>
      </c>
      <c r="L77" s="1">
        <f>6900-6900</f>
        <v>0</v>
      </c>
      <c r="M77" s="1">
        <v>6900</v>
      </c>
      <c r="N77" s="1">
        <v>6900</v>
      </c>
      <c r="O77" s="75"/>
      <c r="P77" s="18"/>
      <c r="Q77" s="18"/>
      <c r="R77" s="18"/>
      <c r="S77" s="18"/>
      <c r="T77" s="18"/>
      <c r="U77" s="18"/>
      <c r="V77" s="18"/>
      <c r="W77" s="19"/>
      <c r="X77" s="19"/>
      <c r="Y77" s="19"/>
      <c r="Z77" s="19"/>
      <c r="AA77" s="19"/>
    </row>
    <row r="78" spans="1:27" s="20" customFormat="1" ht="92.25" customHeight="1" x14ac:dyDescent="0.25">
      <c r="A78" s="58" t="s">
        <v>40</v>
      </c>
      <c r="B78" s="55" t="s">
        <v>274</v>
      </c>
      <c r="C78" s="56" t="s">
        <v>70</v>
      </c>
      <c r="D78" s="2" t="s">
        <v>24</v>
      </c>
      <c r="E78" s="137" t="s">
        <v>132</v>
      </c>
      <c r="F78" s="137"/>
      <c r="G78" s="137"/>
      <c r="H78" s="137"/>
      <c r="I78" s="137"/>
      <c r="J78" s="137"/>
      <c r="K78" s="137"/>
      <c r="L78" s="137"/>
      <c r="M78" s="137"/>
      <c r="N78" s="137"/>
      <c r="O78" s="55" t="s">
        <v>49</v>
      </c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</row>
    <row r="79" spans="1:27" s="20" customFormat="1" ht="21" customHeight="1" x14ac:dyDescent="0.25">
      <c r="A79" s="76"/>
      <c r="B79" s="92" t="s">
        <v>275</v>
      </c>
      <c r="C79" s="80" t="s">
        <v>206</v>
      </c>
      <c r="D79" s="73" t="s">
        <v>206</v>
      </c>
      <c r="E79" s="83" t="s">
        <v>144</v>
      </c>
      <c r="F79" s="85">
        <v>2023</v>
      </c>
      <c r="G79" s="87" t="s">
        <v>7</v>
      </c>
      <c r="H79" s="89" t="s">
        <v>149</v>
      </c>
      <c r="I79" s="90"/>
      <c r="J79" s="90"/>
      <c r="K79" s="91"/>
      <c r="L79" s="87" t="s">
        <v>66</v>
      </c>
      <c r="M79" s="87" t="s">
        <v>67</v>
      </c>
      <c r="N79" s="87" t="s">
        <v>68</v>
      </c>
      <c r="O79" s="73" t="s">
        <v>206</v>
      </c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</row>
    <row r="80" spans="1:27" s="20" customFormat="1" ht="27" customHeight="1" x14ac:dyDescent="0.25">
      <c r="A80" s="77"/>
      <c r="B80" s="93"/>
      <c r="C80" s="81"/>
      <c r="D80" s="74"/>
      <c r="E80" s="84"/>
      <c r="F80" s="86"/>
      <c r="G80" s="88"/>
      <c r="H80" s="68" t="s">
        <v>145</v>
      </c>
      <c r="I80" s="68" t="s">
        <v>146</v>
      </c>
      <c r="J80" s="68" t="s">
        <v>147</v>
      </c>
      <c r="K80" s="68" t="s">
        <v>148</v>
      </c>
      <c r="L80" s="88"/>
      <c r="M80" s="88"/>
      <c r="N80" s="88"/>
      <c r="O80" s="74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</row>
    <row r="81" spans="1:27" s="20" customFormat="1" ht="55.5" customHeight="1" x14ac:dyDescent="0.25">
      <c r="A81" s="78"/>
      <c r="B81" s="94"/>
      <c r="C81" s="82"/>
      <c r="D81" s="75"/>
      <c r="E81" s="53" t="s">
        <v>22</v>
      </c>
      <c r="F81" s="53" t="s">
        <v>22</v>
      </c>
      <c r="G81" s="68" t="s">
        <v>198</v>
      </c>
      <c r="H81" s="68" t="s">
        <v>198</v>
      </c>
      <c r="I81" s="68" t="s">
        <v>198</v>
      </c>
      <c r="J81" s="68" t="s">
        <v>198</v>
      </c>
      <c r="K81" s="68" t="s">
        <v>198</v>
      </c>
      <c r="L81" s="68" t="s">
        <v>198</v>
      </c>
      <c r="M81" s="68" t="s">
        <v>198</v>
      </c>
      <c r="N81" s="68" t="s">
        <v>198</v>
      </c>
      <c r="O81" s="75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</row>
    <row r="82" spans="1:27" s="20" customFormat="1" ht="38.25" customHeight="1" x14ac:dyDescent="0.25">
      <c r="A82" s="108" t="s">
        <v>65</v>
      </c>
      <c r="B82" s="103" t="s">
        <v>266</v>
      </c>
      <c r="C82" s="104" t="s">
        <v>70</v>
      </c>
      <c r="D82" s="2" t="s">
        <v>33</v>
      </c>
      <c r="E82" s="62">
        <f>SUM(F82:N82)</f>
        <v>218249</v>
      </c>
      <c r="F82" s="59">
        <f>SUM(F83:F84)</f>
        <v>51402</v>
      </c>
      <c r="G82" s="117">
        <f>SUM(G83:G84)</f>
        <v>64041</v>
      </c>
      <c r="H82" s="118"/>
      <c r="I82" s="118"/>
      <c r="J82" s="118"/>
      <c r="K82" s="119"/>
      <c r="L82" s="70">
        <f t="shared" ref="L82:N82" si="5">SUM(L83:L84)</f>
        <v>51403</v>
      </c>
      <c r="M82" s="70">
        <f t="shared" si="5"/>
        <v>51403</v>
      </c>
      <c r="N82" s="70">
        <f t="shared" si="5"/>
        <v>0</v>
      </c>
      <c r="O82" s="103" t="s">
        <v>49</v>
      </c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</row>
    <row r="83" spans="1:27" s="20" customFormat="1" ht="59.25" customHeight="1" x14ac:dyDescent="0.25">
      <c r="A83" s="108"/>
      <c r="B83" s="103"/>
      <c r="C83" s="104"/>
      <c r="D83" s="2" t="s">
        <v>21</v>
      </c>
      <c r="E83" s="62">
        <f>SUM(F83:N83)</f>
        <v>134801</v>
      </c>
      <c r="F83" s="59">
        <v>31458</v>
      </c>
      <c r="G83" s="117">
        <f>31545+7648</f>
        <v>39193</v>
      </c>
      <c r="H83" s="118"/>
      <c r="I83" s="118"/>
      <c r="J83" s="118"/>
      <c r="K83" s="119"/>
      <c r="L83" s="70">
        <v>32075</v>
      </c>
      <c r="M83" s="70">
        <v>32075</v>
      </c>
      <c r="N83" s="70">
        <v>0</v>
      </c>
      <c r="O83" s="103"/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</row>
    <row r="84" spans="1:27" s="20" customFormat="1" ht="71.25" customHeight="1" x14ac:dyDescent="0.25">
      <c r="A84" s="108"/>
      <c r="B84" s="103"/>
      <c r="C84" s="104"/>
      <c r="D84" s="2" t="s">
        <v>3</v>
      </c>
      <c r="E84" s="62">
        <f>SUM(F84:N84)</f>
        <v>83448</v>
      </c>
      <c r="F84" s="59">
        <v>19944</v>
      </c>
      <c r="G84" s="117">
        <f>19999+4849</f>
        <v>24848</v>
      </c>
      <c r="H84" s="118"/>
      <c r="I84" s="118"/>
      <c r="J84" s="118"/>
      <c r="K84" s="119"/>
      <c r="L84" s="70">
        <v>19328</v>
      </c>
      <c r="M84" s="70">
        <v>19328</v>
      </c>
      <c r="N84" s="70">
        <v>0</v>
      </c>
      <c r="O84" s="103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</row>
    <row r="85" spans="1:27" s="20" customFormat="1" ht="23.25" customHeight="1" x14ac:dyDescent="0.25">
      <c r="A85" s="76"/>
      <c r="B85" s="92" t="s">
        <v>276</v>
      </c>
      <c r="C85" s="80" t="s">
        <v>206</v>
      </c>
      <c r="D85" s="73" t="s">
        <v>206</v>
      </c>
      <c r="E85" s="83" t="s">
        <v>144</v>
      </c>
      <c r="F85" s="85">
        <v>2023</v>
      </c>
      <c r="G85" s="87" t="s">
        <v>7</v>
      </c>
      <c r="H85" s="89" t="s">
        <v>149</v>
      </c>
      <c r="I85" s="90"/>
      <c r="J85" s="90"/>
      <c r="K85" s="91"/>
      <c r="L85" s="87" t="s">
        <v>66</v>
      </c>
      <c r="M85" s="87" t="s">
        <v>67</v>
      </c>
      <c r="N85" s="87" t="s">
        <v>68</v>
      </c>
      <c r="O85" s="73" t="s">
        <v>206</v>
      </c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</row>
    <row r="86" spans="1:27" s="20" customFormat="1" ht="20.25" customHeight="1" x14ac:dyDescent="0.25">
      <c r="A86" s="77"/>
      <c r="B86" s="93"/>
      <c r="C86" s="81"/>
      <c r="D86" s="74"/>
      <c r="E86" s="84"/>
      <c r="F86" s="86"/>
      <c r="G86" s="88"/>
      <c r="H86" s="68" t="s">
        <v>145</v>
      </c>
      <c r="I86" s="68" t="s">
        <v>146</v>
      </c>
      <c r="J86" s="68" t="s">
        <v>147</v>
      </c>
      <c r="K86" s="68" t="s">
        <v>148</v>
      </c>
      <c r="L86" s="88"/>
      <c r="M86" s="88"/>
      <c r="N86" s="88"/>
      <c r="O86" s="74"/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</row>
    <row r="87" spans="1:27" s="20" customFormat="1" ht="91.5" customHeight="1" x14ac:dyDescent="0.25">
      <c r="A87" s="78"/>
      <c r="B87" s="94"/>
      <c r="C87" s="82"/>
      <c r="D87" s="75"/>
      <c r="E87" s="1">
        <f>F87+G87+L87+M87+N87</f>
        <v>6615</v>
      </c>
      <c r="F87" s="1">
        <v>1323</v>
      </c>
      <c r="G87" s="1">
        <f>K87</f>
        <v>1323</v>
      </c>
      <c r="H87" s="1">
        <v>1323</v>
      </c>
      <c r="I87" s="1">
        <v>1323</v>
      </c>
      <c r="J87" s="1">
        <v>1323</v>
      </c>
      <c r="K87" s="1">
        <v>1323</v>
      </c>
      <c r="L87" s="1">
        <v>1323</v>
      </c>
      <c r="M87" s="1">
        <v>1323</v>
      </c>
      <c r="N87" s="1">
        <v>1323</v>
      </c>
      <c r="O87" s="75"/>
      <c r="P87" s="18"/>
      <c r="Q87" s="18"/>
      <c r="R87" s="18"/>
      <c r="S87" s="18"/>
      <c r="T87" s="18"/>
      <c r="U87" s="18"/>
      <c r="V87" s="18"/>
      <c r="W87" s="19"/>
      <c r="X87" s="19"/>
      <c r="Y87" s="19"/>
      <c r="Z87" s="19"/>
      <c r="AA87" s="19"/>
    </row>
    <row r="88" spans="1:27" s="20" customFormat="1" ht="270" customHeight="1" x14ac:dyDescent="0.25">
      <c r="A88" s="58" t="s">
        <v>18</v>
      </c>
      <c r="B88" s="55" t="s">
        <v>60</v>
      </c>
      <c r="C88" s="56" t="s">
        <v>70</v>
      </c>
      <c r="D88" s="2" t="s">
        <v>3</v>
      </c>
      <c r="E88" s="53">
        <f>SUM(F88:N88)</f>
        <v>0</v>
      </c>
      <c r="F88" s="50">
        <f>SUM(F89,F101)</f>
        <v>0</v>
      </c>
      <c r="G88" s="89">
        <f>SUM(G89,G101)</f>
        <v>0</v>
      </c>
      <c r="H88" s="90"/>
      <c r="I88" s="90"/>
      <c r="J88" s="90"/>
      <c r="K88" s="91"/>
      <c r="L88" s="68">
        <f t="shared" ref="L88:N88" si="6">SUM(L89,L101)</f>
        <v>0</v>
      </c>
      <c r="M88" s="68">
        <f t="shared" si="6"/>
        <v>0</v>
      </c>
      <c r="N88" s="68">
        <f t="shared" si="6"/>
        <v>0</v>
      </c>
      <c r="O88" s="52" t="s">
        <v>206</v>
      </c>
      <c r="P88" s="18"/>
      <c r="Q88" s="18"/>
      <c r="R88" s="18"/>
      <c r="S88" s="18"/>
      <c r="T88" s="18"/>
      <c r="U88" s="18"/>
      <c r="V88" s="18"/>
      <c r="W88" s="19"/>
      <c r="X88" s="19"/>
      <c r="Y88" s="19"/>
      <c r="Z88" s="19"/>
      <c r="AA88" s="19"/>
    </row>
    <row r="89" spans="1:27" s="20" customFormat="1" ht="220.5" customHeight="1" x14ac:dyDescent="0.25">
      <c r="A89" s="58" t="s">
        <v>19</v>
      </c>
      <c r="B89" s="55" t="s">
        <v>61</v>
      </c>
      <c r="C89" s="56" t="s">
        <v>70</v>
      </c>
      <c r="D89" s="2" t="s">
        <v>3</v>
      </c>
      <c r="E89" s="53">
        <f>SUM(F89:N89)</f>
        <v>0</v>
      </c>
      <c r="F89" s="50">
        <v>0</v>
      </c>
      <c r="G89" s="89">
        <v>0</v>
      </c>
      <c r="H89" s="90"/>
      <c r="I89" s="90"/>
      <c r="J89" s="90"/>
      <c r="K89" s="91"/>
      <c r="L89" s="68">
        <v>0</v>
      </c>
      <c r="M89" s="68">
        <v>0</v>
      </c>
      <c r="N89" s="68">
        <v>0</v>
      </c>
      <c r="O89" s="55" t="s">
        <v>30</v>
      </c>
      <c r="P89" s="18"/>
      <c r="Q89" s="18"/>
      <c r="R89" s="18"/>
      <c r="S89" s="18"/>
      <c r="T89" s="18"/>
      <c r="U89" s="18"/>
      <c r="V89" s="18"/>
      <c r="W89" s="19"/>
      <c r="X89" s="19"/>
      <c r="Y89" s="19"/>
      <c r="Z89" s="19"/>
      <c r="AA89" s="19"/>
    </row>
    <row r="90" spans="1:27" s="20" customFormat="1" ht="20.25" customHeight="1" x14ac:dyDescent="0.25">
      <c r="A90" s="76"/>
      <c r="B90" s="92" t="s">
        <v>161</v>
      </c>
      <c r="C90" s="80" t="s">
        <v>206</v>
      </c>
      <c r="D90" s="73" t="s">
        <v>206</v>
      </c>
      <c r="E90" s="83" t="s">
        <v>144</v>
      </c>
      <c r="F90" s="85">
        <v>2023</v>
      </c>
      <c r="G90" s="87" t="s">
        <v>7</v>
      </c>
      <c r="H90" s="89" t="s">
        <v>149</v>
      </c>
      <c r="I90" s="90"/>
      <c r="J90" s="90"/>
      <c r="K90" s="91"/>
      <c r="L90" s="87" t="s">
        <v>66</v>
      </c>
      <c r="M90" s="87" t="s">
        <v>67</v>
      </c>
      <c r="N90" s="87" t="s">
        <v>68</v>
      </c>
      <c r="O90" s="73" t="s">
        <v>206</v>
      </c>
      <c r="P90" s="18"/>
      <c r="Q90" s="18"/>
      <c r="R90" s="18"/>
      <c r="S90" s="18"/>
      <c r="T90" s="18"/>
      <c r="U90" s="18"/>
      <c r="V90" s="18"/>
      <c r="W90" s="19"/>
      <c r="X90" s="19"/>
      <c r="Y90" s="19"/>
      <c r="Z90" s="19"/>
      <c r="AA90" s="19"/>
    </row>
    <row r="91" spans="1:27" s="20" customFormat="1" ht="23.25" customHeight="1" x14ac:dyDescent="0.25">
      <c r="A91" s="77"/>
      <c r="B91" s="93"/>
      <c r="C91" s="81"/>
      <c r="D91" s="74"/>
      <c r="E91" s="84"/>
      <c r="F91" s="86"/>
      <c r="G91" s="88"/>
      <c r="H91" s="68" t="s">
        <v>145</v>
      </c>
      <c r="I91" s="68" t="s">
        <v>146</v>
      </c>
      <c r="J91" s="68" t="s">
        <v>147</v>
      </c>
      <c r="K91" s="68" t="s">
        <v>148</v>
      </c>
      <c r="L91" s="88"/>
      <c r="M91" s="88"/>
      <c r="N91" s="88"/>
      <c r="O91" s="74"/>
      <c r="P91" s="18"/>
      <c r="Q91" s="18"/>
      <c r="R91" s="18"/>
      <c r="S91" s="18"/>
      <c r="T91" s="18"/>
      <c r="U91" s="18"/>
      <c r="V91" s="18"/>
      <c r="W91" s="19"/>
      <c r="X91" s="19"/>
      <c r="Y91" s="19"/>
      <c r="Z91" s="19"/>
      <c r="AA91" s="19"/>
    </row>
    <row r="92" spans="1:27" s="20" customFormat="1" ht="81.75" customHeight="1" x14ac:dyDescent="0.25">
      <c r="A92" s="78"/>
      <c r="B92" s="94"/>
      <c r="C92" s="82"/>
      <c r="D92" s="75"/>
      <c r="E92" s="1">
        <f>F92+G92+L92+M92+N92</f>
        <v>35000</v>
      </c>
      <c r="F92" s="1">
        <v>7000</v>
      </c>
      <c r="G92" s="1">
        <f>K92</f>
        <v>7000</v>
      </c>
      <c r="H92" s="1" t="s">
        <v>22</v>
      </c>
      <c r="I92" s="1">
        <v>3500</v>
      </c>
      <c r="J92" s="1">
        <v>3500</v>
      </c>
      <c r="K92" s="1">
        <v>7000</v>
      </c>
      <c r="L92" s="1">
        <v>7000</v>
      </c>
      <c r="M92" s="1">
        <v>7000</v>
      </c>
      <c r="N92" s="1">
        <v>7000</v>
      </c>
      <c r="O92" s="75"/>
      <c r="P92" s="18"/>
      <c r="Q92" s="18"/>
      <c r="R92" s="18"/>
      <c r="S92" s="18"/>
      <c r="T92" s="18"/>
      <c r="U92" s="18"/>
      <c r="V92" s="18"/>
      <c r="W92" s="19"/>
      <c r="X92" s="19"/>
      <c r="Y92" s="19"/>
      <c r="Z92" s="19"/>
      <c r="AA92" s="19"/>
    </row>
    <row r="93" spans="1:27" s="20" customFormat="1" ht="140.25" customHeight="1" x14ac:dyDescent="0.25">
      <c r="A93" s="58" t="s">
        <v>43</v>
      </c>
      <c r="B93" s="55" t="s">
        <v>62</v>
      </c>
      <c r="C93" s="56" t="s">
        <v>70</v>
      </c>
      <c r="D93" s="2" t="s">
        <v>3</v>
      </c>
      <c r="E93" s="120" t="s">
        <v>31</v>
      </c>
      <c r="F93" s="120"/>
      <c r="G93" s="120"/>
      <c r="H93" s="120"/>
      <c r="I93" s="120"/>
      <c r="J93" s="120"/>
      <c r="K93" s="120"/>
      <c r="L93" s="120"/>
      <c r="M93" s="120"/>
      <c r="N93" s="120"/>
      <c r="O93" s="55" t="s">
        <v>30</v>
      </c>
      <c r="P93" s="18"/>
      <c r="Q93" s="18"/>
      <c r="R93" s="18"/>
      <c r="S93" s="18"/>
      <c r="T93" s="18"/>
      <c r="U93" s="18"/>
      <c r="V93" s="18"/>
      <c r="W93" s="19"/>
      <c r="X93" s="19"/>
      <c r="Y93" s="19"/>
      <c r="Z93" s="19"/>
      <c r="AA93" s="19"/>
    </row>
    <row r="94" spans="1:27" s="20" customFormat="1" ht="23.25" customHeight="1" x14ac:dyDescent="0.25">
      <c r="A94" s="76"/>
      <c r="B94" s="92" t="s">
        <v>162</v>
      </c>
      <c r="C94" s="80" t="s">
        <v>206</v>
      </c>
      <c r="D94" s="73" t="s">
        <v>206</v>
      </c>
      <c r="E94" s="83" t="s">
        <v>144</v>
      </c>
      <c r="F94" s="85">
        <v>2023</v>
      </c>
      <c r="G94" s="87" t="s">
        <v>7</v>
      </c>
      <c r="H94" s="89" t="s">
        <v>149</v>
      </c>
      <c r="I94" s="90"/>
      <c r="J94" s="90"/>
      <c r="K94" s="91"/>
      <c r="L94" s="87" t="s">
        <v>66</v>
      </c>
      <c r="M94" s="87" t="s">
        <v>67</v>
      </c>
      <c r="N94" s="87" t="s">
        <v>68</v>
      </c>
      <c r="O94" s="73" t="s">
        <v>206</v>
      </c>
      <c r="P94" s="18"/>
      <c r="Q94" s="18"/>
      <c r="R94" s="18"/>
      <c r="S94" s="18"/>
      <c r="T94" s="18"/>
      <c r="U94" s="18"/>
      <c r="V94" s="18"/>
      <c r="W94" s="19"/>
      <c r="X94" s="19"/>
      <c r="Y94" s="19"/>
      <c r="Z94" s="19"/>
      <c r="AA94" s="19"/>
    </row>
    <row r="95" spans="1:27" s="20" customFormat="1" ht="25.5" customHeight="1" x14ac:dyDescent="0.25">
      <c r="A95" s="77"/>
      <c r="B95" s="93"/>
      <c r="C95" s="81"/>
      <c r="D95" s="74"/>
      <c r="E95" s="84"/>
      <c r="F95" s="86"/>
      <c r="G95" s="88"/>
      <c r="H95" s="68" t="s">
        <v>145</v>
      </c>
      <c r="I95" s="68" t="s">
        <v>146</v>
      </c>
      <c r="J95" s="68" t="s">
        <v>147</v>
      </c>
      <c r="K95" s="68" t="s">
        <v>148</v>
      </c>
      <c r="L95" s="88"/>
      <c r="M95" s="88"/>
      <c r="N95" s="88"/>
      <c r="O95" s="74"/>
      <c r="P95" s="18"/>
      <c r="Q95" s="18"/>
      <c r="R95" s="18"/>
      <c r="S95" s="18"/>
      <c r="T95" s="18"/>
      <c r="U95" s="18"/>
      <c r="V95" s="18"/>
      <c r="W95" s="19"/>
      <c r="X95" s="19"/>
      <c r="Y95" s="19"/>
      <c r="Z95" s="19"/>
      <c r="AA95" s="19"/>
    </row>
    <row r="96" spans="1:27" s="20" customFormat="1" ht="48.75" customHeight="1" x14ac:dyDescent="0.25">
      <c r="A96" s="78"/>
      <c r="B96" s="94"/>
      <c r="C96" s="82"/>
      <c r="D96" s="75"/>
      <c r="E96" s="1">
        <f>F96+G96+L96+M96+N96</f>
        <v>15</v>
      </c>
      <c r="F96" s="1">
        <v>3</v>
      </c>
      <c r="G96" s="1">
        <f>K96</f>
        <v>3</v>
      </c>
      <c r="H96" s="1">
        <v>1</v>
      </c>
      <c r="I96" s="1">
        <v>2</v>
      </c>
      <c r="J96" s="1">
        <v>3</v>
      </c>
      <c r="K96" s="1">
        <v>3</v>
      </c>
      <c r="L96" s="1">
        <v>3</v>
      </c>
      <c r="M96" s="1">
        <v>3</v>
      </c>
      <c r="N96" s="1">
        <v>3</v>
      </c>
      <c r="O96" s="75"/>
      <c r="P96" s="18"/>
      <c r="Q96" s="18"/>
      <c r="R96" s="18"/>
      <c r="S96" s="18"/>
      <c r="T96" s="18"/>
      <c r="U96" s="18"/>
      <c r="V96" s="18"/>
      <c r="W96" s="19"/>
      <c r="X96" s="19"/>
      <c r="Y96" s="19"/>
      <c r="Z96" s="19"/>
      <c r="AA96" s="19"/>
    </row>
    <row r="97" spans="1:27" s="20" customFormat="1" ht="130.5" customHeight="1" x14ac:dyDescent="0.25">
      <c r="A97" s="58" t="s">
        <v>44</v>
      </c>
      <c r="B97" s="55" t="s">
        <v>63</v>
      </c>
      <c r="C97" s="56" t="s">
        <v>70</v>
      </c>
      <c r="D97" s="2" t="s">
        <v>3</v>
      </c>
      <c r="E97" s="120" t="s">
        <v>31</v>
      </c>
      <c r="F97" s="120"/>
      <c r="G97" s="120"/>
      <c r="H97" s="120"/>
      <c r="I97" s="120"/>
      <c r="J97" s="120"/>
      <c r="K97" s="120"/>
      <c r="L97" s="120"/>
      <c r="M97" s="120"/>
      <c r="N97" s="120"/>
      <c r="O97" s="55" t="s">
        <v>30</v>
      </c>
      <c r="P97" s="18"/>
      <c r="Q97" s="18"/>
      <c r="R97" s="18"/>
      <c r="S97" s="18"/>
      <c r="T97" s="18"/>
      <c r="U97" s="18"/>
      <c r="V97" s="18"/>
      <c r="W97" s="19"/>
      <c r="X97" s="19"/>
      <c r="Y97" s="19"/>
      <c r="Z97" s="19"/>
      <c r="AA97" s="19"/>
    </row>
    <row r="98" spans="1:27" s="20" customFormat="1" ht="21" customHeight="1" x14ac:dyDescent="0.25">
      <c r="A98" s="76"/>
      <c r="B98" s="92" t="s">
        <v>163</v>
      </c>
      <c r="C98" s="80" t="s">
        <v>206</v>
      </c>
      <c r="D98" s="73" t="s">
        <v>206</v>
      </c>
      <c r="E98" s="83" t="s">
        <v>144</v>
      </c>
      <c r="F98" s="85">
        <v>2023</v>
      </c>
      <c r="G98" s="87" t="s">
        <v>7</v>
      </c>
      <c r="H98" s="89" t="s">
        <v>149</v>
      </c>
      <c r="I98" s="90"/>
      <c r="J98" s="90"/>
      <c r="K98" s="91"/>
      <c r="L98" s="87" t="s">
        <v>66</v>
      </c>
      <c r="M98" s="87" t="s">
        <v>67</v>
      </c>
      <c r="N98" s="87" t="s">
        <v>68</v>
      </c>
      <c r="O98" s="73" t="s">
        <v>206</v>
      </c>
      <c r="P98" s="18"/>
      <c r="Q98" s="18"/>
      <c r="R98" s="18"/>
      <c r="S98" s="18"/>
      <c r="T98" s="18"/>
      <c r="U98" s="18"/>
      <c r="V98" s="18"/>
      <c r="W98" s="19"/>
      <c r="X98" s="19"/>
      <c r="Y98" s="19"/>
      <c r="Z98" s="19"/>
      <c r="AA98" s="19"/>
    </row>
    <row r="99" spans="1:27" s="20" customFormat="1" ht="25.5" customHeight="1" x14ac:dyDescent="0.25">
      <c r="A99" s="77"/>
      <c r="B99" s="93"/>
      <c r="C99" s="81"/>
      <c r="D99" s="74"/>
      <c r="E99" s="84"/>
      <c r="F99" s="86"/>
      <c r="G99" s="88"/>
      <c r="H99" s="68" t="s">
        <v>145</v>
      </c>
      <c r="I99" s="68" t="s">
        <v>146</v>
      </c>
      <c r="J99" s="68" t="s">
        <v>147</v>
      </c>
      <c r="K99" s="68" t="s">
        <v>148</v>
      </c>
      <c r="L99" s="88"/>
      <c r="M99" s="88"/>
      <c r="N99" s="88"/>
      <c r="O99" s="74"/>
      <c r="P99" s="18"/>
      <c r="Q99" s="18"/>
      <c r="R99" s="18"/>
      <c r="S99" s="18"/>
      <c r="T99" s="18"/>
      <c r="U99" s="18"/>
      <c r="V99" s="18"/>
      <c r="W99" s="19"/>
      <c r="X99" s="19"/>
      <c r="Y99" s="19"/>
      <c r="Z99" s="19"/>
      <c r="AA99" s="19"/>
    </row>
    <row r="100" spans="1:27" s="20" customFormat="1" ht="33.75" customHeight="1" x14ac:dyDescent="0.25">
      <c r="A100" s="78"/>
      <c r="B100" s="94"/>
      <c r="C100" s="82"/>
      <c r="D100" s="75"/>
      <c r="E100" s="1">
        <f>F100+G100+L100+M100+N100</f>
        <v>268</v>
      </c>
      <c r="F100" s="1">
        <v>53</v>
      </c>
      <c r="G100" s="1">
        <f>K100</f>
        <v>53</v>
      </c>
      <c r="H100" s="1" t="s">
        <v>22</v>
      </c>
      <c r="I100" s="1">
        <v>20</v>
      </c>
      <c r="J100" s="1">
        <v>20</v>
      </c>
      <c r="K100" s="1">
        <v>53</v>
      </c>
      <c r="L100" s="1">
        <v>54</v>
      </c>
      <c r="M100" s="1">
        <v>54</v>
      </c>
      <c r="N100" s="1">
        <v>54</v>
      </c>
      <c r="O100" s="75"/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</row>
    <row r="101" spans="1:27" s="20" customFormat="1" ht="318" customHeight="1" x14ac:dyDescent="0.25">
      <c r="A101" s="58" t="s">
        <v>45</v>
      </c>
      <c r="B101" s="22" t="s">
        <v>76</v>
      </c>
      <c r="C101" s="56" t="s">
        <v>70</v>
      </c>
      <c r="D101" s="2" t="s">
        <v>3</v>
      </c>
      <c r="E101" s="53">
        <f>SUM(F101:N101)</f>
        <v>0</v>
      </c>
      <c r="F101" s="50">
        <v>0</v>
      </c>
      <c r="G101" s="89">
        <v>0</v>
      </c>
      <c r="H101" s="90"/>
      <c r="I101" s="90"/>
      <c r="J101" s="90"/>
      <c r="K101" s="91"/>
      <c r="L101" s="68">
        <v>0</v>
      </c>
      <c r="M101" s="68">
        <v>0</v>
      </c>
      <c r="N101" s="68">
        <v>0</v>
      </c>
      <c r="O101" s="55" t="s">
        <v>32</v>
      </c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</row>
    <row r="102" spans="1:27" s="20" customFormat="1" ht="22.5" customHeight="1" x14ac:dyDescent="0.25">
      <c r="A102" s="76"/>
      <c r="B102" s="92" t="s">
        <v>164</v>
      </c>
      <c r="C102" s="80" t="s">
        <v>206</v>
      </c>
      <c r="D102" s="73" t="s">
        <v>206</v>
      </c>
      <c r="E102" s="83" t="s">
        <v>144</v>
      </c>
      <c r="F102" s="85">
        <v>2023</v>
      </c>
      <c r="G102" s="87" t="s">
        <v>7</v>
      </c>
      <c r="H102" s="89" t="s">
        <v>149</v>
      </c>
      <c r="I102" s="90"/>
      <c r="J102" s="90"/>
      <c r="K102" s="91"/>
      <c r="L102" s="87" t="s">
        <v>66</v>
      </c>
      <c r="M102" s="87" t="s">
        <v>67</v>
      </c>
      <c r="N102" s="87" t="s">
        <v>68</v>
      </c>
      <c r="O102" s="73" t="s">
        <v>206</v>
      </c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</row>
    <row r="103" spans="1:27" s="20" customFormat="1" ht="18.75" customHeight="1" x14ac:dyDescent="0.25">
      <c r="A103" s="77"/>
      <c r="B103" s="93"/>
      <c r="C103" s="81"/>
      <c r="D103" s="74"/>
      <c r="E103" s="84"/>
      <c r="F103" s="86"/>
      <c r="G103" s="88"/>
      <c r="H103" s="68" t="s">
        <v>145</v>
      </c>
      <c r="I103" s="68" t="s">
        <v>146</v>
      </c>
      <c r="J103" s="68" t="s">
        <v>147</v>
      </c>
      <c r="K103" s="68" t="s">
        <v>148</v>
      </c>
      <c r="L103" s="88"/>
      <c r="M103" s="88"/>
      <c r="N103" s="88"/>
      <c r="O103" s="74"/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</row>
    <row r="104" spans="1:27" s="20" customFormat="1" ht="36" customHeight="1" x14ac:dyDescent="0.25">
      <c r="A104" s="78"/>
      <c r="B104" s="94"/>
      <c r="C104" s="82"/>
      <c r="D104" s="75"/>
      <c r="E104" s="1" t="s">
        <v>22</v>
      </c>
      <c r="F104" s="1" t="s">
        <v>22</v>
      </c>
      <c r="G104" s="1" t="s">
        <v>22</v>
      </c>
      <c r="H104" s="1" t="s">
        <v>22</v>
      </c>
      <c r="I104" s="1" t="s">
        <v>22</v>
      </c>
      <c r="J104" s="1" t="s">
        <v>22</v>
      </c>
      <c r="K104" s="1" t="s">
        <v>22</v>
      </c>
      <c r="L104" s="1" t="s">
        <v>22</v>
      </c>
      <c r="M104" s="1" t="s">
        <v>22</v>
      </c>
      <c r="N104" s="1" t="s">
        <v>22</v>
      </c>
      <c r="O104" s="75"/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</row>
    <row r="105" spans="1:27" s="20" customFormat="1" ht="195.75" customHeight="1" x14ac:dyDescent="0.25">
      <c r="A105" s="58" t="s">
        <v>46</v>
      </c>
      <c r="B105" s="55" t="s">
        <v>64</v>
      </c>
      <c r="C105" s="56" t="s">
        <v>70</v>
      </c>
      <c r="D105" s="2" t="s">
        <v>3</v>
      </c>
      <c r="E105" s="138" t="s">
        <v>47</v>
      </c>
      <c r="F105" s="138"/>
      <c r="G105" s="138"/>
      <c r="H105" s="138"/>
      <c r="I105" s="138"/>
      <c r="J105" s="138"/>
      <c r="K105" s="138"/>
      <c r="L105" s="138"/>
      <c r="M105" s="138"/>
      <c r="N105" s="138"/>
      <c r="O105" s="55" t="s">
        <v>51</v>
      </c>
      <c r="P105" s="18"/>
      <c r="Q105" s="18"/>
      <c r="R105" s="18"/>
      <c r="S105" s="18"/>
      <c r="T105" s="18"/>
      <c r="U105" s="18"/>
      <c r="V105" s="18"/>
      <c r="W105" s="19"/>
      <c r="X105" s="19"/>
      <c r="Y105" s="19"/>
      <c r="Z105" s="19"/>
      <c r="AA105" s="19"/>
    </row>
    <row r="106" spans="1:27" s="20" customFormat="1" ht="23.25" customHeight="1" x14ac:dyDescent="0.25">
      <c r="A106" s="76"/>
      <c r="B106" s="92" t="s">
        <v>165</v>
      </c>
      <c r="C106" s="80" t="s">
        <v>206</v>
      </c>
      <c r="D106" s="73" t="s">
        <v>206</v>
      </c>
      <c r="E106" s="83" t="s">
        <v>144</v>
      </c>
      <c r="F106" s="85">
        <v>2023</v>
      </c>
      <c r="G106" s="87" t="s">
        <v>7</v>
      </c>
      <c r="H106" s="89" t="s">
        <v>149</v>
      </c>
      <c r="I106" s="90"/>
      <c r="J106" s="90"/>
      <c r="K106" s="91"/>
      <c r="L106" s="87" t="s">
        <v>66</v>
      </c>
      <c r="M106" s="87" t="s">
        <v>67</v>
      </c>
      <c r="N106" s="87" t="s">
        <v>68</v>
      </c>
      <c r="O106" s="73" t="s">
        <v>206</v>
      </c>
      <c r="P106" s="18"/>
      <c r="Q106" s="18"/>
      <c r="R106" s="18"/>
      <c r="S106" s="18"/>
      <c r="T106" s="18"/>
      <c r="U106" s="18"/>
      <c r="V106" s="18"/>
      <c r="W106" s="19"/>
      <c r="X106" s="19"/>
      <c r="Y106" s="19"/>
      <c r="Z106" s="19"/>
      <c r="AA106" s="19"/>
    </row>
    <row r="107" spans="1:27" s="20" customFormat="1" ht="23.25" customHeight="1" x14ac:dyDescent="0.25">
      <c r="A107" s="77"/>
      <c r="B107" s="93"/>
      <c r="C107" s="81"/>
      <c r="D107" s="74"/>
      <c r="E107" s="84"/>
      <c r="F107" s="86"/>
      <c r="G107" s="88"/>
      <c r="H107" s="68" t="s">
        <v>145</v>
      </c>
      <c r="I107" s="68" t="s">
        <v>146</v>
      </c>
      <c r="J107" s="68" t="s">
        <v>147</v>
      </c>
      <c r="K107" s="68" t="s">
        <v>148</v>
      </c>
      <c r="L107" s="88"/>
      <c r="M107" s="88"/>
      <c r="N107" s="88"/>
      <c r="O107" s="74"/>
      <c r="P107" s="18"/>
      <c r="Q107" s="18"/>
      <c r="R107" s="18"/>
      <c r="S107" s="18"/>
      <c r="T107" s="18"/>
      <c r="U107" s="18"/>
      <c r="V107" s="18"/>
      <c r="W107" s="19"/>
      <c r="X107" s="19"/>
      <c r="Y107" s="19"/>
      <c r="Z107" s="19"/>
      <c r="AA107" s="19"/>
    </row>
    <row r="108" spans="1:27" s="20" customFormat="1" ht="33" customHeight="1" x14ac:dyDescent="0.25">
      <c r="A108" s="78"/>
      <c r="B108" s="94"/>
      <c r="C108" s="82"/>
      <c r="D108" s="75"/>
      <c r="E108" s="1">
        <f>F108+G108+L108+M108+N108</f>
        <v>870</v>
      </c>
      <c r="F108" s="1">
        <v>150</v>
      </c>
      <c r="G108" s="1">
        <f>K108</f>
        <v>180</v>
      </c>
      <c r="H108" s="1" t="s">
        <v>22</v>
      </c>
      <c r="I108" s="1">
        <v>97</v>
      </c>
      <c r="J108" s="1">
        <v>97</v>
      </c>
      <c r="K108" s="1">
        <v>180</v>
      </c>
      <c r="L108" s="1">
        <v>180</v>
      </c>
      <c r="M108" s="1">
        <v>180</v>
      </c>
      <c r="N108" s="1">
        <v>180</v>
      </c>
      <c r="O108" s="75"/>
      <c r="P108" s="18"/>
      <c r="Q108" s="18"/>
      <c r="R108" s="18"/>
      <c r="S108" s="18"/>
      <c r="T108" s="18"/>
      <c r="U108" s="18"/>
      <c r="V108" s="18"/>
      <c r="W108" s="19"/>
      <c r="X108" s="19"/>
      <c r="Y108" s="19"/>
      <c r="Z108" s="19"/>
      <c r="AA108" s="19"/>
    </row>
    <row r="109" spans="1:27" s="20" customFormat="1" ht="39.75" customHeight="1" x14ac:dyDescent="0.25">
      <c r="A109" s="95" t="s">
        <v>143</v>
      </c>
      <c r="B109" s="103" t="s">
        <v>77</v>
      </c>
      <c r="C109" s="80" t="s">
        <v>70</v>
      </c>
      <c r="D109" s="2" t="s">
        <v>33</v>
      </c>
      <c r="E109" s="53">
        <f t="shared" ref="E109:E116" si="7">SUM(F109:N109)</f>
        <v>621183.03333999997</v>
      </c>
      <c r="F109" s="50">
        <f>SUM(F110:F112)</f>
        <v>112403.86176</v>
      </c>
      <c r="G109" s="89">
        <f>SUM(G110:G112)</f>
        <v>175842.67157999999</v>
      </c>
      <c r="H109" s="90"/>
      <c r="I109" s="90"/>
      <c r="J109" s="90"/>
      <c r="K109" s="91"/>
      <c r="L109" s="68">
        <f t="shared" ref="L109:N109" si="8">SUM(L110:L112)</f>
        <v>113134.5</v>
      </c>
      <c r="M109" s="68">
        <f t="shared" si="8"/>
        <v>113134.5</v>
      </c>
      <c r="N109" s="68">
        <f t="shared" si="8"/>
        <v>106667.5</v>
      </c>
      <c r="O109" s="95" t="s">
        <v>206</v>
      </c>
      <c r="Q109" s="18"/>
      <c r="R109" s="18"/>
      <c r="S109" s="18"/>
      <c r="T109" s="18"/>
      <c r="U109" s="18"/>
      <c r="V109" s="18"/>
      <c r="W109" s="19"/>
      <c r="X109" s="19"/>
      <c r="Y109" s="19"/>
      <c r="Z109" s="19"/>
      <c r="AA109" s="19"/>
    </row>
    <row r="110" spans="1:27" s="20" customFormat="1" ht="49.5" customHeight="1" x14ac:dyDescent="0.25">
      <c r="A110" s="95"/>
      <c r="B110" s="103"/>
      <c r="C110" s="81"/>
      <c r="D110" s="2" t="s">
        <v>23</v>
      </c>
      <c r="E110" s="53">
        <f t="shared" si="7"/>
        <v>2486.4068700000003</v>
      </c>
      <c r="F110" s="50">
        <f>F114</f>
        <v>2486.4068700000003</v>
      </c>
      <c r="G110" s="89">
        <f>G114</f>
        <v>0</v>
      </c>
      <c r="H110" s="90"/>
      <c r="I110" s="90"/>
      <c r="J110" s="90"/>
      <c r="K110" s="91"/>
      <c r="L110" s="68">
        <f t="shared" ref="L110:N110" si="9">L114</f>
        <v>0</v>
      </c>
      <c r="M110" s="68">
        <f t="shared" si="9"/>
        <v>0</v>
      </c>
      <c r="N110" s="68">
        <f t="shared" si="9"/>
        <v>0</v>
      </c>
      <c r="O110" s="95"/>
      <c r="Q110" s="18"/>
      <c r="R110" s="18"/>
      <c r="S110" s="18"/>
      <c r="T110" s="18"/>
      <c r="U110" s="18"/>
      <c r="V110" s="18"/>
      <c r="W110" s="19"/>
      <c r="X110" s="19"/>
      <c r="Y110" s="19"/>
      <c r="Z110" s="19"/>
      <c r="AA110" s="19"/>
    </row>
    <row r="111" spans="1:27" s="20" customFormat="1" ht="60" customHeight="1" x14ac:dyDescent="0.25">
      <c r="A111" s="95"/>
      <c r="B111" s="103"/>
      <c r="C111" s="81"/>
      <c r="D111" s="2" t="s">
        <v>21</v>
      </c>
      <c r="E111" s="53">
        <f t="shared" si="7"/>
        <v>36601.054579999996</v>
      </c>
      <c r="F111" s="50">
        <f>SUM(F115,F120)</f>
        <v>1953.8393699999999</v>
      </c>
      <c r="G111" s="89">
        <f>SUM(G115,G120,G137)</f>
        <v>21713.215209999998</v>
      </c>
      <c r="H111" s="90"/>
      <c r="I111" s="90"/>
      <c r="J111" s="90"/>
      <c r="K111" s="91"/>
      <c r="L111" s="68">
        <f>SUM(L115,L120,L137)</f>
        <v>6467</v>
      </c>
      <c r="M111" s="68">
        <f t="shared" ref="M111:N111" si="10">SUM(M115,M120,M137)</f>
        <v>6467</v>
      </c>
      <c r="N111" s="68">
        <f t="shared" si="10"/>
        <v>0</v>
      </c>
      <c r="O111" s="95"/>
      <c r="Q111" s="18"/>
      <c r="R111" s="18"/>
      <c r="S111" s="18"/>
      <c r="T111" s="18"/>
      <c r="U111" s="18"/>
      <c r="V111" s="18"/>
      <c r="W111" s="19"/>
      <c r="X111" s="19"/>
      <c r="Y111" s="19"/>
      <c r="Z111" s="19"/>
      <c r="AA111" s="19"/>
    </row>
    <row r="112" spans="1:27" s="20" customFormat="1" ht="62.25" customHeight="1" x14ac:dyDescent="0.25">
      <c r="A112" s="95"/>
      <c r="B112" s="103"/>
      <c r="C112" s="82"/>
      <c r="D112" s="2" t="s">
        <v>3</v>
      </c>
      <c r="E112" s="53">
        <f t="shared" si="7"/>
        <v>582095.57189000002</v>
      </c>
      <c r="F112" s="50">
        <f>SUM(F116,F124,F128,F132,F138,F142,F146,F150)</f>
        <v>107963.61552000001</v>
      </c>
      <c r="G112" s="89">
        <f>SUM(G116,G124,G128,G132,G138,G142,G146,G150)</f>
        <v>154129.45637</v>
      </c>
      <c r="H112" s="90"/>
      <c r="I112" s="90"/>
      <c r="J112" s="90"/>
      <c r="K112" s="91"/>
      <c r="L112" s="68">
        <f>SUM(L116,L124,L128,L132,L138,L142,L146,L150)</f>
        <v>106667.5</v>
      </c>
      <c r="M112" s="68">
        <f>SUM(M116,M124,M128,M132,M138,M142,M146,M150)</f>
        <v>106667.5</v>
      </c>
      <c r="N112" s="68">
        <f>SUM(N116,N124,N128,N132,N138,N142,N146,N150)</f>
        <v>106667.5</v>
      </c>
      <c r="O112" s="95"/>
      <c r="Q112" s="18"/>
      <c r="R112" s="18"/>
      <c r="S112" s="18"/>
      <c r="T112" s="18"/>
      <c r="U112" s="18"/>
      <c r="V112" s="18"/>
      <c r="W112" s="19"/>
      <c r="X112" s="19"/>
      <c r="Y112" s="19"/>
      <c r="Z112" s="19"/>
      <c r="AA112" s="19"/>
    </row>
    <row r="113" spans="1:27" s="20" customFormat="1" ht="22.5" customHeight="1" x14ac:dyDescent="0.25">
      <c r="A113" s="95" t="s">
        <v>133</v>
      </c>
      <c r="B113" s="103" t="s">
        <v>104</v>
      </c>
      <c r="C113" s="104" t="s">
        <v>70</v>
      </c>
      <c r="D113" s="2" t="s">
        <v>105</v>
      </c>
      <c r="E113" s="53">
        <f t="shared" si="7"/>
        <v>7410.56783</v>
      </c>
      <c r="F113" s="50">
        <f>SUM(F114:F116)</f>
        <v>7410.56783</v>
      </c>
      <c r="G113" s="89">
        <f>SUM(G114:G116)</f>
        <v>0</v>
      </c>
      <c r="H113" s="90"/>
      <c r="I113" s="90"/>
      <c r="J113" s="90"/>
      <c r="K113" s="91"/>
      <c r="L113" s="68">
        <f t="shared" ref="L113:N113" si="11">SUM(L114:L116)</f>
        <v>0</v>
      </c>
      <c r="M113" s="68">
        <f t="shared" si="11"/>
        <v>0</v>
      </c>
      <c r="N113" s="68">
        <f t="shared" si="11"/>
        <v>0</v>
      </c>
      <c r="O113" s="103" t="s">
        <v>270</v>
      </c>
      <c r="Q113" s="18"/>
      <c r="R113" s="18"/>
      <c r="S113" s="18"/>
      <c r="T113" s="18"/>
      <c r="U113" s="18"/>
      <c r="V113" s="18"/>
      <c r="W113" s="19"/>
      <c r="X113" s="19"/>
      <c r="Y113" s="19"/>
      <c r="Z113" s="19"/>
      <c r="AA113" s="19"/>
    </row>
    <row r="114" spans="1:27" s="20" customFormat="1" ht="45" customHeight="1" x14ac:dyDescent="0.25">
      <c r="A114" s="100"/>
      <c r="B114" s="103"/>
      <c r="C114" s="104"/>
      <c r="D114" s="2" t="s">
        <v>23</v>
      </c>
      <c r="E114" s="53">
        <f t="shared" si="7"/>
        <v>2486.4068700000003</v>
      </c>
      <c r="F114" s="50">
        <f>2512.36949-25.96262</f>
        <v>2486.4068700000003</v>
      </c>
      <c r="G114" s="89">
        <v>0</v>
      </c>
      <c r="H114" s="90"/>
      <c r="I114" s="90"/>
      <c r="J114" s="90"/>
      <c r="K114" s="91"/>
      <c r="L114" s="68">
        <v>0</v>
      </c>
      <c r="M114" s="68">
        <v>0</v>
      </c>
      <c r="N114" s="68">
        <v>0</v>
      </c>
      <c r="O114" s="103"/>
      <c r="Q114" s="9"/>
      <c r="R114" s="18"/>
      <c r="S114" s="18"/>
      <c r="T114" s="18"/>
      <c r="U114" s="18"/>
      <c r="V114" s="18"/>
      <c r="W114" s="19"/>
      <c r="X114" s="19"/>
      <c r="Y114" s="19"/>
      <c r="Z114" s="19"/>
      <c r="AA114" s="19"/>
    </row>
    <row r="115" spans="1:27" s="20" customFormat="1" ht="45.75" customHeight="1" x14ac:dyDescent="0.25">
      <c r="A115" s="100"/>
      <c r="B115" s="103"/>
      <c r="C115" s="104"/>
      <c r="D115" s="2" t="s">
        <v>21</v>
      </c>
      <c r="E115" s="53">
        <f t="shared" si="7"/>
        <v>1953.8393699999999</v>
      </c>
      <c r="F115" s="50">
        <f>1974.24094-20.40157</f>
        <v>1953.8393699999999</v>
      </c>
      <c r="G115" s="89">
        <v>0</v>
      </c>
      <c r="H115" s="90"/>
      <c r="I115" s="90"/>
      <c r="J115" s="90"/>
      <c r="K115" s="91"/>
      <c r="L115" s="68">
        <v>0</v>
      </c>
      <c r="M115" s="68">
        <v>0</v>
      </c>
      <c r="N115" s="68">
        <v>0</v>
      </c>
      <c r="O115" s="103"/>
      <c r="Q115" s="9"/>
      <c r="R115" s="18"/>
      <c r="S115" s="18"/>
      <c r="T115" s="18"/>
      <c r="U115" s="18"/>
      <c r="V115" s="18"/>
      <c r="W115" s="19"/>
      <c r="X115" s="19"/>
      <c r="Y115" s="19"/>
      <c r="Z115" s="19"/>
      <c r="AA115" s="19"/>
    </row>
    <row r="116" spans="1:27" s="20" customFormat="1" ht="46.5" customHeight="1" x14ac:dyDescent="0.25">
      <c r="A116" s="100"/>
      <c r="B116" s="103"/>
      <c r="C116" s="104"/>
      <c r="D116" s="2" t="s">
        <v>3</v>
      </c>
      <c r="E116" s="53">
        <f t="shared" si="7"/>
        <v>2970.3215899999996</v>
      </c>
      <c r="F116" s="50">
        <f>2844.45237+155.26351-29.39429</f>
        <v>2970.3215899999996</v>
      </c>
      <c r="G116" s="89">
        <v>0</v>
      </c>
      <c r="H116" s="90"/>
      <c r="I116" s="90"/>
      <c r="J116" s="90"/>
      <c r="K116" s="91"/>
      <c r="L116" s="68">
        <v>0</v>
      </c>
      <c r="M116" s="68">
        <v>0</v>
      </c>
      <c r="N116" s="68">
        <v>0</v>
      </c>
      <c r="O116" s="103"/>
      <c r="Q116" s="18"/>
      <c r="R116" s="18"/>
      <c r="S116" s="18"/>
      <c r="T116" s="18"/>
      <c r="U116" s="18"/>
      <c r="V116" s="18"/>
      <c r="W116" s="19"/>
      <c r="X116" s="19"/>
      <c r="Y116" s="19"/>
      <c r="Z116" s="19"/>
      <c r="AA116" s="19"/>
    </row>
    <row r="117" spans="1:27" s="20" customFormat="1" ht="24.75" customHeight="1" x14ac:dyDescent="0.25">
      <c r="A117" s="76"/>
      <c r="B117" s="92" t="s">
        <v>166</v>
      </c>
      <c r="C117" s="80" t="s">
        <v>206</v>
      </c>
      <c r="D117" s="73" t="s">
        <v>206</v>
      </c>
      <c r="E117" s="83" t="s">
        <v>144</v>
      </c>
      <c r="F117" s="85">
        <v>2023</v>
      </c>
      <c r="G117" s="87" t="s">
        <v>7</v>
      </c>
      <c r="H117" s="89" t="s">
        <v>149</v>
      </c>
      <c r="I117" s="90"/>
      <c r="J117" s="90"/>
      <c r="K117" s="91"/>
      <c r="L117" s="87" t="s">
        <v>66</v>
      </c>
      <c r="M117" s="87" t="s">
        <v>67</v>
      </c>
      <c r="N117" s="87" t="s">
        <v>68</v>
      </c>
      <c r="O117" s="73" t="s">
        <v>206</v>
      </c>
      <c r="Q117" s="18"/>
      <c r="R117" s="18"/>
      <c r="S117" s="18"/>
      <c r="T117" s="18"/>
      <c r="U117" s="18"/>
      <c r="V117" s="18"/>
      <c r="W117" s="19"/>
      <c r="X117" s="19"/>
      <c r="Y117" s="19"/>
      <c r="Z117" s="19"/>
      <c r="AA117" s="19"/>
    </row>
    <row r="118" spans="1:27" s="20" customFormat="1" ht="21.75" customHeight="1" x14ac:dyDescent="0.25">
      <c r="A118" s="77"/>
      <c r="B118" s="93"/>
      <c r="C118" s="81"/>
      <c r="D118" s="74"/>
      <c r="E118" s="84"/>
      <c r="F118" s="86"/>
      <c r="G118" s="88"/>
      <c r="H118" s="68" t="s">
        <v>145</v>
      </c>
      <c r="I118" s="68" t="s">
        <v>146</v>
      </c>
      <c r="J118" s="68" t="s">
        <v>147</v>
      </c>
      <c r="K118" s="68" t="s">
        <v>148</v>
      </c>
      <c r="L118" s="88"/>
      <c r="M118" s="88"/>
      <c r="N118" s="88"/>
      <c r="O118" s="74"/>
      <c r="Q118" s="18"/>
      <c r="R118" s="18"/>
      <c r="S118" s="18"/>
      <c r="T118" s="18"/>
      <c r="U118" s="18"/>
      <c r="V118" s="18"/>
      <c r="W118" s="19"/>
      <c r="X118" s="19"/>
      <c r="Y118" s="19"/>
      <c r="Z118" s="19"/>
      <c r="AA118" s="19"/>
    </row>
    <row r="119" spans="1:27" s="20" customFormat="1" ht="24.75" customHeight="1" x14ac:dyDescent="0.25">
      <c r="A119" s="78"/>
      <c r="B119" s="94"/>
      <c r="C119" s="82"/>
      <c r="D119" s="75"/>
      <c r="E119" s="1">
        <f>F119</f>
        <v>1</v>
      </c>
      <c r="F119" s="1">
        <v>1</v>
      </c>
      <c r="G119" s="1" t="s">
        <v>238</v>
      </c>
      <c r="H119" s="1" t="s">
        <v>22</v>
      </c>
      <c r="I119" s="1" t="s">
        <v>22</v>
      </c>
      <c r="J119" s="1" t="s">
        <v>22</v>
      </c>
      <c r="K119" s="1" t="s">
        <v>238</v>
      </c>
      <c r="L119" s="1" t="s">
        <v>22</v>
      </c>
      <c r="M119" s="1" t="s">
        <v>22</v>
      </c>
      <c r="N119" s="1" t="s">
        <v>22</v>
      </c>
      <c r="O119" s="75"/>
      <c r="Q119" s="18"/>
      <c r="R119" s="18"/>
      <c r="S119" s="18"/>
      <c r="T119" s="18"/>
      <c r="U119" s="18"/>
      <c r="V119" s="18"/>
      <c r="W119" s="19"/>
      <c r="X119" s="19"/>
      <c r="Y119" s="19"/>
      <c r="Z119" s="19"/>
      <c r="AA119" s="19"/>
    </row>
    <row r="120" spans="1:27" s="20" customFormat="1" ht="141" customHeight="1" x14ac:dyDescent="0.25">
      <c r="A120" s="52" t="s">
        <v>134</v>
      </c>
      <c r="B120" s="55" t="s">
        <v>106</v>
      </c>
      <c r="C120" s="56" t="s">
        <v>70</v>
      </c>
      <c r="D120" s="2" t="s">
        <v>21</v>
      </c>
      <c r="E120" s="53">
        <f>SUM(F120:N120)</f>
        <v>16201</v>
      </c>
      <c r="F120" s="50">
        <f>3312-3312</f>
        <v>0</v>
      </c>
      <c r="G120" s="89">
        <f>6467-3200</f>
        <v>3267</v>
      </c>
      <c r="H120" s="90"/>
      <c r="I120" s="90"/>
      <c r="J120" s="90"/>
      <c r="K120" s="91"/>
      <c r="L120" s="68">
        <v>6467</v>
      </c>
      <c r="M120" s="68">
        <v>6467</v>
      </c>
      <c r="N120" s="68">
        <v>0</v>
      </c>
      <c r="O120" s="55" t="s">
        <v>48</v>
      </c>
      <c r="Q120" s="18"/>
      <c r="R120" s="18"/>
      <c r="S120" s="18"/>
      <c r="T120" s="18"/>
      <c r="U120" s="18"/>
      <c r="V120" s="18"/>
      <c r="W120" s="19"/>
      <c r="X120" s="19"/>
      <c r="Y120" s="19"/>
      <c r="Z120" s="19"/>
      <c r="AA120" s="19"/>
    </row>
    <row r="121" spans="1:27" s="20" customFormat="1" ht="22.5" customHeight="1" x14ac:dyDescent="0.25">
      <c r="A121" s="76"/>
      <c r="B121" s="92" t="s">
        <v>167</v>
      </c>
      <c r="C121" s="80" t="s">
        <v>206</v>
      </c>
      <c r="D121" s="73" t="s">
        <v>206</v>
      </c>
      <c r="E121" s="83" t="s">
        <v>144</v>
      </c>
      <c r="F121" s="85">
        <v>2023</v>
      </c>
      <c r="G121" s="87" t="s">
        <v>7</v>
      </c>
      <c r="H121" s="89" t="s">
        <v>149</v>
      </c>
      <c r="I121" s="90"/>
      <c r="J121" s="90"/>
      <c r="K121" s="91"/>
      <c r="L121" s="87" t="s">
        <v>66</v>
      </c>
      <c r="M121" s="87" t="s">
        <v>67</v>
      </c>
      <c r="N121" s="87" t="s">
        <v>68</v>
      </c>
      <c r="O121" s="73" t="s">
        <v>206</v>
      </c>
      <c r="Q121" s="18"/>
      <c r="R121" s="18"/>
      <c r="S121" s="18"/>
      <c r="T121" s="18"/>
      <c r="U121" s="18"/>
      <c r="V121" s="18"/>
      <c r="W121" s="19"/>
      <c r="X121" s="19"/>
      <c r="Y121" s="19"/>
      <c r="Z121" s="19"/>
      <c r="AA121" s="19"/>
    </row>
    <row r="122" spans="1:27" s="20" customFormat="1" ht="24" customHeight="1" x14ac:dyDescent="0.25">
      <c r="A122" s="77"/>
      <c r="B122" s="93"/>
      <c r="C122" s="81"/>
      <c r="D122" s="74"/>
      <c r="E122" s="84"/>
      <c r="F122" s="86"/>
      <c r="G122" s="88"/>
      <c r="H122" s="68" t="s">
        <v>145</v>
      </c>
      <c r="I122" s="68" t="s">
        <v>146</v>
      </c>
      <c r="J122" s="68" t="s">
        <v>147</v>
      </c>
      <c r="K122" s="68" t="s">
        <v>148</v>
      </c>
      <c r="L122" s="88"/>
      <c r="M122" s="88"/>
      <c r="N122" s="88"/>
      <c r="O122" s="74"/>
      <c r="Q122" s="18"/>
      <c r="R122" s="18"/>
      <c r="S122" s="18"/>
      <c r="T122" s="18"/>
      <c r="U122" s="18"/>
      <c r="V122" s="18"/>
      <c r="W122" s="19"/>
      <c r="X122" s="19"/>
      <c r="Y122" s="19"/>
      <c r="Z122" s="19"/>
      <c r="AA122" s="19"/>
    </row>
    <row r="123" spans="1:27" s="20" customFormat="1" ht="90" customHeight="1" x14ac:dyDescent="0.25">
      <c r="A123" s="78"/>
      <c r="B123" s="94"/>
      <c r="C123" s="82"/>
      <c r="D123" s="75"/>
      <c r="E123" s="1">
        <v>100</v>
      </c>
      <c r="F123" s="1">
        <v>100</v>
      </c>
      <c r="G123" s="1">
        <v>100</v>
      </c>
      <c r="H123" s="1">
        <v>100</v>
      </c>
      <c r="I123" s="1">
        <v>100</v>
      </c>
      <c r="J123" s="1">
        <v>100</v>
      </c>
      <c r="K123" s="1">
        <v>100</v>
      </c>
      <c r="L123" s="1">
        <v>100</v>
      </c>
      <c r="M123" s="1">
        <v>100</v>
      </c>
      <c r="N123" s="1">
        <v>100</v>
      </c>
      <c r="O123" s="75"/>
      <c r="Q123" s="18"/>
      <c r="R123" s="18"/>
      <c r="S123" s="18"/>
      <c r="T123" s="18"/>
      <c r="U123" s="18"/>
      <c r="V123" s="18"/>
      <c r="W123" s="19"/>
      <c r="X123" s="19"/>
      <c r="Y123" s="19"/>
      <c r="Z123" s="19"/>
      <c r="AA123" s="19"/>
    </row>
    <row r="124" spans="1:27" s="20" customFormat="1" ht="143.25" customHeight="1" x14ac:dyDescent="0.25">
      <c r="A124" s="52" t="s">
        <v>135</v>
      </c>
      <c r="B124" s="55" t="s">
        <v>107</v>
      </c>
      <c r="C124" s="56" t="s">
        <v>70</v>
      </c>
      <c r="D124" s="2" t="s">
        <v>3</v>
      </c>
      <c r="E124" s="53">
        <f>SUM(F124:N124)</f>
        <v>0</v>
      </c>
      <c r="F124" s="50">
        <f>SUM(G124:O124)</f>
        <v>0</v>
      </c>
      <c r="G124" s="89">
        <f>SUM(L124:O124)</f>
        <v>0</v>
      </c>
      <c r="H124" s="90"/>
      <c r="I124" s="90"/>
      <c r="J124" s="90"/>
      <c r="K124" s="91"/>
      <c r="L124" s="68">
        <f>SUM(M124:Q124)</f>
        <v>0</v>
      </c>
      <c r="M124" s="68">
        <f>SUM(N124:R124)</f>
        <v>0</v>
      </c>
      <c r="N124" s="68">
        <f>SUM(O124:S124)</f>
        <v>0</v>
      </c>
      <c r="O124" s="55" t="s">
        <v>48</v>
      </c>
      <c r="Q124" s="18"/>
      <c r="R124" s="18"/>
      <c r="S124" s="18"/>
      <c r="T124" s="18"/>
      <c r="U124" s="18"/>
      <c r="V124" s="18"/>
      <c r="W124" s="19"/>
      <c r="X124" s="19"/>
      <c r="Y124" s="19"/>
      <c r="Z124" s="19"/>
      <c r="AA124" s="19"/>
    </row>
    <row r="125" spans="1:27" s="20" customFormat="1" ht="22.5" customHeight="1" x14ac:dyDescent="0.25">
      <c r="A125" s="76"/>
      <c r="B125" s="92" t="s">
        <v>199</v>
      </c>
      <c r="C125" s="80" t="s">
        <v>206</v>
      </c>
      <c r="D125" s="73" t="s">
        <v>206</v>
      </c>
      <c r="E125" s="83" t="s">
        <v>144</v>
      </c>
      <c r="F125" s="85">
        <v>2023</v>
      </c>
      <c r="G125" s="87" t="s">
        <v>7</v>
      </c>
      <c r="H125" s="89" t="s">
        <v>149</v>
      </c>
      <c r="I125" s="90"/>
      <c r="J125" s="90"/>
      <c r="K125" s="91"/>
      <c r="L125" s="87" t="s">
        <v>66</v>
      </c>
      <c r="M125" s="87" t="s">
        <v>67</v>
      </c>
      <c r="N125" s="87" t="s">
        <v>68</v>
      </c>
      <c r="O125" s="73" t="s">
        <v>206</v>
      </c>
      <c r="Q125" s="18"/>
      <c r="R125" s="18"/>
      <c r="S125" s="18"/>
      <c r="T125" s="18"/>
      <c r="U125" s="18"/>
      <c r="V125" s="18"/>
      <c r="W125" s="19"/>
      <c r="X125" s="19"/>
      <c r="Y125" s="19"/>
      <c r="Z125" s="19"/>
      <c r="AA125" s="19"/>
    </row>
    <row r="126" spans="1:27" s="20" customFormat="1" ht="23.25" customHeight="1" x14ac:dyDescent="0.25">
      <c r="A126" s="77"/>
      <c r="B126" s="93"/>
      <c r="C126" s="81"/>
      <c r="D126" s="74"/>
      <c r="E126" s="84"/>
      <c r="F126" s="86"/>
      <c r="G126" s="88"/>
      <c r="H126" s="68" t="s">
        <v>145</v>
      </c>
      <c r="I126" s="68" t="s">
        <v>146</v>
      </c>
      <c r="J126" s="68" t="s">
        <v>147</v>
      </c>
      <c r="K126" s="68" t="s">
        <v>148</v>
      </c>
      <c r="L126" s="88"/>
      <c r="M126" s="88"/>
      <c r="N126" s="88"/>
      <c r="O126" s="74"/>
      <c r="Q126" s="18"/>
      <c r="R126" s="18"/>
      <c r="S126" s="18"/>
      <c r="T126" s="18"/>
      <c r="U126" s="18"/>
      <c r="V126" s="18"/>
      <c r="W126" s="19"/>
      <c r="X126" s="19"/>
      <c r="Y126" s="19"/>
      <c r="Z126" s="19"/>
      <c r="AA126" s="19"/>
    </row>
    <row r="127" spans="1:27" s="20" customFormat="1" ht="136.5" customHeight="1" x14ac:dyDescent="0.25">
      <c r="A127" s="78"/>
      <c r="B127" s="94"/>
      <c r="C127" s="82"/>
      <c r="D127" s="75"/>
      <c r="E127" s="53" t="s">
        <v>22</v>
      </c>
      <c r="F127" s="53" t="s">
        <v>22</v>
      </c>
      <c r="G127" s="68" t="s">
        <v>22</v>
      </c>
      <c r="H127" s="68" t="s">
        <v>22</v>
      </c>
      <c r="I127" s="68" t="s">
        <v>22</v>
      </c>
      <c r="J127" s="68" t="s">
        <v>22</v>
      </c>
      <c r="K127" s="68" t="s">
        <v>22</v>
      </c>
      <c r="L127" s="68" t="s">
        <v>22</v>
      </c>
      <c r="M127" s="68" t="s">
        <v>22</v>
      </c>
      <c r="N127" s="68" t="s">
        <v>22</v>
      </c>
      <c r="O127" s="75"/>
      <c r="Q127" s="18"/>
      <c r="R127" s="18"/>
      <c r="S127" s="18"/>
      <c r="T127" s="18"/>
      <c r="U127" s="18"/>
      <c r="V127" s="18"/>
      <c r="W127" s="19"/>
      <c r="X127" s="19"/>
      <c r="Y127" s="19"/>
      <c r="Z127" s="19"/>
      <c r="AA127" s="19"/>
    </row>
    <row r="128" spans="1:27" s="20" customFormat="1" ht="63" customHeight="1" x14ac:dyDescent="0.25">
      <c r="A128" s="52" t="s">
        <v>136</v>
      </c>
      <c r="B128" s="55" t="s">
        <v>108</v>
      </c>
      <c r="C128" s="56" t="s">
        <v>70</v>
      </c>
      <c r="D128" s="2" t="s">
        <v>3</v>
      </c>
      <c r="E128" s="53">
        <f>SUM(F128:N128)</f>
        <v>221659.52373000002</v>
      </c>
      <c r="F128" s="50">
        <v>41951.978320000002</v>
      </c>
      <c r="G128" s="89">
        <f>44103.5+3336.04541-42.5</f>
        <v>47397.045409999999</v>
      </c>
      <c r="H128" s="90"/>
      <c r="I128" s="90"/>
      <c r="J128" s="90"/>
      <c r="K128" s="91"/>
      <c r="L128" s="68">
        <v>44103.5</v>
      </c>
      <c r="M128" s="68">
        <v>44103.5</v>
      </c>
      <c r="N128" s="68">
        <v>44103.5</v>
      </c>
      <c r="O128" s="55" t="s">
        <v>48</v>
      </c>
      <c r="Q128" s="18"/>
      <c r="R128" s="18"/>
      <c r="S128" s="18"/>
      <c r="T128" s="18"/>
      <c r="U128" s="18"/>
      <c r="V128" s="18"/>
      <c r="W128" s="19"/>
      <c r="X128" s="19"/>
      <c r="Y128" s="19"/>
      <c r="Z128" s="19"/>
      <c r="AA128" s="19"/>
    </row>
    <row r="129" spans="1:27" s="20" customFormat="1" ht="22.5" customHeight="1" x14ac:dyDescent="0.25">
      <c r="A129" s="76"/>
      <c r="B129" s="92" t="s">
        <v>200</v>
      </c>
      <c r="C129" s="80" t="s">
        <v>206</v>
      </c>
      <c r="D129" s="73" t="s">
        <v>206</v>
      </c>
      <c r="E129" s="83" t="s">
        <v>144</v>
      </c>
      <c r="F129" s="85">
        <v>2023</v>
      </c>
      <c r="G129" s="87" t="s">
        <v>7</v>
      </c>
      <c r="H129" s="89" t="s">
        <v>149</v>
      </c>
      <c r="I129" s="90"/>
      <c r="J129" s="90"/>
      <c r="K129" s="91"/>
      <c r="L129" s="87" t="s">
        <v>66</v>
      </c>
      <c r="M129" s="87" t="s">
        <v>67</v>
      </c>
      <c r="N129" s="87" t="s">
        <v>68</v>
      </c>
      <c r="O129" s="73" t="s">
        <v>206</v>
      </c>
      <c r="Q129" s="18"/>
      <c r="R129" s="18"/>
      <c r="S129" s="18"/>
      <c r="T129" s="18"/>
      <c r="U129" s="18"/>
      <c r="V129" s="18"/>
      <c r="W129" s="19"/>
      <c r="X129" s="19"/>
      <c r="Y129" s="19"/>
      <c r="Z129" s="19"/>
      <c r="AA129" s="19"/>
    </row>
    <row r="130" spans="1:27" s="20" customFormat="1" ht="15" customHeight="1" x14ac:dyDescent="0.25">
      <c r="A130" s="77"/>
      <c r="B130" s="93"/>
      <c r="C130" s="81"/>
      <c r="D130" s="74"/>
      <c r="E130" s="84"/>
      <c r="F130" s="86"/>
      <c r="G130" s="88"/>
      <c r="H130" s="68" t="s">
        <v>145</v>
      </c>
      <c r="I130" s="68" t="s">
        <v>146</v>
      </c>
      <c r="J130" s="68" t="s">
        <v>147</v>
      </c>
      <c r="K130" s="68" t="s">
        <v>148</v>
      </c>
      <c r="L130" s="88"/>
      <c r="M130" s="88"/>
      <c r="N130" s="88"/>
      <c r="O130" s="74"/>
      <c r="Q130" s="18"/>
      <c r="R130" s="18"/>
      <c r="S130" s="18"/>
      <c r="T130" s="18"/>
      <c r="U130" s="18"/>
      <c r="V130" s="18"/>
      <c r="W130" s="19"/>
      <c r="X130" s="19"/>
      <c r="Y130" s="19"/>
      <c r="Z130" s="19"/>
      <c r="AA130" s="19"/>
    </row>
    <row r="131" spans="1:27" s="20" customFormat="1" ht="18.75" customHeight="1" x14ac:dyDescent="0.25">
      <c r="A131" s="78"/>
      <c r="B131" s="94"/>
      <c r="C131" s="82"/>
      <c r="D131" s="75"/>
      <c r="E131" s="1">
        <v>100</v>
      </c>
      <c r="F131" s="1">
        <v>100</v>
      </c>
      <c r="G131" s="1">
        <f>K131</f>
        <v>100</v>
      </c>
      <c r="H131" s="1">
        <v>28</v>
      </c>
      <c r="I131" s="1">
        <v>56</v>
      </c>
      <c r="J131" s="1">
        <v>81</v>
      </c>
      <c r="K131" s="1">
        <v>100</v>
      </c>
      <c r="L131" s="1">
        <v>100</v>
      </c>
      <c r="M131" s="1">
        <v>100</v>
      </c>
      <c r="N131" s="1">
        <v>100</v>
      </c>
      <c r="O131" s="75"/>
      <c r="Q131" s="18"/>
      <c r="R131" s="18"/>
      <c r="S131" s="18"/>
      <c r="T131" s="18"/>
      <c r="U131" s="18"/>
      <c r="V131" s="18"/>
      <c r="W131" s="19"/>
      <c r="X131" s="19"/>
      <c r="Y131" s="19"/>
      <c r="Z131" s="19"/>
      <c r="AA131" s="19"/>
    </row>
    <row r="132" spans="1:27" s="20" customFormat="1" ht="91.5" customHeight="1" x14ac:dyDescent="0.25">
      <c r="A132" s="52" t="s">
        <v>137</v>
      </c>
      <c r="B132" s="55" t="s">
        <v>142</v>
      </c>
      <c r="C132" s="56" t="s">
        <v>70</v>
      </c>
      <c r="D132" s="2" t="s">
        <v>3</v>
      </c>
      <c r="E132" s="53">
        <f>SUM(F132:N132)</f>
        <v>1000.001</v>
      </c>
      <c r="F132" s="50">
        <f>0.001+1000</f>
        <v>1000.001</v>
      </c>
      <c r="G132" s="89">
        <v>0</v>
      </c>
      <c r="H132" s="90"/>
      <c r="I132" s="90"/>
      <c r="J132" s="90"/>
      <c r="K132" s="91"/>
      <c r="L132" s="68">
        <v>0</v>
      </c>
      <c r="M132" s="68">
        <v>0</v>
      </c>
      <c r="N132" s="68">
        <v>0</v>
      </c>
      <c r="O132" s="55" t="s">
        <v>48</v>
      </c>
      <c r="Q132" s="18"/>
      <c r="R132" s="18"/>
      <c r="S132" s="18"/>
      <c r="T132" s="18"/>
      <c r="U132" s="18"/>
      <c r="V132" s="18"/>
      <c r="W132" s="19"/>
      <c r="X132" s="19"/>
      <c r="Y132" s="19"/>
      <c r="Z132" s="19"/>
      <c r="AA132" s="19"/>
    </row>
    <row r="133" spans="1:27" s="20" customFormat="1" ht="19.5" customHeight="1" x14ac:dyDescent="0.25">
      <c r="A133" s="76"/>
      <c r="B133" s="92" t="s">
        <v>220</v>
      </c>
      <c r="C133" s="80" t="s">
        <v>206</v>
      </c>
      <c r="D133" s="73" t="s">
        <v>206</v>
      </c>
      <c r="E133" s="83" t="s">
        <v>144</v>
      </c>
      <c r="F133" s="85">
        <v>2023</v>
      </c>
      <c r="G133" s="87" t="s">
        <v>7</v>
      </c>
      <c r="H133" s="89" t="s">
        <v>149</v>
      </c>
      <c r="I133" s="90"/>
      <c r="J133" s="90"/>
      <c r="K133" s="91"/>
      <c r="L133" s="87" t="s">
        <v>66</v>
      </c>
      <c r="M133" s="87" t="s">
        <v>67</v>
      </c>
      <c r="N133" s="87" t="s">
        <v>68</v>
      </c>
      <c r="O133" s="73" t="s">
        <v>206</v>
      </c>
      <c r="Q133" s="18"/>
      <c r="R133" s="18"/>
      <c r="S133" s="18"/>
      <c r="T133" s="18"/>
      <c r="U133" s="18"/>
      <c r="V133" s="18"/>
      <c r="W133" s="19"/>
      <c r="X133" s="19"/>
      <c r="Y133" s="19"/>
      <c r="Z133" s="19"/>
      <c r="AA133" s="19"/>
    </row>
    <row r="134" spans="1:27" s="20" customFormat="1" ht="20.25" customHeight="1" x14ac:dyDescent="0.25">
      <c r="A134" s="77"/>
      <c r="B134" s="93"/>
      <c r="C134" s="81"/>
      <c r="D134" s="74"/>
      <c r="E134" s="84"/>
      <c r="F134" s="86"/>
      <c r="G134" s="88"/>
      <c r="H134" s="68" t="s">
        <v>145</v>
      </c>
      <c r="I134" s="68" t="s">
        <v>146</v>
      </c>
      <c r="J134" s="68" t="s">
        <v>147</v>
      </c>
      <c r="K134" s="68" t="s">
        <v>148</v>
      </c>
      <c r="L134" s="88"/>
      <c r="M134" s="88"/>
      <c r="N134" s="88"/>
      <c r="O134" s="74"/>
      <c r="Q134" s="18"/>
      <c r="R134" s="18"/>
      <c r="S134" s="18"/>
      <c r="T134" s="18"/>
      <c r="U134" s="18"/>
      <c r="V134" s="18"/>
      <c r="W134" s="19"/>
      <c r="X134" s="19"/>
      <c r="Y134" s="19"/>
      <c r="Z134" s="19"/>
      <c r="AA134" s="19"/>
    </row>
    <row r="135" spans="1:27" s="20" customFormat="1" ht="39" customHeight="1" x14ac:dyDescent="0.25">
      <c r="A135" s="78"/>
      <c r="B135" s="94"/>
      <c r="C135" s="82"/>
      <c r="D135" s="75"/>
      <c r="E135" s="1">
        <f>F135</f>
        <v>1</v>
      </c>
      <c r="F135" s="5">
        <v>1</v>
      </c>
      <c r="G135" s="68" t="s">
        <v>22</v>
      </c>
      <c r="H135" s="68" t="s">
        <v>22</v>
      </c>
      <c r="I135" s="68" t="s">
        <v>22</v>
      </c>
      <c r="J135" s="68" t="s">
        <v>22</v>
      </c>
      <c r="K135" s="68" t="s">
        <v>22</v>
      </c>
      <c r="L135" s="68" t="s">
        <v>22</v>
      </c>
      <c r="M135" s="68" t="s">
        <v>22</v>
      </c>
      <c r="N135" s="68" t="s">
        <v>22</v>
      </c>
      <c r="O135" s="75"/>
      <c r="Q135" s="18"/>
      <c r="R135" s="18"/>
      <c r="S135" s="18"/>
      <c r="T135" s="18"/>
      <c r="U135" s="18"/>
      <c r="V135" s="18"/>
      <c r="W135" s="19"/>
      <c r="X135" s="19"/>
      <c r="Y135" s="19"/>
      <c r="Z135" s="19"/>
      <c r="AA135" s="19"/>
    </row>
    <row r="136" spans="1:27" s="20" customFormat="1" ht="24" customHeight="1" x14ac:dyDescent="0.25">
      <c r="A136" s="73" t="s">
        <v>138</v>
      </c>
      <c r="B136" s="92" t="s">
        <v>109</v>
      </c>
      <c r="C136" s="80" t="s">
        <v>70</v>
      </c>
      <c r="D136" s="2" t="s">
        <v>33</v>
      </c>
      <c r="E136" s="53">
        <f>SUM(F136:N136)</f>
        <v>361645.24077999999</v>
      </c>
      <c r="F136" s="50">
        <f>SUM(F137:F138)</f>
        <v>60464.614610000004</v>
      </c>
      <c r="G136" s="89">
        <f>SUM(G137:K138)</f>
        <v>120478.62616999999</v>
      </c>
      <c r="H136" s="90"/>
      <c r="I136" s="90"/>
      <c r="J136" s="90"/>
      <c r="K136" s="91"/>
      <c r="L136" s="68">
        <f>SUM(L137:L138)</f>
        <v>60234</v>
      </c>
      <c r="M136" s="68">
        <f t="shared" ref="M136:N136" si="12">SUM(M137:M138)</f>
        <v>60234</v>
      </c>
      <c r="N136" s="68">
        <f t="shared" si="12"/>
        <v>60234</v>
      </c>
      <c r="O136" s="92" t="s">
        <v>48</v>
      </c>
      <c r="Q136" s="18"/>
      <c r="R136" s="18"/>
      <c r="S136" s="18"/>
      <c r="T136" s="18"/>
      <c r="U136" s="18"/>
      <c r="V136" s="18"/>
      <c r="W136" s="19"/>
      <c r="X136" s="19"/>
      <c r="Y136" s="19"/>
      <c r="Z136" s="19"/>
      <c r="AA136" s="19"/>
    </row>
    <row r="137" spans="1:27" s="20" customFormat="1" ht="54.75" customHeight="1" x14ac:dyDescent="0.25">
      <c r="A137" s="74"/>
      <c r="B137" s="93"/>
      <c r="C137" s="81"/>
      <c r="D137" s="2" t="s">
        <v>21</v>
      </c>
      <c r="E137" s="36">
        <f>SUM(F137:N137)</f>
        <v>18446.215209999998</v>
      </c>
      <c r="F137" s="50">
        <v>0</v>
      </c>
      <c r="G137" s="89">
        <v>18446.215209999998</v>
      </c>
      <c r="H137" s="90"/>
      <c r="I137" s="90"/>
      <c r="J137" s="90"/>
      <c r="K137" s="91"/>
      <c r="L137" s="36">
        <v>0</v>
      </c>
      <c r="M137" s="36">
        <v>0</v>
      </c>
      <c r="N137" s="36">
        <v>0</v>
      </c>
      <c r="O137" s="93"/>
      <c r="Q137" s="18"/>
      <c r="R137" s="18"/>
      <c r="S137" s="18"/>
      <c r="T137" s="18"/>
      <c r="U137" s="18"/>
      <c r="V137" s="18"/>
      <c r="W137" s="19"/>
      <c r="X137" s="19"/>
      <c r="Y137" s="19"/>
      <c r="Z137" s="19"/>
      <c r="AA137" s="19"/>
    </row>
    <row r="138" spans="1:27" s="20" customFormat="1" ht="54.75" customHeight="1" x14ac:dyDescent="0.25">
      <c r="A138" s="75"/>
      <c r="B138" s="94"/>
      <c r="C138" s="82"/>
      <c r="D138" s="2" t="s">
        <v>3</v>
      </c>
      <c r="E138" s="36">
        <f>SUM(F138:N138)</f>
        <v>343199.02557</v>
      </c>
      <c r="F138" s="50">
        <f>60158.6392-246.7+325.38635+227.28906</f>
        <v>60464.614610000004</v>
      </c>
      <c r="G138" s="89">
        <f>110250.59181-8218.18085</f>
        <v>102032.41095999999</v>
      </c>
      <c r="H138" s="90"/>
      <c r="I138" s="90"/>
      <c r="J138" s="90"/>
      <c r="K138" s="91"/>
      <c r="L138" s="36">
        <v>60234</v>
      </c>
      <c r="M138" s="36">
        <v>60234</v>
      </c>
      <c r="N138" s="36">
        <v>60234</v>
      </c>
      <c r="O138" s="94"/>
      <c r="Q138" s="18"/>
      <c r="R138" s="18"/>
      <c r="S138" s="18"/>
      <c r="T138" s="18"/>
      <c r="U138" s="18"/>
      <c r="V138" s="18"/>
      <c r="W138" s="19"/>
      <c r="X138" s="19"/>
      <c r="Y138" s="19"/>
      <c r="Z138" s="19"/>
      <c r="AA138" s="19"/>
    </row>
    <row r="139" spans="1:27" s="20" customFormat="1" ht="21.75" customHeight="1" x14ac:dyDescent="0.25">
      <c r="A139" s="76"/>
      <c r="B139" s="92" t="s">
        <v>201</v>
      </c>
      <c r="C139" s="80" t="s">
        <v>206</v>
      </c>
      <c r="D139" s="73" t="s">
        <v>206</v>
      </c>
      <c r="E139" s="83" t="s">
        <v>144</v>
      </c>
      <c r="F139" s="85">
        <v>2023</v>
      </c>
      <c r="G139" s="87" t="s">
        <v>7</v>
      </c>
      <c r="H139" s="89" t="s">
        <v>149</v>
      </c>
      <c r="I139" s="90"/>
      <c r="J139" s="90"/>
      <c r="K139" s="91"/>
      <c r="L139" s="87" t="s">
        <v>66</v>
      </c>
      <c r="M139" s="87" t="s">
        <v>67</v>
      </c>
      <c r="N139" s="87" t="s">
        <v>68</v>
      </c>
      <c r="O139" s="73" t="s">
        <v>206</v>
      </c>
      <c r="Q139" s="18"/>
      <c r="R139" s="18"/>
      <c r="S139" s="18"/>
      <c r="T139" s="18"/>
      <c r="U139" s="18"/>
      <c r="V139" s="18"/>
      <c r="W139" s="19"/>
      <c r="X139" s="19"/>
      <c r="Y139" s="19"/>
      <c r="Z139" s="19"/>
      <c r="AA139" s="19"/>
    </row>
    <row r="140" spans="1:27" s="20" customFormat="1" ht="21" customHeight="1" x14ac:dyDescent="0.25">
      <c r="A140" s="77"/>
      <c r="B140" s="93"/>
      <c r="C140" s="81"/>
      <c r="D140" s="74"/>
      <c r="E140" s="84"/>
      <c r="F140" s="86"/>
      <c r="G140" s="88"/>
      <c r="H140" s="68" t="s">
        <v>145</v>
      </c>
      <c r="I140" s="68" t="s">
        <v>146</v>
      </c>
      <c r="J140" s="68" t="s">
        <v>147</v>
      </c>
      <c r="K140" s="68" t="s">
        <v>148</v>
      </c>
      <c r="L140" s="88"/>
      <c r="M140" s="88"/>
      <c r="N140" s="88"/>
      <c r="O140" s="74"/>
      <c r="Q140" s="18"/>
      <c r="R140" s="18"/>
      <c r="S140" s="18"/>
      <c r="T140" s="18"/>
      <c r="U140" s="18"/>
      <c r="V140" s="18"/>
      <c r="W140" s="19"/>
      <c r="X140" s="19"/>
      <c r="Y140" s="19"/>
      <c r="Z140" s="19"/>
      <c r="AA140" s="19"/>
    </row>
    <row r="141" spans="1:27" s="20" customFormat="1" ht="43.5" customHeight="1" x14ac:dyDescent="0.25">
      <c r="A141" s="78"/>
      <c r="B141" s="94"/>
      <c r="C141" s="82"/>
      <c r="D141" s="75"/>
      <c r="E141" s="1">
        <v>48</v>
      </c>
      <c r="F141" s="1">
        <v>48</v>
      </c>
      <c r="G141" s="1">
        <v>48</v>
      </c>
      <c r="H141" s="1">
        <v>48</v>
      </c>
      <c r="I141" s="1">
        <v>48</v>
      </c>
      <c r="J141" s="1">
        <v>48</v>
      </c>
      <c r="K141" s="1">
        <v>48</v>
      </c>
      <c r="L141" s="1">
        <v>48</v>
      </c>
      <c r="M141" s="1">
        <v>48</v>
      </c>
      <c r="N141" s="1">
        <v>48</v>
      </c>
      <c r="O141" s="75"/>
      <c r="Q141" s="18"/>
      <c r="R141" s="18"/>
      <c r="S141" s="18"/>
      <c r="T141" s="18"/>
      <c r="U141" s="18"/>
      <c r="V141" s="18"/>
      <c r="W141" s="19"/>
      <c r="X141" s="19"/>
      <c r="Y141" s="19"/>
      <c r="Z141" s="19"/>
      <c r="AA141" s="19"/>
    </row>
    <row r="142" spans="1:27" s="20" customFormat="1" ht="219" customHeight="1" x14ac:dyDescent="0.25">
      <c r="A142" s="52" t="s">
        <v>139</v>
      </c>
      <c r="B142" s="55" t="s">
        <v>202</v>
      </c>
      <c r="C142" s="56" t="s">
        <v>70</v>
      </c>
      <c r="D142" s="2" t="s">
        <v>3</v>
      </c>
      <c r="E142" s="53">
        <f>SUM(F142:N142)</f>
        <v>0</v>
      </c>
      <c r="F142" s="50">
        <v>0</v>
      </c>
      <c r="G142" s="89">
        <v>0</v>
      </c>
      <c r="H142" s="90"/>
      <c r="I142" s="90"/>
      <c r="J142" s="90"/>
      <c r="K142" s="91"/>
      <c r="L142" s="68">
        <v>0</v>
      </c>
      <c r="M142" s="68">
        <v>0</v>
      </c>
      <c r="N142" s="68">
        <v>0</v>
      </c>
      <c r="O142" s="55" t="s">
        <v>48</v>
      </c>
      <c r="Q142" s="18"/>
      <c r="R142" s="18"/>
      <c r="S142" s="18"/>
      <c r="T142" s="18"/>
      <c r="U142" s="18"/>
      <c r="V142" s="18"/>
      <c r="W142" s="19"/>
      <c r="X142" s="19"/>
      <c r="Y142" s="19"/>
      <c r="Z142" s="19"/>
      <c r="AA142" s="19"/>
    </row>
    <row r="143" spans="1:27" s="20" customFormat="1" ht="22.5" customHeight="1" x14ac:dyDescent="0.25">
      <c r="A143" s="76"/>
      <c r="B143" s="92" t="s">
        <v>203</v>
      </c>
      <c r="C143" s="80" t="s">
        <v>206</v>
      </c>
      <c r="D143" s="73" t="s">
        <v>206</v>
      </c>
      <c r="E143" s="83" t="s">
        <v>144</v>
      </c>
      <c r="F143" s="85">
        <v>2023</v>
      </c>
      <c r="G143" s="87" t="s">
        <v>7</v>
      </c>
      <c r="H143" s="89" t="s">
        <v>149</v>
      </c>
      <c r="I143" s="90"/>
      <c r="J143" s="90"/>
      <c r="K143" s="91"/>
      <c r="L143" s="87" t="s">
        <v>66</v>
      </c>
      <c r="M143" s="87" t="s">
        <v>67</v>
      </c>
      <c r="N143" s="87" t="s">
        <v>68</v>
      </c>
      <c r="O143" s="73" t="s">
        <v>206</v>
      </c>
      <c r="Q143" s="18"/>
      <c r="R143" s="18"/>
      <c r="S143" s="18"/>
      <c r="T143" s="18"/>
      <c r="U143" s="18"/>
      <c r="V143" s="18"/>
      <c r="W143" s="19"/>
      <c r="X143" s="19"/>
      <c r="Y143" s="19"/>
      <c r="Z143" s="19"/>
      <c r="AA143" s="19"/>
    </row>
    <row r="144" spans="1:27" s="20" customFormat="1" ht="23.25" customHeight="1" x14ac:dyDescent="0.25">
      <c r="A144" s="77"/>
      <c r="B144" s="93"/>
      <c r="C144" s="81"/>
      <c r="D144" s="74"/>
      <c r="E144" s="84"/>
      <c r="F144" s="86"/>
      <c r="G144" s="88"/>
      <c r="H144" s="68" t="s">
        <v>145</v>
      </c>
      <c r="I144" s="68" t="s">
        <v>146</v>
      </c>
      <c r="J144" s="68" t="s">
        <v>147</v>
      </c>
      <c r="K144" s="68" t="s">
        <v>148</v>
      </c>
      <c r="L144" s="88"/>
      <c r="M144" s="88"/>
      <c r="N144" s="88"/>
      <c r="O144" s="74"/>
      <c r="Q144" s="18"/>
      <c r="R144" s="18"/>
      <c r="S144" s="18"/>
      <c r="T144" s="18"/>
      <c r="U144" s="18"/>
      <c r="V144" s="18"/>
      <c r="W144" s="19"/>
      <c r="X144" s="19"/>
      <c r="Y144" s="19"/>
      <c r="Z144" s="19"/>
      <c r="AA144" s="19"/>
    </row>
    <row r="145" spans="1:27" s="20" customFormat="1" ht="29.25" customHeight="1" x14ac:dyDescent="0.25">
      <c r="A145" s="78"/>
      <c r="B145" s="94"/>
      <c r="C145" s="82"/>
      <c r="D145" s="75"/>
      <c r="E145" s="53" t="s">
        <v>22</v>
      </c>
      <c r="F145" s="53" t="s">
        <v>22</v>
      </c>
      <c r="G145" s="68" t="s">
        <v>22</v>
      </c>
      <c r="H145" s="68" t="s">
        <v>22</v>
      </c>
      <c r="I145" s="68" t="s">
        <v>22</v>
      </c>
      <c r="J145" s="68" t="s">
        <v>22</v>
      </c>
      <c r="K145" s="68" t="s">
        <v>22</v>
      </c>
      <c r="L145" s="68" t="s">
        <v>22</v>
      </c>
      <c r="M145" s="68" t="s">
        <v>22</v>
      </c>
      <c r="N145" s="68" t="s">
        <v>22</v>
      </c>
      <c r="O145" s="75"/>
      <c r="Q145" s="18"/>
      <c r="R145" s="18"/>
      <c r="S145" s="18"/>
      <c r="T145" s="18"/>
      <c r="U145" s="18"/>
      <c r="V145" s="18"/>
      <c r="W145" s="19"/>
      <c r="X145" s="19"/>
      <c r="Y145" s="19"/>
      <c r="Z145" s="19"/>
      <c r="AA145" s="19"/>
    </row>
    <row r="146" spans="1:27" s="20" customFormat="1" ht="180" customHeight="1" x14ac:dyDescent="0.25">
      <c r="A146" s="52" t="s">
        <v>140</v>
      </c>
      <c r="B146" s="55" t="s">
        <v>110</v>
      </c>
      <c r="C146" s="56" t="s">
        <v>70</v>
      </c>
      <c r="D146" s="2" t="s">
        <v>3</v>
      </c>
      <c r="E146" s="53">
        <f>SUM(F146:N146)</f>
        <v>0</v>
      </c>
      <c r="F146" s="50">
        <v>0</v>
      </c>
      <c r="G146" s="89">
        <v>0</v>
      </c>
      <c r="H146" s="90"/>
      <c r="I146" s="90"/>
      <c r="J146" s="90"/>
      <c r="K146" s="91"/>
      <c r="L146" s="68">
        <v>0</v>
      </c>
      <c r="M146" s="68">
        <v>0</v>
      </c>
      <c r="N146" s="68">
        <v>0</v>
      </c>
      <c r="O146" s="55" t="s">
        <v>48</v>
      </c>
      <c r="Q146" s="18"/>
      <c r="R146" s="18"/>
      <c r="S146" s="18"/>
      <c r="T146" s="18"/>
      <c r="U146" s="18"/>
      <c r="V146" s="18"/>
      <c r="W146" s="19"/>
      <c r="X146" s="19"/>
      <c r="Y146" s="19"/>
      <c r="Z146" s="19"/>
      <c r="AA146" s="19"/>
    </row>
    <row r="147" spans="1:27" s="20" customFormat="1" ht="20.25" customHeight="1" x14ac:dyDescent="0.25">
      <c r="A147" s="76"/>
      <c r="B147" s="92" t="s">
        <v>204</v>
      </c>
      <c r="C147" s="80" t="s">
        <v>206</v>
      </c>
      <c r="D147" s="73" t="s">
        <v>206</v>
      </c>
      <c r="E147" s="83" t="s">
        <v>144</v>
      </c>
      <c r="F147" s="85">
        <v>2023</v>
      </c>
      <c r="G147" s="87" t="s">
        <v>7</v>
      </c>
      <c r="H147" s="89" t="s">
        <v>149</v>
      </c>
      <c r="I147" s="90"/>
      <c r="J147" s="90"/>
      <c r="K147" s="91"/>
      <c r="L147" s="87" t="s">
        <v>66</v>
      </c>
      <c r="M147" s="87" t="s">
        <v>67</v>
      </c>
      <c r="N147" s="87" t="s">
        <v>68</v>
      </c>
      <c r="O147" s="73" t="s">
        <v>206</v>
      </c>
      <c r="Q147" s="18"/>
      <c r="R147" s="18"/>
      <c r="S147" s="18"/>
      <c r="T147" s="18"/>
      <c r="U147" s="18"/>
      <c r="V147" s="18"/>
      <c r="W147" s="19"/>
      <c r="X147" s="19"/>
      <c r="Y147" s="19"/>
      <c r="Z147" s="19"/>
      <c r="AA147" s="19"/>
    </row>
    <row r="148" spans="1:27" s="20" customFormat="1" ht="24.75" customHeight="1" x14ac:dyDescent="0.25">
      <c r="A148" s="77"/>
      <c r="B148" s="93"/>
      <c r="C148" s="81"/>
      <c r="D148" s="74"/>
      <c r="E148" s="84"/>
      <c r="F148" s="86"/>
      <c r="G148" s="88"/>
      <c r="H148" s="68" t="s">
        <v>145</v>
      </c>
      <c r="I148" s="68" t="s">
        <v>146</v>
      </c>
      <c r="J148" s="68" t="s">
        <v>147</v>
      </c>
      <c r="K148" s="68" t="s">
        <v>148</v>
      </c>
      <c r="L148" s="88"/>
      <c r="M148" s="88"/>
      <c r="N148" s="88"/>
      <c r="O148" s="74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</row>
    <row r="149" spans="1:27" s="20" customFormat="1" ht="59.25" customHeight="1" x14ac:dyDescent="0.25">
      <c r="A149" s="78"/>
      <c r="B149" s="94"/>
      <c r="C149" s="82"/>
      <c r="D149" s="75"/>
      <c r="E149" s="1">
        <f>F149</f>
        <v>1</v>
      </c>
      <c r="F149" s="1">
        <v>1</v>
      </c>
      <c r="G149" s="1" t="s">
        <v>238</v>
      </c>
      <c r="H149" s="68" t="s">
        <v>22</v>
      </c>
      <c r="I149" s="68" t="s">
        <v>22</v>
      </c>
      <c r="J149" s="68" t="s">
        <v>22</v>
      </c>
      <c r="K149" s="1" t="s">
        <v>238</v>
      </c>
      <c r="L149" s="68" t="s">
        <v>22</v>
      </c>
      <c r="M149" s="68" t="s">
        <v>22</v>
      </c>
      <c r="N149" s="68" t="s">
        <v>22</v>
      </c>
      <c r="O149" s="75"/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</row>
    <row r="150" spans="1:27" s="20" customFormat="1" ht="62.25" customHeight="1" x14ac:dyDescent="0.25">
      <c r="A150" s="52" t="s">
        <v>141</v>
      </c>
      <c r="B150" s="55" t="s">
        <v>111</v>
      </c>
      <c r="C150" s="56" t="s">
        <v>70</v>
      </c>
      <c r="D150" s="2" t="s">
        <v>3</v>
      </c>
      <c r="E150" s="53">
        <f>SUM(F150:N150)</f>
        <v>13266.7</v>
      </c>
      <c r="F150" s="50">
        <f>2330-753.3</f>
        <v>1576.7</v>
      </c>
      <c r="G150" s="89">
        <f>2330+2386.66-16.66</f>
        <v>4700</v>
      </c>
      <c r="H150" s="90"/>
      <c r="I150" s="90"/>
      <c r="J150" s="90"/>
      <c r="K150" s="91"/>
      <c r="L150" s="68">
        <v>2330</v>
      </c>
      <c r="M150" s="68">
        <v>2330</v>
      </c>
      <c r="N150" s="68">
        <v>2330</v>
      </c>
      <c r="O150" s="55" t="s">
        <v>48</v>
      </c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</row>
    <row r="151" spans="1:27" s="20" customFormat="1" ht="18" customHeight="1" x14ac:dyDescent="0.25">
      <c r="A151" s="76"/>
      <c r="B151" s="92" t="s">
        <v>205</v>
      </c>
      <c r="C151" s="80" t="s">
        <v>206</v>
      </c>
      <c r="D151" s="73" t="s">
        <v>206</v>
      </c>
      <c r="E151" s="83" t="s">
        <v>144</v>
      </c>
      <c r="F151" s="85">
        <v>2023</v>
      </c>
      <c r="G151" s="87" t="s">
        <v>7</v>
      </c>
      <c r="H151" s="89" t="s">
        <v>149</v>
      </c>
      <c r="I151" s="90"/>
      <c r="J151" s="90"/>
      <c r="K151" s="91"/>
      <c r="L151" s="87" t="s">
        <v>66</v>
      </c>
      <c r="M151" s="87" t="s">
        <v>67</v>
      </c>
      <c r="N151" s="87" t="s">
        <v>68</v>
      </c>
      <c r="O151" s="73" t="s">
        <v>206</v>
      </c>
      <c r="Q151" s="18"/>
      <c r="R151" s="18"/>
      <c r="S151" s="18"/>
      <c r="T151" s="18"/>
      <c r="U151" s="18"/>
      <c r="V151" s="18"/>
      <c r="W151" s="19"/>
      <c r="X151" s="19"/>
      <c r="Y151" s="19"/>
      <c r="Z151" s="19"/>
      <c r="AA151" s="19"/>
    </row>
    <row r="152" spans="1:27" s="20" customFormat="1" ht="21" customHeight="1" x14ac:dyDescent="0.25">
      <c r="A152" s="77"/>
      <c r="B152" s="93"/>
      <c r="C152" s="81"/>
      <c r="D152" s="74"/>
      <c r="E152" s="84"/>
      <c r="F152" s="86"/>
      <c r="G152" s="88"/>
      <c r="H152" s="68" t="s">
        <v>145</v>
      </c>
      <c r="I152" s="68" t="s">
        <v>146</v>
      </c>
      <c r="J152" s="68" t="s">
        <v>147</v>
      </c>
      <c r="K152" s="68" t="s">
        <v>148</v>
      </c>
      <c r="L152" s="88"/>
      <c r="M152" s="88"/>
      <c r="N152" s="88"/>
      <c r="O152" s="74"/>
      <c r="Q152" s="18"/>
      <c r="R152" s="18"/>
      <c r="S152" s="18"/>
      <c r="T152" s="18"/>
      <c r="U152" s="18"/>
      <c r="V152" s="18"/>
      <c r="W152" s="19"/>
      <c r="X152" s="19"/>
      <c r="Y152" s="19"/>
      <c r="Z152" s="19"/>
      <c r="AA152" s="19"/>
    </row>
    <row r="153" spans="1:27" s="20" customFormat="1" ht="40.5" customHeight="1" x14ac:dyDescent="0.25">
      <c r="A153" s="78"/>
      <c r="B153" s="94"/>
      <c r="C153" s="82"/>
      <c r="D153" s="75"/>
      <c r="E153" s="1">
        <v>100</v>
      </c>
      <c r="F153" s="1">
        <v>100</v>
      </c>
      <c r="G153" s="1">
        <v>100</v>
      </c>
      <c r="H153" s="1">
        <v>100</v>
      </c>
      <c r="I153" s="1">
        <v>100</v>
      </c>
      <c r="J153" s="1">
        <v>100</v>
      </c>
      <c r="K153" s="1">
        <v>100</v>
      </c>
      <c r="L153" s="1">
        <v>100</v>
      </c>
      <c r="M153" s="1">
        <v>100</v>
      </c>
      <c r="N153" s="1">
        <v>100</v>
      </c>
      <c r="O153" s="75"/>
      <c r="Q153" s="18"/>
      <c r="R153" s="18"/>
      <c r="S153" s="18"/>
      <c r="T153" s="18"/>
      <c r="U153" s="18"/>
      <c r="V153" s="18"/>
      <c r="W153" s="19"/>
      <c r="X153" s="19"/>
      <c r="Y153" s="19"/>
      <c r="Z153" s="19"/>
      <c r="AA153" s="19"/>
    </row>
    <row r="154" spans="1:27" s="20" customFormat="1" ht="26.25" customHeight="1" x14ac:dyDescent="0.25">
      <c r="A154" s="107" t="s">
        <v>208</v>
      </c>
      <c r="B154" s="107"/>
      <c r="C154" s="107"/>
      <c r="D154" s="23" t="s">
        <v>33</v>
      </c>
      <c r="E154" s="54">
        <f>SUM(F154:N154)</f>
        <v>1634095.12533</v>
      </c>
      <c r="F154" s="63">
        <f>SUM(F155:F157)</f>
        <v>309237.79331000004</v>
      </c>
      <c r="G154" s="139">
        <f>SUM(G155:G157)</f>
        <v>391162.07501999993</v>
      </c>
      <c r="H154" s="140"/>
      <c r="I154" s="140"/>
      <c r="J154" s="140"/>
      <c r="K154" s="141"/>
      <c r="L154" s="72">
        <f t="shared" ref="L154:N154" si="13">SUM(L155:L157)</f>
        <v>335104.25699999998</v>
      </c>
      <c r="M154" s="72">
        <f t="shared" si="13"/>
        <v>328230.5</v>
      </c>
      <c r="N154" s="72">
        <f t="shared" si="13"/>
        <v>270360.5</v>
      </c>
      <c r="O154" s="73" t="s">
        <v>206</v>
      </c>
      <c r="P154" s="18"/>
      <c r="Q154" s="24"/>
      <c r="R154" s="24"/>
      <c r="S154" s="24"/>
      <c r="T154" s="24"/>
      <c r="U154" s="24"/>
      <c r="V154" s="24"/>
      <c r="W154" s="19"/>
      <c r="X154" s="19"/>
      <c r="Y154" s="19"/>
      <c r="Z154" s="19"/>
      <c r="AA154" s="19"/>
    </row>
    <row r="155" spans="1:27" s="20" customFormat="1" ht="48" customHeight="1" x14ac:dyDescent="0.25">
      <c r="A155" s="107"/>
      <c r="B155" s="107"/>
      <c r="C155" s="107"/>
      <c r="D155" s="23" t="s">
        <v>23</v>
      </c>
      <c r="E155" s="54">
        <f>SUM(F155:N155)</f>
        <v>2486.4068700000003</v>
      </c>
      <c r="F155" s="63">
        <f>F110</f>
        <v>2486.4068700000003</v>
      </c>
      <c r="G155" s="139">
        <f>G110</f>
        <v>0</v>
      </c>
      <c r="H155" s="140"/>
      <c r="I155" s="140"/>
      <c r="J155" s="140"/>
      <c r="K155" s="141"/>
      <c r="L155" s="72">
        <f t="shared" ref="L155:N155" si="14">L110</f>
        <v>0</v>
      </c>
      <c r="M155" s="72">
        <f t="shared" si="14"/>
        <v>0</v>
      </c>
      <c r="N155" s="72">
        <f t="shared" si="14"/>
        <v>0</v>
      </c>
      <c r="O155" s="74"/>
      <c r="P155" s="18"/>
      <c r="Q155" s="24"/>
      <c r="R155" s="24"/>
      <c r="S155" s="24"/>
      <c r="T155" s="24"/>
      <c r="U155" s="24"/>
      <c r="V155" s="24"/>
      <c r="W155" s="19"/>
      <c r="X155" s="19"/>
      <c r="Y155" s="19"/>
      <c r="Z155" s="19"/>
      <c r="AA155" s="19"/>
    </row>
    <row r="156" spans="1:27" s="20" customFormat="1" ht="56.25" customHeight="1" x14ac:dyDescent="0.25">
      <c r="A156" s="107"/>
      <c r="B156" s="107"/>
      <c r="C156" s="107"/>
      <c r="D156" s="23" t="s">
        <v>21</v>
      </c>
      <c r="E156" s="54">
        <f>SUM(F156:N156)</f>
        <v>171402.05458</v>
      </c>
      <c r="F156" s="63">
        <f>SUM(F63,F111)</f>
        <v>33411.839370000002</v>
      </c>
      <c r="G156" s="139">
        <f>SUM(G63,G111)</f>
        <v>60906.215209999995</v>
      </c>
      <c r="H156" s="140"/>
      <c r="I156" s="140"/>
      <c r="J156" s="140"/>
      <c r="K156" s="141"/>
      <c r="L156" s="72">
        <f t="shared" ref="L156:N156" si="15">SUM(L63,L111)</f>
        <v>38542</v>
      </c>
      <c r="M156" s="72">
        <f t="shared" si="15"/>
        <v>38542</v>
      </c>
      <c r="N156" s="72">
        <f t="shared" si="15"/>
        <v>0</v>
      </c>
      <c r="O156" s="74"/>
      <c r="P156" s="18"/>
      <c r="Q156" s="24"/>
      <c r="R156" s="24"/>
      <c r="S156" s="24"/>
      <c r="T156" s="24"/>
      <c r="U156" s="24"/>
      <c r="V156" s="24"/>
      <c r="W156" s="19"/>
      <c r="X156" s="19"/>
      <c r="Y156" s="19"/>
      <c r="Z156" s="19"/>
      <c r="AA156" s="19"/>
    </row>
    <row r="157" spans="1:27" s="20" customFormat="1" ht="63.75" customHeight="1" x14ac:dyDescent="0.25">
      <c r="A157" s="107"/>
      <c r="B157" s="107"/>
      <c r="C157" s="107"/>
      <c r="D157" s="23" t="s">
        <v>3</v>
      </c>
      <c r="E157" s="54">
        <f>SUM(F157:N157)</f>
        <v>1460206.6638799999</v>
      </c>
      <c r="F157" s="63">
        <f>SUM(F11,F24,F45,F64,F88,F112)</f>
        <v>273339.54707000003</v>
      </c>
      <c r="G157" s="139">
        <f>SUM(G11,G24,G45,G64,G88,G112)</f>
        <v>330255.85980999994</v>
      </c>
      <c r="H157" s="140"/>
      <c r="I157" s="140"/>
      <c r="J157" s="140"/>
      <c r="K157" s="141"/>
      <c r="L157" s="72">
        <f>SUM(L11,L24,L45,L64,L88,L112)</f>
        <v>296562.25699999998</v>
      </c>
      <c r="M157" s="72">
        <f>SUM(M11,M24,M45,M64,M88,M112)</f>
        <v>289688.5</v>
      </c>
      <c r="N157" s="72">
        <f>SUM(N11,N24,N45,N64,N88,N112)</f>
        <v>270360.5</v>
      </c>
      <c r="O157" s="74"/>
      <c r="P157" s="18"/>
      <c r="Q157" s="24"/>
      <c r="R157" s="24"/>
      <c r="S157" s="24"/>
      <c r="T157" s="24"/>
      <c r="U157" s="24"/>
      <c r="V157" s="24"/>
      <c r="W157" s="19"/>
      <c r="X157" s="19"/>
      <c r="Y157" s="19"/>
      <c r="Z157" s="19"/>
      <c r="AA157" s="19"/>
    </row>
    <row r="158" spans="1:27" s="20" customFormat="1" ht="32.25" customHeight="1" x14ac:dyDescent="0.25">
      <c r="A158" s="107"/>
      <c r="B158" s="107"/>
      <c r="C158" s="107"/>
      <c r="D158" s="23" t="s">
        <v>24</v>
      </c>
      <c r="E158" s="97" t="s">
        <v>132</v>
      </c>
      <c r="F158" s="97"/>
      <c r="G158" s="97"/>
      <c r="H158" s="97"/>
      <c r="I158" s="97"/>
      <c r="J158" s="97"/>
      <c r="K158" s="97"/>
      <c r="L158" s="97"/>
      <c r="M158" s="97"/>
      <c r="N158" s="97"/>
      <c r="O158" s="75"/>
      <c r="P158" s="18"/>
      <c r="Q158" s="24"/>
      <c r="R158" s="24"/>
      <c r="S158" s="24"/>
      <c r="T158" s="24"/>
      <c r="U158" s="24"/>
      <c r="V158" s="24"/>
      <c r="W158" s="19"/>
      <c r="X158" s="19"/>
      <c r="Y158" s="19"/>
      <c r="Z158" s="19"/>
      <c r="AA158" s="19"/>
    </row>
    <row r="159" spans="1:27" ht="33" customHeight="1" x14ac:dyDescent="0.25">
      <c r="A159" s="99" t="s">
        <v>271</v>
      </c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</row>
    <row r="160" spans="1:27" ht="60.75" customHeight="1" x14ac:dyDescent="0.25">
      <c r="A160" s="49" t="s">
        <v>90</v>
      </c>
      <c r="B160" s="55" t="s">
        <v>250</v>
      </c>
      <c r="C160" s="56" t="s">
        <v>70</v>
      </c>
      <c r="D160" s="2" t="s">
        <v>3</v>
      </c>
      <c r="E160" s="53">
        <f>SUM(F160:N160)</f>
        <v>0</v>
      </c>
      <c r="F160" s="50">
        <f>SUM(F161,F165)</f>
        <v>0</v>
      </c>
      <c r="G160" s="89">
        <f>SUM(G161,G165)</f>
        <v>0</v>
      </c>
      <c r="H160" s="90"/>
      <c r="I160" s="90"/>
      <c r="J160" s="90"/>
      <c r="K160" s="91"/>
      <c r="L160" s="68">
        <f>SUM(L161,L165)</f>
        <v>0</v>
      </c>
      <c r="M160" s="68">
        <f t="shared" ref="M160:N160" si="16">SUM(M161,M165)</f>
        <v>0</v>
      </c>
      <c r="N160" s="68">
        <f t="shared" si="16"/>
        <v>0</v>
      </c>
      <c r="O160" s="52" t="s">
        <v>206</v>
      </c>
    </row>
    <row r="161" spans="1:15" ht="72.75" customHeight="1" x14ac:dyDescent="0.25">
      <c r="A161" s="49" t="s">
        <v>8</v>
      </c>
      <c r="B161" s="2" t="s">
        <v>251</v>
      </c>
      <c r="C161" s="56" t="s">
        <v>70</v>
      </c>
      <c r="D161" s="2" t="s">
        <v>3</v>
      </c>
      <c r="E161" s="53">
        <f>SUM(F161:N161)</f>
        <v>0</v>
      </c>
      <c r="F161" s="50">
        <v>0</v>
      </c>
      <c r="G161" s="89">
        <v>0</v>
      </c>
      <c r="H161" s="90"/>
      <c r="I161" s="90"/>
      <c r="J161" s="90"/>
      <c r="K161" s="91"/>
      <c r="L161" s="68">
        <v>0</v>
      </c>
      <c r="M161" s="68">
        <v>0</v>
      </c>
      <c r="N161" s="68">
        <v>0</v>
      </c>
      <c r="O161" s="55" t="s">
        <v>101</v>
      </c>
    </row>
    <row r="162" spans="1:15" ht="19.5" customHeight="1" x14ac:dyDescent="0.25">
      <c r="A162" s="76"/>
      <c r="B162" s="92" t="s">
        <v>252</v>
      </c>
      <c r="C162" s="80" t="s">
        <v>206</v>
      </c>
      <c r="D162" s="73" t="s">
        <v>206</v>
      </c>
      <c r="E162" s="83" t="s">
        <v>144</v>
      </c>
      <c r="F162" s="85">
        <v>2023</v>
      </c>
      <c r="G162" s="87" t="s">
        <v>7</v>
      </c>
      <c r="H162" s="89" t="s">
        <v>149</v>
      </c>
      <c r="I162" s="90"/>
      <c r="J162" s="90"/>
      <c r="K162" s="91"/>
      <c r="L162" s="87" t="s">
        <v>66</v>
      </c>
      <c r="M162" s="87" t="s">
        <v>67</v>
      </c>
      <c r="N162" s="87" t="s">
        <v>68</v>
      </c>
      <c r="O162" s="73" t="s">
        <v>206</v>
      </c>
    </row>
    <row r="163" spans="1:15" ht="21" customHeight="1" x14ac:dyDescent="0.25">
      <c r="A163" s="77"/>
      <c r="B163" s="93"/>
      <c r="C163" s="81"/>
      <c r="D163" s="74"/>
      <c r="E163" s="84"/>
      <c r="F163" s="86"/>
      <c r="G163" s="88"/>
      <c r="H163" s="68" t="s">
        <v>145</v>
      </c>
      <c r="I163" s="68" t="s">
        <v>146</v>
      </c>
      <c r="J163" s="68" t="s">
        <v>147</v>
      </c>
      <c r="K163" s="68" t="s">
        <v>148</v>
      </c>
      <c r="L163" s="88"/>
      <c r="M163" s="88"/>
      <c r="N163" s="88"/>
      <c r="O163" s="74"/>
    </row>
    <row r="164" spans="1:15" ht="17.25" customHeight="1" x14ac:dyDescent="0.25">
      <c r="A164" s="78"/>
      <c r="B164" s="94"/>
      <c r="C164" s="82"/>
      <c r="D164" s="75"/>
      <c r="E164" s="4" t="s">
        <v>238</v>
      </c>
      <c r="F164" s="4" t="s">
        <v>238</v>
      </c>
      <c r="G164" s="4" t="s">
        <v>238</v>
      </c>
      <c r="H164" s="4" t="s">
        <v>238</v>
      </c>
      <c r="I164" s="4" t="s">
        <v>238</v>
      </c>
      <c r="J164" s="4" t="s">
        <v>238</v>
      </c>
      <c r="K164" s="4" t="s">
        <v>238</v>
      </c>
      <c r="L164" s="4" t="s">
        <v>238</v>
      </c>
      <c r="M164" s="4" t="s">
        <v>238</v>
      </c>
      <c r="N164" s="4" t="s">
        <v>238</v>
      </c>
      <c r="O164" s="75"/>
    </row>
    <row r="165" spans="1:15" ht="71.25" customHeight="1" x14ac:dyDescent="0.25">
      <c r="A165" s="48" t="s">
        <v>9</v>
      </c>
      <c r="B165" s="2" t="s">
        <v>253</v>
      </c>
      <c r="C165" s="56" t="s">
        <v>70</v>
      </c>
      <c r="D165" s="2" t="s">
        <v>3</v>
      </c>
      <c r="E165" s="53">
        <f>SUM(F165:N165)</f>
        <v>0</v>
      </c>
      <c r="F165" s="50">
        <v>0</v>
      </c>
      <c r="G165" s="89">
        <v>0</v>
      </c>
      <c r="H165" s="90"/>
      <c r="I165" s="90"/>
      <c r="J165" s="90"/>
      <c r="K165" s="91"/>
      <c r="L165" s="68">
        <v>0</v>
      </c>
      <c r="M165" s="68">
        <v>0</v>
      </c>
      <c r="N165" s="68">
        <v>0</v>
      </c>
      <c r="O165" s="55" t="s">
        <v>101</v>
      </c>
    </row>
    <row r="166" spans="1:15" ht="20.25" customHeight="1" x14ac:dyDescent="0.25">
      <c r="A166" s="76"/>
      <c r="B166" s="142" t="s">
        <v>254</v>
      </c>
      <c r="C166" s="80" t="s">
        <v>206</v>
      </c>
      <c r="D166" s="73" t="s">
        <v>206</v>
      </c>
      <c r="E166" s="83" t="s">
        <v>144</v>
      </c>
      <c r="F166" s="85">
        <v>2023</v>
      </c>
      <c r="G166" s="87" t="s">
        <v>7</v>
      </c>
      <c r="H166" s="89" t="s">
        <v>149</v>
      </c>
      <c r="I166" s="90"/>
      <c r="J166" s="90"/>
      <c r="K166" s="91"/>
      <c r="L166" s="87" t="s">
        <v>66</v>
      </c>
      <c r="M166" s="87" t="s">
        <v>67</v>
      </c>
      <c r="N166" s="87" t="s">
        <v>68</v>
      </c>
      <c r="O166" s="73" t="s">
        <v>206</v>
      </c>
    </row>
    <row r="167" spans="1:15" ht="19.5" customHeight="1" x14ac:dyDescent="0.25">
      <c r="A167" s="77"/>
      <c r="B167" s="143"/>
      <c r="C167" s="81"/>
      <c r="D167" s="74"/>
      <c r="E167" s="84"/>
      <c r="F167" s="86"/>
      <c r="G167" s="88"/>
      <c r="H167" s="68" t="s">
        <v>145</v>
      </c>
      <c r="I167" s="68" t="s">
        <v>146</v>
      </c>
      <c r="J167" s="68" t="s">
        <v>147</v>
      </c>
      <c r="K167" s="68" t="s">
        <v>148</v>
      </c>
      <c r="L167" s="88"/>
      <c r="M167" s="88"/>
      <c r="N167" s="88"/>
      <c r="O167" s="75"/>
    </row>
    <row r="168" spans="1:15" ht="19.5" customHeight="1" x14ac:dyDescent="0.25">
      <c r="A168" s="78"/>
      <c r="B168" s="144"/>
      <c r="C168" s="82"/>
      <c r="D168" s="75"/>
      <c r="E168" s="4">
        <f>(F168+G168+L168+M168+N168)/5</f>
        <v>98.77000000000001</v>
      </c>
      <c r="F168" s="11">
        <v>99.85</v>
      </c>
      <c r="G168" s="4">
        <v>98.5</v>
      </c>
      <c r="H168" s="4">
        <v>98.5</v>
      </c>
      <c r="I168" s="4">
        <v>98.5</v>
      </c>
      <c r="J168" s="4">
        <v>98.5</v>
      </c>
      <c r="K168" s="4">
        <v>98.5</v>
      </c>
      <c r="L168" s="4">
        <v>98.5</v>
      </c>
      <c r="M168" s="4">
        <v>98.5</v>
      </c>
      <c r="N168" s="4">
        <v>98.5</v>
      </c>
      <c r="O168" s="47"/>
    </row>
    <row r="169" spans="1:15" ht="64.5" customHeight="1" x14ac:dyDescent="0.25">
      <c r="A169" s="108" t="s">
        <v>20</v>
      </c>
      <c r="B169" s="103" t="s">
        <v>168</v>
      </c>
      <c r="C169" s="103" t="s">
        <v>70</v>
      </c>
      <c r="D169" s="2" t="s">
        <v>3</v>
      </c>
      <c r="E169" s="53">
        <f>SUM(F169:N169)</f>
        <v>2149.8752300000001</v>
      </c>
      <c r="F169" s="50">
        <f>F171</f>
        <v>469.53080999999997</v>
      </c>
      <c r="G169" s="89">
        <f>G171</f>
        <v>183.34442000000001</v>
      </c>
      <c r="H169" s="90"/>
      <c r="I169" s="90"/>
      <c r="J169" s="90"/>
      <c r="K169" s="91"/>
      <c r="L169" s="68">
        <f t="shared" ref="L169:N169" si="17">L171</f>
        <v>499</v>
      </c>
      <c r="M169" s="68">
        <f t="shared" si="17"/>
        <v>499</v>
      </c>
      <c r="N169" s="68">
        <f t="shared" si="17"/>
        <v>499</v>
      </c>
      <c r="O169" s="73" t="s">
        <v>206</v>
      </c>
    </row>
    <row r="170" spans="1:15" ht="71.25" customHeight="1" x14ac:dyDescent="0.25">
      <c r="A170" s="146"/>
      <c r="B170" s="103"/>
      <c r="C170" s="145"/>
      <c r="D170" s="2" t="s">
        <v>24</v>
      </c>
      <c r="E170" s="95" t="s">
        <v>118</v>
      </c>
      <c r="F170" s="95"/>
      <c r="G170" s="95"/>
      <c r="H170" s="95"/>
      <c r="I170" s="95"/>
      <c r="J170" s="95"/>
      <c r="K170" s="95"/>
      <c r="L170" s="95"/>
      <c r="M170" s="95"/>
      <c r="N170" s="95"/>
      <c r="O170" s="75"/>
    </row>
    <row r="171" spans="1:15" ht="102.75" customHeight="1" x14ac:dyDescent="0.25">
      <c r="A171" s="79" t="s">
        <v>12</v>
      </c>
      <c r="B171" s="103" t="s">
        <v>169</v>
      </c>
      <c r="C171" s="104" t="s">
        <v>70</v>
      </c>
      <c r="D171" s="2" t="s">
        <v>3</v>
      </c>
      <c r="E171" s="53">
        <f>SUM(F171:N171)</f>
        <v>2149.8752300000001</v>
      </c>
      <c r="F171" s="50">
        <v>469.53080999999997</v>
      </c>
      <c r="G171" s="89">
        <f>499+168.065-10.87973-236.84558-235.99527</f>
        <v>183.34442000000001</v>
      </c>
      <c r="H171" s="90"/>
      <c r="I171" s="90"/>
      <c r="J171" s="90"/>
      <c r="K171" s="91"/>
      <c r="L171" s="68">
        <v>499</v>
      </c>
      <c r="M171" s="68">
        <v>499</v>
      </c>
      <c r="N171" s="68">
        <v>499</v>
      </c>
      <c r="O171" s="55" t="s">
        <v>130</v>
      </c>
    </row>
    <row r="172" spans="1:15" ht="72" customHeight="1" x14ac:dyDescent="0.25">
      <c r="A172" s="79"/>
      <c r="B172" s="103"/>
      <c r="C172" s="104"/>
      <c r="D172" s="2" t="s">
        <v>24</v>
      </c>
      <c r="E172" s="95" t="s">
        <v>118</v>
      </c>
      <c r="F172" s="95"/>
      <c r="G172" s="95"/>
      <c r="H172" s="95"/>
      <c r="I172" s="95"/>
      <c r="J172" s="95"/>
      <c r="K172" s="95"/>
      <c r="L172" s="95"/>
      <c r="M172" s="95"/>
      <c r="N172" s="95"/>
      <c r="O172" s="55" t="s">
        <v>117</v>
      </c>
    </row>
    <row r="173" spans="1:15" ht="21.75" customHeight="1" x14ac:dyDescent="0.25">
      <c r="A173" s="76"/>
      <c r="B173" s="92" t="s">
        <v>170</v>
      </c>
      <c r="C173" s="80" t="s">
        <v>206</v>
      </c>
      <c r="D173" s="73" t="s">
        <v>206</v>
      </c>
      <c r="E173" s="83" t="s">
        <v>144</v>
      </c>
      <c r="F173" s="85">
        <v>2023</v>
      </c>
      <c r="G173" s="87" t="s">
        <v>7</v>
      </c>
      <c r="H173" s="89" t="s">
        <v>149</v>
      </c>
      <c r="I173" s="90"/>
      <c r="J173" s="90"/>
      <c r="K173" s="91"/>
      <c r="L173" s="87" t="s">
        <v>66</v>
      </c>
      <c r="M173" s="87" t="s">
        <v>67</v>
      </c>
      <c r="N173" s="87" t="s">
        <v>68</v>
      </c>
      <c r="O173" s="73" t="s">
        <v>206</v>
      </c>
    </row>
    <row r="174" spans="1:15" ht="18.75" customHeight="1" x14ac:dyDescent="0.25">
      <c r="A174" s="77"/>
      <c r="B174" s="93"/>
      <c r="C174" s="81"/>
      <c r="D174" s="74"/>
      <c r="E174" s="84"/>
      <c r="F174" s="86"/>
      <c r="G174" s="88"/>
      <c r="H174" s="68" t="s">
        <v>145</v>
      </c>
      <c r="I174" s="68" t="s">
        <v>146</v>
      </c>
      <c r="J174" s="68" t="s">
        <v>147</v>
      </c>
      <c r="K174" s="68" t="s">
        <v>148</v>
      </c>
      <c r="L174" s="88"/>
      <c r="M174" s="88"/>
      <c r="N174" s="88"/>
      <c r="O174" s="74"/>
    </row>
    <row r="175" spans="1:15" ht="59.25" customHeight="1" x14ac:dyDescent="0.25">
      <c r="A175" s="78"/>
      <c r="B175" s="94"/>
      <c r="C175" s="82"/>
      <c r="D175" s="75"/>
      <c r="E175" s="1">
        <f>F175+N175+M175+L175+G175</f>
        <v>22665</v>
      </c>
      <c r="F175" s="1">
        <v>17945</v>
      </c>
      <c r="G175" s="1">
        <f>K175</f>
        <v>1180</v>
      </c>
      <c r="H175" s="1">
        <v>1180</v>
      </c>
      <c r="I175" s="1">
        <v>1180</v>
      </c>
      <c r="J175" s="1">
        <v>1180</v>
      </c>
      <c r="K175" s="1">
        <v>1180</v>
      </c>
      <c r="L175" s="1">
        <v>1180</v>
      </c>
      <c r="M175" s="1">
        <v>1180</v>
      </c>
      <c r="N175" s="1">
        <v>1180</v>
      </c>
      <c r="O175" s="75"/>
    </row>
    <row r="176" spans="1:15" ht="21.75" customHeight="1" x14ac:dyDescent="0.25">
      <c r="A176" s="79" t="s">
        <v>13</v>
      </c>
      <c r="B176" s="103" t="s">
        <v>255</v>
      </c>
      <c r="C176" s="104" t="s">
        <v>70</v>
      </c>
      <c r="D176" s="25" t="s">
        <v>102</v>
      </c>
      <c r="E176" s="53">
        <f>SUM(F176:N176)</f>
        <v>3164.7191600000001</v>
      </c>
      <c r="F176" s="50">
        <f>F178</f>
        <v>633.69280000000003</v>
      </c>
      <c r="G176" s="89">
        <f>G178</f>
        <v>629.02635999999995</v>
      </c>
      <c r="H176" s="90"/>
      <c r="I176" s="90"/>
      <c r="J176" s="90"/>
      <c r="K176" s="91"/>
      <c r="L176" s="68">
        <f t="shared" ref="L176:N176" si="18">L178</f>
        <v>634</v>
      </c>
      <c r="M176" s="68">
        <f t="shared" si="18"/>
        <v>634</v>
      </c>
      <c r="N176" s="68">
        <f t="shared" si="18"/>
        <v>634</v>
      </c>
      <c r="O176" s="73" t="s">
        <v>206</v>
      </c>
    </row>
    <row r="177" spans="1:15" ht="50.25" customHeight="1" x14ac:dyDescent="0.25">
      <c r="A177" s="79"/>
      <c r="B177" s="103"/>
      <c r="C177" s="104"/>
      <c r="D177" s="2" t="s">
        <v>21</v>
      </c>
      <c r="E177" s="120" t="s">
        <v>103</v>
      </c>
      <c r="F177" s="120"/>
      <c r="G177" s="120"/>
      <c r="H177" s="120"/>
      <c r="I177" s="120"/>
      <c r="J177" s="120"/>
      <c r="K177" s="120"/>
      <c r="L177" s="120"/>
      <c r="M177" s="120"/>
      <c r="N177" s="120"/>
      <c r="O177" s="74"/>
    </row>
    <row r="178" spans="1:15" ht="67.5" customHeight="1" x14ac:dyDescent="0.25">
      <c r="A178" s="79"/>
      <c r="B178" s="103"/>
      <c r="C178" s="104"/>
      <c r="D178" s="2" t="s">
        <v>3</v>
      </c>
      <c r="E178" s="53">
        <f>SUM(F178:N178)</f>
        <v>3164.7191600000001</v>
      </c>
      <c r="F178" s="50">
        <f>SUM(F181,F185,F189,F193,F197,F201)</f>
        <v>633.69280000000003</v>
      </c>
      <c r="G178" s="89">
        <f>SUM(G181,G185,G189,G193,G197,G201)</f>
        <v>629.02635999999995</v>
      </c>
      <c r="H178" s="90"/>
      <c r="I178" s="90"/>
      <c r="J178" s="90"/>
      <c r="K178" s="91"/>
      <c r="L178" s="67">
        <f>SUM(L181,L185,L189,L193,L197,L201)</f>
        <v>634</v>
      </c>
      <c r="M178" s="67">
        <f t="shared" ref="M178:N178" si="19">SUM(M181,M185,M189,M193,M197,M201)</f>
        <v>634</v>
      </c>
      <c r="N178" s="67">
        <f t="shared" si="19"/>
        <v>634</v>
      </c>
      <c r="O178" s="75"/>
    </row>
    <row r="179" spans="1:15" ht="17.25" customHeight="1" x14ac:dyDescent="0.25">
      <c r="A179" s="79" t="s">
        <v>14</v>
      </c>
      <c r="B179" s="103" t="s">
        <v>171</v>
      </c>
      <c r="C179" s="104" t="s">
        <v>70</v>
      </c>
      <c r="D179" s="25" t="s">
        <v>102</v>
      </c>
      <c r="E179" s="53">
        <f>SUM(F179:N179)</f>
        <v>2993.4037800000001</v>
      </c>
      <c r="F179" s="50">
        <f>SUM(F181)</f>
        <v>599.19280000000003</v>
      </c>
      <c r="G179" s="89">
        <f>SUM(G181)</f>
        <v>597.21097999999995</v>
      </c>
      <c r="H179" s="90"/>
      <c r="I179" s="90"/>
      <c r="J179" s="90"/>
      <c r="K179" s="91"/>
      <c r="L179" s="68">
        <f t="shared" ref="L179:N179" si="20">SUM(L181)</f>
        <v>599</v>
      </c>
      <c r="M179" s="68">
        <f t="shared" si="20"/>
        <v>599</v>
      </c>
      <c r="N179" s="68">
        <f t="shared" si="20"/>
        <v>599</v>
      </c>
      <c r="O179" s="55"/>
    </row>
    <row r="180" spans="1:15" ht="48" customHeight="1" x14ac:dyDescent="0.25">
      <c r="A180" s="79"/>
      <c r="B180" s="103"/>
      <c r="C180" s="104"/>
      <c r="D180" s="2" t="s">
        <v>21</v>
      </c>
      <c r="E180" s="120" t="s">
        <v>103</v>
      </c>
      <c r="F180" s="120"/>
      <c r="G180" s="120"/>
      <c r="H180" s="120"/>
      <c r="I180" s="120"/>
      <c r="J180" s="120"/>
      <c r="K180" s="120"/>
      <c r="L180" s="120"/>
      <c r="M180" s="120"/>
      <c r="N180" s="120"/>
      <c r="O180" s="55" t="s">
        <v>129</v>
      </c>
    </row>
    <row r="181" spans="1:15" ht="48.75" customHeight="1" x14ac:dyDescent="0.25">
      <c r="A181" s="79"/>
      <c r="B181" s="103"/>
      <c r="C181" s="104"/>
      <c r="D181" s="2" t="s">
        <v>3</v>
      </c>
      <c r="E181" s="53">
        <f>SUM(F181:N181)</f>
        <v>2993.4037800000001</v>
      </c>
      <c r="F181" s="50">
        <v>599.19280000000003</v>
      </c>
      <c r="G181" s="89">
        <f>599-1.78902</f>
        <v>597.21097999999995</v>
      </c>
      <c r="H181" s="90"/>
      <c r="I181" s="90"/>
      <c r="J181" s="90"/>
      <c r="K181" s="91"/>
      <c r="L181" s="68">
        <v>599</v>
      </c>
      <c r="M181" s="68">
        <v>599</v>
      </c>
      <c r="N181" s="68">
        <v>599</v>
      </c>
      <c r="O181" s="55" t="s">
        <v>51</v>
      </c>
    </row>
    <row r="182" spans="1:15" ht="20.25" customHeight="1" x14ac:dyDescent="0.25">
      <c r="A182" s="76"/>
      <c r="B182" s="92" t="s">
        <v>280</v>
      </c>
      <c r="C182" s="80" t="s">
        <v>206</v>
      </c>
      <c r="D182" s="73" t="s">
        <v>206</v>
      </c>
      <c r="E182" s="83" t="s">
        <v>144</v>
      </c>
      <c r="F182" s="85">
        <v>2023</v>
      </c>
      <c r="G182" s="87" t="s">
        <v>7</v>
      </c>
      <c r="H182" s="89" t="s">
        <v>149</v>
      </c>
      <c r="I182" s="90"/>
      <c r="J182" s="90"/>
      <c r="K182" s="91"/>
      <c r="L182" s="87" t="s">
        <v>66</v>
      </c>
      <c r="M182" s="87" t="s">
        <v>67</v>
      </c>
      <c r="N182" s="87" t="s">
        <v>68</v>
      </c>
      <c r="O182" s="73" t="s">
        <v>206</v>
      </c>
    </row>
    <row r="183" spans="1:15" ht="24" customHeight="1" x14ac:dyDescent="0.25">
      <c r="A183" s="77"/>
      <c r="B183" s="93"/>
      <c r="C183" s="81"/>
      <c r="D183" s="74"/>
      <c r="E183" s="84"/>
      <c r="F183" s="86"/>
      <c r="G183" s="88"/>
      <c r="H183" s="68" t="s">
        <v>145</v>
      </c>
      <c r="I183" s="68" t="s">
        <v>146</v>
      </c>
      <c r="J183" s="68" t="s">
        <v>147</v>
      </c>
      <c r="K183" s="68" t="s">
        <v>148</v>
      </c>
      <c r="L183" s="88"/>
      <c r="M183" s="88"/>
      <c r="N183" s="88"/>
      <c r="O183" s="74"/>
    </row>
    <row r="184" spans="1:15" ht="37.5" customHeight="1" x14ac:dyDescent="0.25">
      <c r="A184" s="78"/>
      <c r="B184" s="94"/>
      <c r="C184" s="82"/>
      <c r="D184" s="75"/>
      <c r="E184" s="1">
        <f>F184+N184+M184+L184+G184</f>
        <v>696</v>
      </c>
      <c r="F184" s="1">
        <v>224</v>
      </c>
      <c r="G184" s="1">
        <f>K184</f>
        <v>118</v>
      </c>
      <c r="H184" s="1">
        <v>118</v>
      </c>
      <c r="I184" s="1">
        <v>118</v>
      </c>
      <c r="J184" s="1">
        <v>118</v>
      </c>
      <c r="K184" s="1">
        <v>118</v>
      </c>
      <c r="L184" s="1">
        <v>118</v>
      </c>
      <c r="M184" s="1">
        <v>118</v>
      </c>
      <c r="N184" s="1">
        <v>118</v>
      </c>
      <c r="O184" s="75"/>
    </row>
    <row r="185" spans="1:15" ht="121.5" customHeight="1" x14ac:dyDescent="0.25">
      <c r="A185" s="49" t="s">
        <v>15</v>
      </c>
      <c r="B185" s="2" t="s">
        <v>172</v>
      </c>
      <c r="C185" s="56" t="s">
        <v>70</v>
      </c>
      <c r="D185" s="2" t="s">
        <v>3</v>
      </c>
      <c r="E185" s="53">
        <f>SUM(F185:N185)</f>
        <v>0</v>
      </c>
      <c r="F185" s="50">
        <v>0</v>
      </c>
      <c r="G185" s="89">
        <v>0</v>
      </c>
      <c r="H185" s="90"/>
      <c r="I185" s="90"/>
      <c r="J185" s="90"/>
      <c r="K185" s="91"/>
      <c r="L185" s="68">
        <v>0</v>
      </c>
      <c r="M185" s="68">
        <v>0</v>
      </c>
      <c r="N185" s="68">
        <v>0</v>
      </c>
      <c r="O185" s="55" t="s">
        <v>296</v>
      </c>
    </row>
    <row r="186" spans="1:15" ht="18.75" customHeight="1" x14ac:dyDescent="0.25">
      <c r="A186" s="76"/>
      <c r="B186" s="92" t="s">
        <v>173</v>
      </c>
      <c r="C186" s="80" t="s">
        <v>206</v>
      </c>
      <c r="D186" s="73" t="s">
        <v>206</v>
      </c>
      <c r="E186" s="83" t="s">
        <v>144</v>
      </c>
      <c r="F186" s="85">
        <v>2023</v>
      </c>
      <c r="G186" s="87" t="s">
        <v>7</v>
      </c>
      <c r="H186" s="89" t="s">
        <v>149</v>
      </c>
      <c r="I186" s="90"/>
      <c r="J186" s="90"/>
      <c r="K186" s="91"/>
      <c r="L186" s="87" t="s">
        <v>66</v>
      </c>
      <c r="M186" s="87" t="s">
        <v>67</v>
      </c>
      <c r="N186" s="87" t="s">
        <v>68</v>
      </c>
      <c r="O186" s="73" t="s">
        <v>206</v>
      </c>
    </row>
    <row r="187" spans="1:15" ht="16.5" customHeight="1" x14ac:dyDescent="0.25">
      <c r="A187" s="77"/>
      <c r="B187" s="93"/>
      <c r="C187" s="81"/>
      <c r="D187" s="74"/>
      <c r="E187" s="84"/>
      <c r="F187" s="86"/>
      <c r="G187" s="88"/>
      <c r="H187" s="68" t="s">
        <v>145</v>
      </c>
      <c r="I187" s="68" t="s">
        <v>146</v>
      </c>
      <c r="J187" s="68" t="s">
        <v>147</v>
      </c>
      <c r="K187" s="68" t="s">
        <v>148</v>
      </c>
      <c r="L187" s="88"/>
      <c r="M187" s="88"/>
      <c r="N187" s="88"/>
      <c r="O187" s="74"/>
    </row>
    <row r="188" spans="1:15" ht="15.75" customHeight="1" x14ac:dyDescent="0.25">
      <c r="A188" s="78"/>
      <c r="B188" s="94"/>
      <c r="C188" s="82"/>
      <c r="D188" s="75"/>
      <c r="E188" s="53" t="s">
        <v>22</v>
      </c>
      <c r="F188" s="53" t="s">
        <v>22</v>
      </c>
      <c r="G188" s="68" t="s">
        <v>22</v>
      </c>
      <c r="H188" s="68" t="s">
        <v>22</v>
      </c>
      <c r="I188" s="68" t="s">
        <v>22</v>
      </c>
      <c r="J188" s="68" t="s">
        <v>22</v>
      </c>
      <c r="K188" s="68" t="s">
        <v>22</v>
      </c>
      <c r="L188" s="68" t="s">
        <v>22</v>
      </c>
      <c r="M188" s="68" t="s">
        <v>22</v>
      </c>
      <c r="N188" s="68" t="s">
        <v>22</v>
      </c>
      <c r="O188" s="75"/>
    </row>
    <row r="189" spans="1:15" ht="96.75" customHeight="1" x14ac:dyDescent="0.25">
      <c r="A189" s="49" t="s">
        <v>37</v>
      </c>
      <c r="B189" s="2" t="s">
        <v>256</v>
      </c>
      <c r="C189" s="56" t="s">
        <v>70</v>
      </c>
      <c r="D189" s="2" t="s">
        <v>3</v>
      </c>
      <c r="E189" s="53">
        <f>SUM(F189:N189)</f>
        <v>171.31538</v>
      </c>
      <c r="F189" s="50">
        <v>34.5</v>
      </c>
      <c r="G189" s="89">
        <f>35-3.18462</f>
        <v>31.815380000000001</v>
      </c>
      <c r="H189" s="90"/>
      <c r="I189" s="90"/>
      <c r="J189" s="90"/>
      <c r="K189" s="91"/>
      <c r="L189" s="68">
        <v>35</v>
      </c>
      <c r="M189" s="68">
        <v>35</v>
      </c>
      <c r="N189" s="68">
        <v>35</v>
      </c>
      <c r="O189" s="55" t="s">
        <v>51</v>
      </c>
    </row>
    <row r="190" spans="1:15" ht="15.75" customHeight="1" x14ac:dyDescent="0.25">
      <c r="A190" s="76"/>
      <c r="B190" s="92" t="s">
        <v>257</v>
      </c>
      <c r="C190" s="80" t="s">
        <v>206</v>
      </c>
      <c r="D190" s="73" t="s">
        <v>206</v>
      </c>
      <c r="E190" s="83" t="s">
        <v>144</v>
      </c>
      <c r="F190" s="85">
        <v>2023</v>
      </c>
      <c r="G190" s="87" t="s">
        <v>7</v>
      </c>
      <c r="H190" s="89" t="s">
        <v>149</v>
      </c>
      <c r="I190" s="90"/>
      <c r="J190" s="90"/>
      <c r="K190" s="91"/>
      <c r="L190" s="87" t="s">
        <v>66</v>
      </c>
      <c r="M190" s="87" t="s">
        <v>67</v>
      </c>
      <c r="N190" s="87" t="s">
        <v>68</v>
      </c>
      <c r="O190" s="73" t="s">
        <v>206</v>
      </c>
    </row>
    <row r="191" spans="1:15" ht="15.75" customHeight="1" x14ac:dyDescent="0.25">
      <c r="A191" s="77"/>
      <c r="B191" s="93"/>
      <c r="C191" s="81"/>
      <c r="D191" s="74"/>
      <c r="E191" s="84"/>
      <c r="F191" s="86"/>
      <c r="G191" s="88"/>
      <c r="H191" s="68" t="s">
        <v>145</v>
      </c>
      <c r="I191" s="68" t="s">
        <v>146</v>
      </c>
      <c r="J191" s="68" t="s">
        <v>147</v>
      </c>
      <c r="K191" s="68" t="s">
        <v>148</v>
      </c>
      <c r="L191" s="88"/>
      <c r="M191" s="88"/>
      <c r="N191" s="88"/>
      <c r="O191" s="74"/>
    </row>
    <row r="192" spans="1:15" ht="18.75" customHeight="1" x14ac:dyDescent="0.25">
      <c r="A192" s="78"/>
      <c r="B192" s="94"/>
      <c r="C192" s="82"/>
      <c r="D192" s="75"/>
      <c r="E192" s="1">
        <f>N192+M192+L192+G192+F192</f>
        <v>88662</v>
      </c>
      <c r="F192" s="1">
        <v>52500</v>
      </c>
      <c r="G192" s="1">
        <f>K192</f>
        <v>9162</v>
      </c>
      <c r="H192" s="1" t="s">
        <v>238</v>
      </c>
      <c r="I192" s="1" t="s">
        <v>238</v>
      </c>
      <c r="J192" s="1">
        <v>9162</v>
      </c>
      <c r="K192" s="1">
        <v>9162</v>
      </c>
      <c r="L192" s="1">
        <v>9000</v>
      </c>
      <c r="M192" s="1">
        <v>9000</v>
      </c>
      <c r="N192" s="1">
        <v>9000</v>
      </c>
      <c r="O192" s="75"/>
    </row>
    <row r="193" spans="1:15" ht="141.75" customHeight="1" x14ac:dyDescent="0.25">
      <c r="A193" s="49" t="s">
        <v>41</v>
      </c>
      <c r="B193" s="2" t="s">
        <v>226</v>
      </c>
      <c r="C193" s="56" t="s">
        <v>70</v>
      </c>
      <c r="D193" s="2" t="s">
        <v>3</v>
      </c>
      <c r="E193" s="53">
        <f>SUM(F193:N193)</f>
        <v>0</v>
      </c>
      <c r="F193" s="50">
        <v>0</v>
      </c>
      <c r="G193" s="89">
        <v>0</v>
      </c>
      <c r="H193" s="90"/>
      <c r="I193" s="90"/>
      <c r="J193" s="90"/>
      <c r="K193" s="91"/>
      <c r="L193" s="68">
        <v>0</v>
      </c>
      <c r="M193" s="68">
        <v>0</v>
      </c>
      <c r="N193" s="68">
        <v>0</v>
      </c>
      <c r="O193" s="55" t="s">
        <v>112</v>
      </c>
    </row>
    <row r="194" spans="1:15" ht="17.25" customHeight="1" x14ac:dyDescent="0.25">
      <c r="A194" s="76"/>
      <c r="B194" s="92" t="s">
        <v>174</v>
      </c>
      <c r="C194" s="80" t="s">
        <v>206</v>
      </c>
      <c r="D194" s="73" t="s">
        <v>206</v>
      </c>
      <c r="E194" s="83" t="s">
        <v>144</v>
      </c>
      <c r="F194" s="85">
        <v>2023</v>
      </c>
      <c r="G194" s="87" t="s">
        <v>7</v>
      </c>
      <c r="H194" s="89" t="s">
        <v>149</v>
      </c>
      <c r="I194" s="90"/>
      <c r="J194" s="90"/>
      <c r="K194" s="91"/>
      <c r="L194" s="87" t="s">
        <v>66</v>
      </c>
      <c r="M194" s="87" t="s">
        <v>67</v>
      </c>
      <c r="N194" s="87" t="s">
        <v>68</v>
      </c>
      <c r="O194" s="73" t="s">
        <v>206</v>
      </c>
    </row>
    <row r="195" spans="1:15" ht="16.5" customHeight="1" x14ac:dyDescent="0.25">
      <c r="A195" s="77"/>
      <c r="B195" s="93"/>
      <c r="C195" s="81"/>
      <c r="D195" s="74"/>
      <c r="E195" s="84"/>
      <c r="F195" s="86"/>
      <c r="G195" s="88"/>
      <c r="H195" s="68" t="s">
        <v>145</v>
      </c>
      <c r="I195" s="68" t="s">
        <v>146</v>
      </c>
      <c r="J195" s="68" t="s">
        <v>147</v>
      </c>
      <c r="K195" s="68" t="s">
        <v>148</v>
      </c>
      <c r="L195" s="88"/>
      <c r="M195" s="88"/>
      <c r="N195" s="88"/>
      <c r="O195" s="74"/>
    </row>
    <row r="196" spans="1:15" ht="24" customHeight="1" x14ac:dyDescent="0.25">
      <c r="A196" s="78"/>
      <c r="B196" s="94"/>
      <c r="C196" s="82"/>
      <c r="D196" s="75"/>
      <c r="E196" s="1">
        <f>N196+M196+L196+G196+F196</f>
        <v>94</v>
      </c>
      <c r="F196" s="1">
        <v>18</v>
      </c>
      <c r="G196" s="1">
        <f>K196</f>
        <v>19</v>
      </c>
      <c r="H196" s="1">
        <v>4</v>
      </c>
      <c r="I196" s="1">
        <v>7</v>
      </c>
      <c r="J196" s="1">
        <v>17</v>
      </c>
      <c r="K196" s="1">
        <v>19</v>
      </c>
      <c r="L196" s="1">
        <v>19</v>
      </c>
      <c r="M196" s="1">
        <v>19</v>
      </c>
      <c r="N196" s="1">
        <v>19</v>
      </c>
      <c r="O196" s="75"/>
    </row>
    <row r="197" spans="1:15" ht="113.25" customHeight="1" x14ac:dyDescent="0.25">
      <c r="A197" s="49" t="s">
        <v>91</v>
      </c>
      <c r="B197" s="2" t="s">
        <v>286</v>
      </c>
      <c r="C197" s="56" t="s">
        <v>287</v>
      </c>
      <c r="D197" s="2" t="s">
        <v>3</v>
      </c>
      <c r="E197" s="53">
        <f>SUM(F197:N197)</f>
        <v>0</v>
      </c>
      <c r="F197" s="50">
        <v>0</v>
      </c>
      <c r="G197" s="89">
        <v>0</v>
      </c>
      <c r="H197" s="90"/>
      <c r="I197" s="90"/>
      <c r="J197" s="90"/>
      <c r="K197" s="91"/>
      <c r="L197" s="68">
        <v>0</v>
      </c>
      <c r="M197" s="68">
        <v>0</v>
      </c>
      <c r="N197" s="68">
        <v>0</v>
      </c>
      <c r="O197" s="55" t="s">
        <v>49</v>
      </c>
    </row>
    <row r="198" spans="1:15" ht="24" customHeight="1" x14ac:dyDescent="0.25">
      <c r="A198" s="76"/>
      <c r="B198" s="92" t="s">
        <v>288</v>
      </c>
      <c r="C198" s="80" t="s">
        <v>206</v>
      </c>
      <c r="D198" s="73" t="s">
        <v>206</v>
      </c>
      <c r="E198" s="83" t="s">
        <v>144</v>
      </c>
      <c r="F198" s="85">
        <v>2023</v>
      </c>
      <c r="G198" s="87" t="s">
        <v>7</v>
      </c>
      <c r="H198" s="89" t="s">
        <v>149</v>
      </c>
      <c r="I198" s="90"/>
      <c r="J198" s="90"/>
      <c r="K198" s="91"/>
      <c r="L198" s="87" t="s">
        <v>66</v>
      </c>
      <c r="M198" s="87" t="s">
        <v>67</v>
      </c>
      <c r="N198" s="87" t="s">
        <v>68</v>
      </c>
      <c r="O198" s="73" t="s">
        <v>206</v>
      </c>
    </row>
    <row r="199" spans="1:15" ht="24" customHeight="1" x14ac:dyDescent="0.25">
      <c r="A199" s="77"/>
      <c r="B199" s="93"/>
      <c r="C199" s="81"/>
      <c r="D199" s="74"/>
      <c r="E199" s="84"/>
      <c r="F199" s="86"/>
      <c r="G199" s="88"/>
      <c r="H199" s="68" t="s">
        <v>145</v>
      </c>
      <c r="I199" s="68" t="s">
        <v>146</v>
      </c>
      <c r="J199" s="68" t="s">
        <v>147</v>
      </c>
      <c r="K199" s="68" t="s">
        <v>148</v>
      </c>
      <c r="L199" s="88"/>
      <c r="M199" s="88"/>
      <c r="N199" s="88"/>
      <c r="O199" s="74"/>
    </row>
    <row r="200" spans="1:15" ht="63.75" customHeight="1" x14ac:dyDescent="0.25">
      <c r="A200" s="78"/>
      <c r="B200" s="94"/>
      <c r="C200" s="82"/>
      <c r="D200" s="75"/>
      <c r="E200" s="1">
        <v>1</v>
      </c>
      <c r="F200" s="1">
        <v>1</v>
      </c>
      <c r="G200" s="1">
        <f>K200</f>
        <v>1</v>
      </c>
      <c r="H200" s="1">
        <v>1</v>
      </c>
      <c r="I200" s="1">
        <v>1</v>
      </c>
      <c r="J200" s="1">
        <v>1</v>
      </c>
      <c r="K200" s="1">
        <v>1</v>
      </c>
      <c r="L200" s="1">
        <v>1</v>
      </c>
      <c r="M200" s="1">
        <v>1</v>
      </c>
      <c r="N200" s="1">
        <v>1</v>
      </c>
      <c r="O200" s="75"/>
    </row>
    <row r="201" spans="1:15" ht="64.5" customHeight="1" x14ac:dyDescent="0.25">
      <c r="A201" s="49" t="s">
        <v>289</v>
      </c>
      <c r="B201" s="2" t="s">
        <v>290</v>
      </c>
      <c r="C201" s="56" t="s">
        <v>287</v>
      </c>
      <c r="D201" s="2" t="s">
        <v>3</v>
      </c>
      <c r="E201" s="53">
        <f>SUM(F201:N201)</f>
        <v>0</v>
      </c>
      <c r="F201" s="50">
        <v>0</v>
      </c>
      <c r="G201" s="89">
        <v>0</v>
      </c>
      <c r="H201" s="90"/>
      <c r="I201" s="90"/>
      <c r="J201" s="90"/>
      <c r="K201" s="91"/>
      <c r="L201" s="68">
        <v>0</v>
      </c>
      <c r="M201" s="68">
        <v>0</v>
      </c>
      <c r="N201" s="68">
        <v>0</v>
      </c>
      <c r="O201" s="55" t="s">
        <v>49</v>
      </c>
    </row>
    <row r="202" spans="1:15" ht="24" customHeight="1" x14ac:dyDescent="0.25">
      <c r="A202" s="76"/>
      <c r="B202" s="92" t="s">
        <v>291</v>
      </c>
      <c r="C202" s="80" t="s">
        <v>206</v>
      </c>
      <c r="D202" s="73" t="s">
        <v>206</v>
      </c>
      <c r="E202" s="83" t="s">
        <v>144</v>
      </c>
      <c r="F202" s="85">
        <v>2023</v>
      </c>
      <c r="G202" s="87" t="s">
        <v>7</v>
      </c>
      <c r="H202" s="89" t="s">
        <v>149</v>
      </c>
      <c r="I202" s="90"/>
      <c r="J202" s="90"/>
      <c r="K202" s="91"/>
      <c r="L202" s="87" t="s">
        <v>66</v>
      </c>
      <c r="M202" s="87" t="s">
        <v>67</v>
      </c>
      <c r="N202" s="87" t="s">
        <v>68</v>
      </c>
      <c r="O202" s="73" t="s">
        <v>206</v>
      </c>
    </row>
    <row r="203" spans="1:15" ht="24" customHeight="1" x14ac:dyDescent="0.25">
      <c r="A203" s="77"/>
      <c r="B203" s="93"/>
      <c r="C203" s="81"/>
      <c r="D203" s="74"/>
      <c r="E203" s="84"/>
      <c r="F203" s="86"/>
      <c r="G203" s="88"/>
      <c r="H203" s="68" t="s">
        <v>145</v>
      </c>
      <c r="I203" s="68" t="s">
        <v>146</v>
      </c>
      <c r="J203" s="68" t="s">
        <v>147</v>
      </c>
      <c r="K203" s="68" t="s">
        <v>148</v>
      </c>
      <c r="L203" s="88"/>
      <c r="M203" s="88"/>
      <c r="N203" s="88"/>
      <c r="O203" s="74"/>
    </row>
    <row r="204" spans="1:15" ht="24" customHeight="1" x14ac:dyDescent="0.25">
      <c r="A204" s="78"/>
      <c r="B204" s="94"/>
      <c r="C204" s="82"/>
      <c r="D204" s="75"/>
      <c r="E204" s="1">
        <v>1</v>
      </c>
      <c r="F204" s="1">
        <v>1</v>
      </c>
      <c r="G204" s="1">
        <f>K204</f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>
        <v>1</v>
      </c>
      <c r="N204" s="1">
        <v>1</v>
      </c>
      <c r="O204" s="75"/>
    </row>
    <row r="205" spans="1:15" ht="105.75" customHeight="1" x14ac:dyDescent="0.25">
      <c r="A205" s="49" t="s">
        <v>16</v>
      </c>
      <c r="B205" s="2" t="s">
        <v>78</v>
      </c>
      <c r="C205" s="56" t="s">
        <v>70</v>
      </c>
      <c r="D205" s="2" t="s">
        <v>3</v>
      </c>
      <c r="E205" s="53">
        <f>SUM(F205:N205)</f>
        <v>0</v>
      </c>
      <c r="F205" s="50">
        <v>0</v>
      </c>
      <c r="G205" s="89">
        <v>0</v>
      </c>
      <c r="H205" s="90"/>
      <c r="I205" s="90"/>
      <c r="J205" s="90"/>
      <c r="K205" s="91"/>
      <c r="L205" s="68">
        <v>0</v>
      </c>
      <c r="M205" s="68">
        <v>0</v>
      </c>
      <c r="N205" s="68">
        <v>0</v>
      </c>
      <c r="O205" s="52" t="s">
        <v>206</v>
      </c>
    </row>
    <row r="206" spans="1:15" ht="91.5" customHeight="1" x14ac:dyDescent="0.25">
      <c r="A206" s="49" t="s">
        <v>17</v>
      </c>
      <c r="B206" s="2" t="s">
        <v>79</v>
      </c>
      <c r="C206" s="56" t="s">
        <v>70</v>
      </c>
      <c r="D206" s="2" t="s">
        <v>3</v>
      </c>
      <c r="E206" s="53">
        <f>SUM(F206:N206)</f>
        <v>0</v>
      </c>
      <c r="F206" s="50">
        <v>0</v>
      </c>
      <c r="G206" s="89">
        <v>0</v>
      </c>
      <c r="H206" s="90"/>
      <c r="I206" s="90"/>
      <c r="J206" s="90"/>
      <c r="K206" s="91"/>
      <c r="L206" s="68">
        <v>0</v>
      </c>
      <c r="M206" s="68">
        <v>0</v>
      </c>
      <c r="N206" s="68">
        <v>0</v>
      </c>
      <c r="O206" s="55" t="s">
        <v>101</v>
      </c>
    </row>
    <row r="207" spans="1:15" ht="21.75" customHeight="1" x14ac:dyDescent="0.25">
      <c r="A207" s="76"/>
      <c r="B207" s="92" t="s">
        <v>175</v>
      </c>
      <c r="C207" s="80" t="s">
        <v>206</v>
      </c>
      <c r="D207" s="73" t="s">
        <v>206</v>
      </c>
      <c r="E207" s="83" t="s">
        <v>144</v>
      </c>
      <c r="F207" s="85">
        <v>2023</v>
      </c>
      <c r="G207" s="87" t="s">
        <v>7</v>
      </c>
      <c r="H207" s="89" t="s">
        <v>149</v>
      </c>
      <c r="I207" s="90"/>
      <c r="J207" s="90"/>
      <c r="K207" s="91"/>
      <c r="L207" s="87" t="s">
        <v>66</v>
      </c>
      <c r="M207" s="87" t="s">
        <v>67</v>
      </c>
      <c r="N207" s="87" t="s">
        <v>68</v>
      </c>
      <c r="O207" s="73" t="s">
        <v>206</v>
      </c>
    </row>
    <row r="208" spans="1:15" ht="27.75" customHeight="1" x14ac:dyDescent="0.25">
      <c r="A208" s="77"/>
      <c r="B208" s="93"/>
      <c r="C208" s="81"/>
      <c r="D208" s="74"/>
      <c r="E208" s="84"/>
      <c r="F208" s="86"/>
      <c r="G208" s="88"/>
      <c r="H208" s="68" t="s">
        <v>145</v>
      </c>
      <c r="I208" s="68" t="s">
        <v>146</v>
      </c>
      <c r="J208" s="68" t="s">
        <v>147</v>
      </c>
      <c r="K208" s="68" t="s">
        <v>148</v>
      </c>
      <c r="L208" s="88"/>
      <c r="M208" s="88"/>
      <c r="N208" s="88"/>
      <c r="O208" s="74"/>
    </row>
    <row r="209" spans="1:15" ht="74.25" customHeight="1" x14ac:dyDescent="0.25">
      <c r="A209" s="78"/>
      <c r="B209" s="94"/>
      <c r="C209" s="82"/>
      <c r="D209" s="75"/>
      <c r="E209" s="53" t="s">
        <v>22</v>
      </c>
      <c r="F209" s="53" t="s">
        <v>22</v>
      </c>
      <c r="G209" s="68" t="s">
        <v>22</v>
      </c>
      <c r="H209" s="68" t="s">
        <v>22</v>
      </c>
      <c r="I209" s="68" t="s">
        <v>22</v>
      </c>
      <c r="J209" s="68" t="s">
        <v>22</v>
      </c>
      <c r="K209" s="68" t="s">
        <v>22</v>
      </c>
      <c r="L209" s="68" t="s">
        <v>22</v>
      </c>
      <c r="M209" s="68" t="s">
        <v>22</v>
      </c>
      <c r="N209" s="68" t="s">
        <v>22</v>
      </c>
      <c r="O209" s="75"/>
    </row>
    <row r="210" spans="1:15" ht="61.5" customHeight="1" x14ac:dyDescent="0.25">
      <c r="A210" s="105" t="s">
        <v>18</v>
      </c>
      <c r="B210" s="92" t="s">
        <v>258</v>
      </c>
      <c r="C210" s="80" t="s">
        <v>70</v>
      </c>
      <c r="D210" s="2" t="s">
        <v>21</v>
      </c>
      <c r="E210" s="101" t="s">
        <v>113</v>
      </c>
      <c r="F210" s="101"/>
      <c r="G210" s="101"/>
      <c r="H210" s="101"/>
      <c r="I210" s="101"/>
      <c r="J210" s="101"/>
      <c r="K210" s="101"/>
      <c r="L210" s="101"/>
      <c r="M210" s="101"/>
      <c r="N210" s="101"/>
      <c r="O210" s="73" t="s">
        <v>206</v>
      </c>
    </row>
    <row r="211" spans="1:15" ht="68.25" customHeight="1" x14ac:dyDescent="0.25">
      <c r="A211" s="106"/>
      <c r="B211" s="94"/>
      <c r="C211" s="82"/>
      <c r="D211" s="2" t="s">
        <v>3</v>
      </c>
      <c r="E211" s="138" t="s">
        <v>267</v>
      </c>
      <c r="F211" s="138"/>
      <c r="G211" s="138"/>
      <c r="H211" s="138"/>
      <c r="I211" s="138"/>
      <c r="J211" s="138"/>
      <c r="K211" s="138"/>
      <c r="L211" s="138"/>
      <c r="M211" s="138"/>
      <c r="N211" s="138"/>
      <c r="O211" s="75"/>
    </row>
    <row r="212" spans="1:15" ht="61.5" customHeight="1" x14ac:dyDescent="0.25">
      <c r="A212" s="105" t="s">
        <v>19</v>
      </c>
      <c r="B212" s="92" t="s">
        <v>259</v>
      </c>
      <c r="C212" s="80" t="s">
        <v>70</v>
      </c>
      <c r="D212" s="2" t="s">
        <v>21</v>
      </c>
      <c r="E212" s="101" t="s">
        <v>113</v>
      </c>
      <c r="F212" s="101"/>
      <c r="G212" s="101"/>
      <c r="H212" s="101"/>
      <c r="I212" s="101"/>
      <c r="J212" s="101"/>
      <c r="K212" s="101"/>
      <c r="L212" s="101"/>
      <c r="M212" s="101"/>
      <c r="N212" s="101"/>
      <c r="O212" s="55" t="s">
        <v>114</v>
      </c>
    </row>
    <row r="213" spans="1:15" ht="60" customHeight="1" x14ac:dyDescent="0.25">
      <c r="A213" s="106"/>
      <c r="B213" s="94"/>
      <c r="C213" s="82"/>
      <c r="D213" s="2" t="s">
        <v>3</v>
      </c>
      <c r="E213" s="138" t="s">
        <v>267</v>
      </c>
      <c r="F213" s="138"/>
      <c r="G213" s="138"/>
      <c r="H213" s="138"/>
      <c r="I213" s="138"/>
      <c r="J213" s="138"/>
      <c r="K213" s="138"/>
      <c r="L213" s="138"/>
      <c r="M213" s="138"/>
      <c r="N213" s="138"/>
      <c r="O213" s="55" t="s">
        <v>51</v>
      </c>
    </row>
    <row r="214" spans="1:15" ht="19.5" customHeight="1" x14ac:dyDescent="0.25">
      <c r="A214" s="76"/>
      <c r="B214" s="92" t="s">
        <v>219</v>
      </c>
      <c r="C214" s="80" t="s">
        <v>206</v>
      </c>
      <c r="D214" s="73" t="s">
        <v>206</v>
      </c>
      <c r="E214" s="83" t="s">
        <v>144</v>
      </c>
      <c r="F214" s="85">
        <v>2023</v>
      </c>
      <c r="G214" s="87" t="s">
        <v>7</v>
      </c>
      <c r="H214" s="89" t="s">
        <v>149</v>
      </c>
      <c r="I214" s="90"/>
      <c r="J214" s="90"/>
      <c r="K214" s="91"/>
      <c r="L214" s="87" t="s">
        <v>66</v>
      </c>
      <c r="M214" s="87" t="s">
        <v>67</v>
      </c>
      <c r="N214" s="87" t="s">
        <v>68</v>
      </c>
      <c r="O214" s="73" t="s">
        <v>206</v>
      </c>
    </row>
    <row r="215" spans="1:15" ht="21" customHeight="1" x14ac:dyDescent="0.25">
      <c r="A215" s="77"/>
      <c r="B215" s="93"/>
      <c r="C215" s="81"/>
      <c r="D215" s="74"/>
      <c r="E215" s="84"/>
      <c r="F215" s="86"/>
      <c r="G215" s="88"/>
      <c r="H215" s="68" t="s">
        <v>145</v>
      </c>
      <c r="I215" s="68" t="s">
        <v>146</v>
      </c>
      <c r="J215" s="68" t="s">
        <v>147</v>
      </c>
      <c r="K215" s="68" t="s">
        <v>148</v>
      </c>
      <c r="L215" s="88"/>
      <c r="M215" s="88"/>
      <c r="N215" s="88"/>
      <c r="O215" s="74"/>
    </row>
    <row r="216" spans="1:15" ht="60" customHeight="1" x14ac:dyDescent="0.25">
      <c r="A216" s="78"/>
      <c r="B216" s="94"/>
      <c r="C216" s="82"/>
      <c r="D216" s="75"/>
      <c r="E216" s="1">
        <f>N216+M216+L216+G216+F216</f>
        <v>5</v>
      </c>
      <c r="F216" s="1">
        <v>1</v>
      </c>
      <c r="G216" s="1">
        <f>K216</f>
        <v>1</v>
      </c>
      <c r="H216" s="1">
        <v>1</v>
      </c>
      <c r="I216" s="1">
        <v>1</v>
      </c>
      <c r="J216" s="1">
        <v>1</v>
      </c>
      <c r="K216" s="1">
        <v>1</v>
      </c>
      <c r="L216" s="1">
        <v>1</v>
      </c>
      <c r="M216" s="1">
        <v>1</v>
      </c>
      <c r="N216" s="1">
        <v>1</v>
      </c>
      <c r="O216" s="75"/>
    </row>
    <row r="217" spans="1:15" ht="24" customHeight="1" x14ac:dyDescent="0.25">
      <c r="A217" s="107" t="s">
        <v>277</v>
      </c>
      <c r="B217" s="107"/>
      <c r="C217" s="107"/>
      <c r="D217" s="23" t="s">
        <v>33</v>
      </c>
      <c r="E217" s="54">
        <f>SUM(F217:N217)</f>
        <v>5314.5943900000002</v>
      </c>
      <c r="F217" s="63">
        <f>F219</f>
        <v>1103.22361</v>
      </c>
      <c r="G217" s="139">
        <f>G219</f>
        <v>812.37077999999997</v>
      </c>
      <c r="H217" s="140"/>
      <c r="I217" s="140"/>
      <c r="J217" s="140"/>
      <c r="K217" s="141"/>
      <c r="L217" s="72">
        <f t="shared" ref="L217:N217" si="21">L219</f>
        <v>1133</v>
      </c>
      <c r="M217" s="72">
        <f t="shared" si="21"/>
        <v>1133</v>
      </c>
      <c r="N217" s="72">
        <f t="shared" si="21"/>
        <v>1133</v>
      </c>
      <c r="O217" s="73" t="s">
        <v>206</v>
      </c>
    </row>
    <row r="218" spans="1:15" ht="60" customHeight="1" x14ac:dyDescent="0.25">
      <c r="A218" s="107"/>
      <c r="B218" s="107"/>
      <c r="C218" s="107"/>
      <c r="D218" s="23" t="s">
        <v>21</v>
      </c>
      <c r="E218" s="97" t="s">
        <v>115</v>
      </c>
      <c r="F218" s="97"/>
      <c r="G218" s="97"/>
      <c r="H218" s="97"/>
      <c r="I218" s="97"/>
      <c r="J218" s="97"/>
      <c r="K218" s="97"/>
      <c r="L218" s="97"/>
      <c r="M218" s="97"/>
      <c r="N218" s="97"/>
      <c r="O218" s="74"/>
    </row>
    <row r="219" spans="1:15" ht="72" customHeight="1" x14ac:dyDescent="0.25">
      <c r="A219" s="107"/>
      <c r="B219" s="107"/>
      <c r="C219" s="107"/>
      <c r="D219" s="23" t="s">
        <v>3</v>
      </c>
      <c r="E219" s="54">
        <f>SUM(F219:N219)</f>
        <v>5314.5943900000002</v>
      </c>
      <c r="F219" s="63">
        <f>SUM(F160,F169,F178,F205,)</f>
        <v>1103.22361</v>
      </c>
      <c r="G219" s="139">
        <f>SUM(G160,G169,G178,G205)</f>
        <v>812.37077999999997</v>
      </c>
      <c r="H219" s="140"/>
      <c r="I219" s="140"/>
      <c r="J219" s="140"/>
      <c r="K219" s="141"/>
      <c r="L219" s="72">
        <f>SUM(L160,L169,L178,L205)</f>
        <v>1133</v>
      </c>
      <c r="M219" s="72">
        <f>SUM(M160,M169,M178,M205)</f>
        <v>1133</v>
      </c>
      <c r="N219" s="72">
        <f>SUM(N160,N169,N178,N205)</f>
        <v>1133</v>
      </c>
      <c r="O219" s="74"/>
    </row>
    <row r="220" spans="1:15" ht="35.25" customHeight="1" x14ac:dyDescent="0.25">
      <c r="A220" s="107"/>
      <c r="B220" s="107"/>
      <c r="C220" s="107"/>
      <c r="D220" s="23" t="s">
        <v>24</v>
      </c>
      <c r="E220" s="102" t="s">
        <v>118</v>
      </c>
      <c r="F220" s="102"/>
      <c r="G220" s="102"/>
      <c r="H220" s="102"/>
      <c r="I220" s="102"/>
      <c r="J220" s="102"/>
      <c r="K220" s="102"/>
      <c r="L220" s="102"/>
      <c r="M220" s="102"/>
      <c r="N220" s="102"/>
      <c r="O220" s="75"/>
    </row>
    <row r="221" spans="1:15" ht="24.75" customHeight="1" x14ac:dyDescent="0.25">
      <c r="A221" s="98" t="s">
        <v>209</v>
      </c>
      <c r="B221" s="99"/>
      <c r="C221" s="99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</row>
    <row r="222" spans="1:15" ht="215.25" customHeight="1" x14ac:dyDescent="0.25">
      <c r="A222" s="49" t="s">
        <v>90</v>
      </c>
      <c r="B222" s="2" t="s">
        <v>249</v>
      </c>
      <c r="C222" s="56" t="s">
        <v>70</v>
      </c>
      <c r="D222" s="2" t="s">
        <v>3</v>
      </c>
      <c r="E222" s="53">
        <f>SUM(F222:N222)</f>
        <v>92406.495360000001</v>
      </c>
      <c r="F222" s="50">
        <f>SUM(F223,F227)</f>
        <v>19086.983080000002</v>
      </c>
      <c r="G222" s="89">
        <f>SUM(G223,G227)</f>
        <v>18863.512279999999</v>
      </c>
      <c r="H222" s="90"/>
      <c r="I222" s="90"/>
      <c r="J222" s="90"/>
      <c r="K222" s="91"/>
      <c r="L222" s="68">
        <f>SUM(L223,L227)</f>
        <v>18152</v>
      </c>
      <c r="M222" s="68">
        <f>SUM(M223,M227)</f>
        <v>18152</v>
      </c>
      <c r="N222" s="68">
        <f>SUM(N223,N227)</f>
        <v>18152</v>
      </c>
      <c r="O222" s="52" t="s">
        <v>206</v>
      </c>
    </row>
    <row r="223" spans="1:15" ht="63.75" customHeight="1" x14ac:dyDescent="0.25">
      <c r="A223" s="49" t="s">
        <v>8</v>
      </c>
      <c r="B223" s="2" t="s">
        <v>260</v>
      </c>
      <c r="C223" s="56" t="s">
        <v>70</v>
      </c>
      <c r="D223" s="2" t="s">
        <v>3</v>
      </c>
      <c r="E223" s="53">
        <f>SUM(F223:N223)</f>
        <v>91725.943780000001</v>
      </c>
      <c r="F223" s="50">
        <v>19086.983080000002</v>
      </c>
      <c r="G223" s="89">
        <f>18152+212.52673-181.56603</f>
        <v>18182.9607</v>
      </c>
      <c r="H223" s="90"/>
      <c r="I223" s="90"/>
      <c r="J223" s="90"/>
      <c r="K223" s="91"/>
      <c r="L223" s="68">
        <v>18152</v>
      </c>
      <c r="M223" s="68">
        <v>18152</v>
      </c>
      <c r="N223" s="68">
        <v>18152</v>
      </c>
      <c r="O223" s="55" t="s">
        <v>51</v>
      </c>
    </row>
    <row r="224" spans="1:15" ht="18" customHeight="1" x14ac:dyDescent="0.25">
      <c r="A224" s="76"/>
      <c r="B224" s="92" t="s">
        <v>176</v>
      </c>
      <c r="C224" s="80" t="s">
        <v>206</v>
      </c>
      <c r="D224" s="73" t="s">
        <v>206</v>
      </c>
      <c r="E224" s="83" t="s">
        <v>144</v>
      </c>
      <c r="F224" s="85">
        <v>2023</v>
      </c>
      <c r="G224" s="87" t="s">
        <v>7</v>
      </c>
      <c r="H224" s="89" t="s">
        <v>149</v>
      </c>
      <c r="I224" s="90"/>
      <c r="J224" s="90"/>
      <c r="K224" s="91"/>
      <c r="L224" s="87" t="s">
        <v>66</v>
      </c>
      <c r="M224" s="87" t="s">
        <v>67</v>
      </c>
      <c r="N224" s="87" t="s">
        <v>68</v>
      </c>
      <c r="O224" s="73" t="s">
        <v>206</v>
      </c>
    </row>
    <row r="225" spans="1:15" ht="17.25" customHeight="1" x14ac:dyDescent="0.25">
      <c r="A225" s="77"/>
      <c r="B225" s="93"/>
      <c r="C225" s="81"/>
      <c r="D225" s="74"/>
      <c r="E225" s="84"/>
      <c r="F225" s="86"/>
      <c r="G225" s="88"/>
      <c r="H225" s="68" t="s">
        <v>145</v>
      </c>
      <c r="I225" s="68" t="s">
        <v>146</v>
      </c>
      <c r="J225" s="68" t="s">
        <v>147</v>
      </c>
      <c r="K225" s="68" t="s">
        <v>148</v>
      </c>
      <c r="L225" s="88"/>
      <c r="M225" s="88"/>
      <c r="N225" s="88"/>
      <c r="O225" s="74"/>
    </row>
    <row r="226" spans="1:15" ht="18" customHeight="1" x14ac:dyDescent="0.25">
      <c r="A226" s="78"/>
      <c r="B226" s="94"/>
      <c r="C226" s="82"/>
      <c r="D226" s="75"/>
      <c r="E226" s="1">
        <v>100</v>
      </c>
      <c r="F226" s="1">
        <v>100</v>
      </c>
      <c r="G226" s="1">
        <v>100</v>
      </c>
      <c r="H226" s="1">
        <v>100</v>
      </c>
      <c r="I226" s="1">
        <v>100</v>
      </c>
      <c r="J226" s="1">
        <v>100</v>
      </c>
      <c r="K226" s="1">
        <v>100</v>
      </c>
      <c r="L226" s="1">
        <v>100</v>
      </c>
      <c r="M226" s="1">
        <v>100</v>
      </c>
      <c r="N226" s="1">
        <v>100</v>
      </c>
      <c r="O226" s="75"/>
    </row>
    <row r="227" spans="1:15" ht="63" customHeight="1" x14ac:dyDescent="0.25">
      <c r="A227" s="49" t="s">
        <v>9</v>
      </c>
      <c r="B227" s="2" t="s">
        <v>261</v>
      </c>
      <c r="C227" s="56" t="s">
        <v>70</v>
      </c>
      <c r="D227" s="2" t="s">
        <v>3</v>
      </c>
      <c r="E227" s="53">
        <f>SUM(F227:N227)</f>
        <v>680.55158000000006</v>
      </c>
      <c r="F227" s="50">
        <v>0</v>
      </c>
      <c r="G227" s="89">
        <f>429.29134+251.26024</f>
        <v>680.55158000000006</v>
      </c>
      <c r="H227" s="90"/>
      <c r="I227" s="90"/>
      <c r="J227" s="90"/>
      <c r="K227" s="91"/>
      <c r="L227" s="68">
        <v>0</v>
      </c>
      <c r="M227" s="68">
        <v>0</v>
      </c>
      <c r="N227" s="68">
        <v>0</v>
      </c>
      <c r="O227" s="55" t="s">
        <v>51</v>
      </c>
    </row>
    <row r="228" spans="1:15" ht="18.75" customHeight="1" x14ac:dyDescent="0.25">
      <c r="A228" s="76"/>
      <c r="B228" s="92" t="s">
        <v>177</v>
      </c>
      <c r="C228" s="80" t="s">
        <v>206</v>
      </c>
      <c r="D228" s="73" t="s">
        <v>206</v>
      </c>
      <c r="E228" s="83" t="s">
        <v>144</v>
      </c>
      <c r="F228" s="85">
        <v>2023</v>
      </c>
      <c r="G228" s="87" t="s">
        <v>7</v>
      </c>
      <c r="H228" s="89" t="s">
        <v>149</v>
      </c>
      <c r="I228" s="90"/>
      <c r="J228" s="90"/>
      <c r="K228" s="91"/>
      <c r="L228" s="87" t="s">
        <v>66</v>
      </c>
      <c r="M228" s="87" t="s">
        <v>67</v>
      </c>
      <c r="N228" s="87" t="s">
        <v>68</v>
      </c>
      <c r="O228" s="73" t="s">
        <v>206</v>
      </c>
    </row>
    <row r="229" spans="1:15" ht="16.5" customHeight="1" x14ac:dyDescent="0.25">
      <c r="A229" s="77"/>
      <c r="B229" s="93"/>
      <c r="C229" s="81"/>
      <c r="D229" s="74"/>
      <c r="E229" s="84"/>
      <c r="F229" s="86"/>
      <c r="G229" s="88"/>
      <c r="H229" s="68" t="s">
        <v>145</v>
      </c>
      <c r="I229" s="68" t="s">
        <v>146</v>
      </c>
      <c r="J229" s="68" t="s">
        <v>147</v>
      </c>
      <c r="K229" s="68" t="s">
        <v>148</v>
      </c>
      <c r="L229" s="88"/>
      <c r="M229" s="88"/>
      <c r="N229" s="88"/>
      <c r="O229" s="74"/>
    </row>
    <row r="230" spans="1:15" ht="17.25" customHeight="1" x14ac:dyDescent="0.25">
      <c r="A230" s="78"/>
      <c r="B230" s="94"/>
      <c r="C230" s="82"/>
      <c r="D230" s="75"/>
      <c r="E230" s="1">
        <f>G230</f>
        <v>3</v>
      </c>
      <c r="F230" s="53" t="s">
        <v>22</v>
      </c>
      <c r="G230" s="1">
        <f>K230</f>
        <v>3</v>
      </c>
      <c r="H230" s="68" t="s">
        <v>22</v>
      </c>
      <c r="I230" s="68" t="s">
        <v>22</v>
      </c>
      <c r="J230" s="1">
        <v>3</v>
      </c>
      <c r="K230" s="1">
        <v>3</v>
      </c>
      <c r="L230" s="68" t="s">
        <v>22</v>
      </c>
      <c r="M230" s="68" t="s">
        <v>22</v>
      </c>
      <c r="N230" s="68" t="s">
        <v>22</v>
      </c>
      <c r="O230" s="75"/>
    </row>
    <row r="231" spans="1:15" ht="112.5" customHeight="1" x14ac:dyDescent="0.25">
      <c r="A231" s="49" t="s">
        <v>20</v>
      </c>
      <c r="B231" s="2" t="s">
        <v>218</v>
      </c>
      <c r="C231" s="56" t="s">
        <v>70</v>
      </c>
      <c r="D231" s="2" t="s">
        <v>3</v>
      </c>
      <c r="E231" s="53">
        <f>SUM(F231:N231)</f>
        <v>0</v>
      </c>
      <c r="F231" s="50">
        <f>SUM(F232)</f>
        <v>0</v>
      </c>
      <c r="G231" s="89">
        <f>SUM(G232)</f>
        <v>0</v>
      </c>
      <c r="H231" s="90"/>
      <c r="I231" s="90"/>
      <c r="J231" s="90"/>
      <c r="K231" s="91"/>
      <c r="L231" s="68">
        <f t="shared" ref="L231:N231" si="22">SUM(L232)</f>
        <v>0</v>
      </c>
      <c r="M231" s="68">
        <f t="shared" si="22"/>
        <v>0</v>
      </c>
      <c r="N231" s="68">
        <f t="shared" si="22"/>
        <v>0</v>
      </c>
      <c r="O231" s="52" t="s">
        <v>206</v>
      </c>
    </row>
    <row r="232" spans="1:15" ht="113.25" customHeight="1" x14ac:dyDescent="0.25">
      <c r="A232" s="49" t="s">
        <v>12</v>
      </c>
      <c r="B232" s="2" t="s">
        <v>262</v>
      </c>
      <c r="C232" s="56" t="s">
        <v>70</v>
      </c>
      <c r="D232" s="2" t="s">
        <v>3</v>
      </c>
      <c r="E232" s="53">
        <f>SUM(F232:N232)</f>
        <v>0</v>
      </c>
      <c r="F232" s="50">
        <v>0</v>
      </c>
      <c r="G232" s="89">
        <v>0</v>
      </c>
      <c r="H232" s="90"/>
      <c r="I232" s="90"/>
      <c r="J232" s="90"/>
      <c r="K232" s="91"/>
      <c r="L232" s="68">
        <v>0</v>
      </c>
      <c r="M232" s="68">
        <v>0</v>
      </c>
      <c r="N232" s="68">
        <v>0</v>
      </c>
      <c r="O232" s="55" t="s">
        <v>51</v>
      </c>
    </row>
    <row r="233" spans="1:15" ht="22.5" customHeight="1" x14ac:dyDescent="0.25">
      <c r="A233" s="76"/>
      <c r="B233" s="92" t="s">
        <v>242</v>
      </c>
      <c r="C233" s="80" t="s">
        <v>206</v>
      </c>
      <c r="D233" s="73" t="s">
        <v>206</v>
      </c>
      <c r="E233" s="83" t="s">
        <v>144</v>
      </c>
      <c r="F233" s="85">
        <v>2023</v>
      </c>
      <c r="G233" s="87" t="s">
        <v>7</v>
      </c>
      <c r="H233" s="89" t="s">
        <v>149</v>
      </c>
      <c r="I233" s="90"/>
      <c r="J233" s="90"/>
      <c r="K233" s="91"/>
      <c r="L233" s="87" t="s">
        <v>66</v>
      </c>
      <c r="M233" s="87" t="s">
        <v>67</v>
      </c>
      <c r="N233" s="87" t="s">
        <v>68</v>
      </c>
      <c r="O233" s="73" t="s">
        <v>206</v>
      </c>
    </row>
    <row r="234" spans="1:15" ht="20.25" customHeight="1" x14ac:dyDescent="0.25">
      <c r="A234" s="77"/>
      <c r="B234" s="93"/>
      <c r="C234" s="81"/>
      <c r="D234" s="74"/>
      <c r="E234" s="84"/>
      <c r="F234" s="86"/>
      <c r="G234" s="88"/>
      <c r="H234" s="68" t="s">
        <v>145</v>
      </c>
      <c r="I234" s="68" t="s">
        <v>146</v>
      </c>
      <c r="J234" s="68" t="s">
        <v>147</v>
      </c>
      <c r="K234" s="68" t="s">
        <v>148</v>
      </c>
      <c r="L234" s="88"/>
      <c r="M234" s="88"/>
      <c r="N234" s="88"/>
      <c r="O234" s="74"/>
    </row>
    <row r="235" spans="1:15" ht="40.5" customHeight="1" x14ac:dyDescent="0.25">
      <c r="A235" s="78"/>
      <c r="B235" s="94"/>
      <c r="C235" s="82"/>
      <c r="D235" s="75"/>
      <c r="E235" s="53" t="s">
        <v>22</v>
      </c>
      <c r="F235" s="53" t="s">
        <v>22</v>
      </c>
      <c r="G235" s="68" t="s">
        <v>22</v>
      </c>
      <c r="H235" s="68" t="s">
        <v>22</v>
      </c>
      <c r="I235" s="68" t="s">
        <v>22</v>
      </c>
      <c r="J235" s="68" t="s">
        <v>22</v>
      </c>
      <c r="K235" s="68" t="s">
        <v>22</v>
      </c>
      <c r="L235" s="68" t="s">
        <v>22</v>
      </c>
      <c r="M235" s="68" t="s">
        <v>22</v>
      </c>
      <c r="N235" s="68" t="s">
        <v>22</v>
      </c>
      <c r="O235" s="75"/>
    </row>
    <row r="236" spans="1:15" ht="57" customHeight="1" x14ac:dyDescent="0.25">
      <c r="A236" s="79" t="s">
        <v>93</v>
      </c>
      <c r="B236" s="103" t="s">
        <v>178</v>
      </c>
      <c r="C236" s="104" t="s">
        <v>70</v>
      </c>
      <c r="D236" s="2" t="s">
        <v>3</v>
      </c>
      <c r="E236" s="53">
        <f>SUM(F236:N236)</f>
        <v>1002.2735</v>
      </c>
      <c r="F236" s="50">
        <f>SUM(F238,F257,F261,F265)</f>
        <v>287.99</v>
      </c>
      <c r="G236" s="89">
        <f>SUM(G238,G257,G261,G265)</f>
        <v>114.2835</v>
      </c>
      <c r="H236" s="90"/>
      <c r="I236" s="90"/>
      <c r="J236" s="90"/>
      <c r="K236" s="91"/>
      <c r="L236" s="67">
        <f>SUM(L238,L257,L261,L265)</f>
        <v>200</v>
      </c>
      <c r="M236" s="67">
        <f>SUM(M238,M257,M261,M265)</f>
        <v>200</v>
      </c>
      <c r="N236" s="67">
        <f>SUM(N238,N257,N261,N265)</f>
        <v>200</v>
      </c>
      <c r="O236" s="95" t="s">
        <v>206</v>
      </c>
    </row>
    <row r="237" spans="1:15" ht="81" customHeight="1" x14ac:dyDescent="0.25">
      <c r="A237" s="79"/>
      <c r="B237" s="103"/>
      <c r="C237" s="104"/>
      <c r="D237" s="2" t="s">
        <v>24</v>
      </c>
      <c r="E237" s="101" t="s">
        <v>119</v>
      </c>
      <c r="F237" s="101"/>
      <c r="G237" s="101"/>
      <c r="H237" s="101"/>
      <c r="I237" s="101"/>
      <c r="J237" s="101"/>
      <c r="K237" s="101"/>
      <c r="L237" s="101"/>
      <c r="M237" s="101"/>
      <c r="N237" s="101"/>
      <c r="O237" s="95"/>
    </row>
    <row r="238" spans="1:15" ht="47.25" customHeight="1" x14ac:dyDescent="0.25">
      <c r="A238" s="79" t="s">
        <v>14</v>
      </c>
      <c r="B238" s="103" t="s">
        <v>179</v>
      </c>
      <c r="C238" s="104" t="s">
        <v>70</v>
      </c>
      <c r="D238" s="2" t="s">
        <v>3</v>
      </c>
      <c r="E238" s="53">
        <f>SUM(F238:N238)</f>
        <v>0</v>
      </c>
      <c r="F238" s="50">
        <f>SUM(F240,F245)</f>
        <v>0</v>
      </c>
      <c r="G238" s="89">
        <f>SUM(G240,G245)</f>
        <v>0</v>
      </c>
      <c r="H238" s="90"/>
      <c r="I238" s="90"/>
      <c r="J238" s="90"/>
      <c r="K238" s="91"/>
      <c r="L238" s="68">
        <f>SUM(L240,L245)</f>
        <v>0</v>
      </c>
      <c r="M238" s="68">
        <f>SUM(M240,M245)</f>
        <v>0</v>
      </c>
      <c r="N238" s="68">
        <f>SUM(N240,N245)</f>
        <v>0</v>
      </c>
      <c r="O238" s="103" t="s">
        <v>116</v>
      </c>
    </row>
    <row r="239" spans="1:15" ht="30.75" customHeight="1" x14ac:dyDescent="0.25">
      <c r="A239" s="79"/>
      <c r="B239" s="103"/>
      <c r="C239" s="104"/>
      <c r="D239" s="2" t="s">
        <v>24</v>
      </c>
      <c r="E239" s="101" t="s">
        <v>119</v>
      </c>
      <c r="F239" s="101"/>
      <c r="G239" s="101"/>
      <c r="H239" s="101"/>
      <c r="I239" s="101"/>
      <c r="J239" s="101"/>
      <c r="K239" s="101"/>
      <c r="L239" s="101"/>
      <c r="M239" s="101"/>
      <c r="N239" s="101"/>
      <c r="O239" s="103"/>
    </row>
    <row r="240" spans="1:15" ht="46.5" hidden="1" customHeight="1" x14ac:dyDescent="0.25">
      <c r="A240" s="105"/>
      <c r="B240" s="92"/>
      <c r="C240" s="80"/>
      <c r="D240" s="2"/>
      <c r="E240" s="53"/>
      <c r="F240" s="50"/>
      <c r="G240" s="89"/>
      <c r="H240" s="90"/>
      <c r="I240" s="90"/>
      <c r="J240" s="90"/>
      <c r="K240" s="91"/>
      <c r="L240" s="68"/>
      <c r="M240" s="68"/>
      <c r="N240" s="68"/>
      <c r="O240" s="92"/>
    </row>
    <row r="241" spans="1:15" ht="32.25" hidden="1" customHeight="1" x14ac:dyDescent="0.25">
      <c r="A241" s="106"/>
      <c r="B241" s="94"/>
      <c r="C241" s="82"/>
      <c r="D241" s="2"/>
      <c r="E241" s="89"/>
      <c r="F241" s="90"/>
      <c r="G241" s="90"/>
      <c r="H241" s="90"/>
      <c r="I241" s="90"/>
      <c r="J241" s="90"/>
      <c r="K241" s="90"/>
      <c r="L241" s="90"/>
      <c r="M241" s="90"/>
      <c r="N241" s="91"/>
      <c r="O241" s="94"/>
    </row>
    <row r="242" spans="1:15" ht="17.25" customHeight="1" x14ac:dyDescent="0.25">
      <c r="A242" s="76"/>
      <c r="B242" s="92" t="s">
        <v>180</v>
      </c>
      <c r="C242" s="80" t="s">
        <v>206</v>
      </c>
      <c r="D242" s="73" t="s">
        <v>206</v>
      </c>
      <c r="E242" s="83" t="s">
        <v>144</v>
      </c>
      <c r="F242" s="85">
        <v>2023</v>
      </c>
      <c r="G242" s="87" t="s">
        <v>7</v>
      </c>
      <c r="H242" s="89" t="s">
        <v>149</v>
      </c>
      <c r="I242" s="90"/>
      <c r="J242" s="90"/>
      <c r="K242" s="91"/>
      <c r="L242" s="87" t="s">
        <v>66</v>
      </c>
      <c r="M242" s="87" t="s">
        <v>67</v>
      </c>
      <c r="N242" s="87" t="s">
        <v>68</v>
      </c>
      <c r="O242" s="73" t="s">
        <v>206</v>
      </c>
    </row>
    <row r="243" spans="1:15" ht="15" customHeight="1" x14ac:dyDescent="0.25">
      <c r="A243" s="77"/>
      <c r="B243" s="93"/>
      <c r="C243" s="81"/>
      <c r="D243" s="74"/>
      <c r="E243" s="84"/>
      <c r="F243" s="86"/>
      <c r="G243" s="88"/>
      <c r="H243" s="68" t="s">
        <v>145</v>
      </c>
      <c r="I243" s="68" t="s">
        <v>146</v>
      </c>
      <c r="J243" s="68" t="s">
        <v>147</v>
      </c>
      <c r="K243" s="68" t="s">
        <v>148</v>
      </c>
      <c r="L243" s="88"/>
      <c r="M243" s="88"/>
      <c r="N243" s="88"/>
      <c r="O243" s="74"/>
    </row>
    <row r="244" spans="1:15" ht="16.5" customHeight="1" x14ac:dyDescent="0.25">
      <c r="A244" s="78"/>
      <c r="B244" s="94"/>
      <c r="C244" s="82"/>
      <c r="D244" s="75"/>
      <c r="E244" s="1">
        <v>12</v>
      </c>
      <c r="F244" s="1">
        <v>12</v>
      </c>
      <c r="G244" s="1">
        <v>12</v>
      </c>
      <c r="H244" s="1">
        <v>12</v>
      </c>
      <c r="I244" s="1">
        <v>12</v>
      </c>
      <c r="J244" s="1">
        <v>12</v>
      </c>
      <c r="K244" s="1">
        <v>12</v>
      </c>
      <c r="L244" s="1">
        <v>12</v>
      </c>
      <c r="M244" s="1">
        <v>12</v>
      </c>
      <c r="N244" s="1">
        <v>12</v>
      </c>
      <c r="O244" s="75"/>
    </row>
    <row r="245" spans="1:15" ht="64.5" hidden="1" customHeight="1" x14ac:dyDescent="0.25">
      <c r="A245" s="49"/>
      <c r="B245" s="55"/>
      <c r="C245" s="56"/>
      <c r="D245" s="2"/>
      <c r="E245" s="53"/>
      <c r="F245" s="50"/>
      <c r="G245" s="89"/>
      <c r="H245" s="90"/>
      <c r="I245" s="90"/>
      <c r="J245" s="90"/>
      <c r="K245" s="91"/>
      <c r="L245" s="68"/>
      <c r="M245" s="68"/>
      <c r="N245" s="68"/>
      <c r="O245" s="55"/>
    </row>
    <row r="246" spans="1:15" ht="18" hidden="1" customHeight="1" x14ac:dyDescent="0.25">
      <c r="A246" s="76"/>
      <c r="B246" s="92"/>
      <c r="C246" s="80"/>
      <c r="D246" s="73"/>
      <c r="E246" s="83"/>
      <c r="F246" s="83"/>
      <c r="G246" s="87"/>
      <c r="H246" s="89"/>
      <c r="I246" s="90"/>
      <c r="J246" s="90"/>
      <c r="K246" s="91"/>
      <c r="L246" s="87"/>
      <c r="M246" s="87"/>
      <c r="N246" s="87"/>
      <c r="O246" s="73"/>
    </row>
    <row r="247" spans="1:15" ht="18" hidden="1" customHeight="1" x14ac:dyDescent="0.25">
      <c r="A247" s="77"/>
      <c r="B247" s="93"/>
      <c r="C247" s="81"/>
      <c r="D247" s="74"/>
      <c r="E247" s="84"/>
      <c r="F247" s="84"/>
      <c r="G247" s="88"/>
      <c r="H247" s="68"/>
      <c r="I247" s="68"/>
      <c r="J247" s="68"/>
      <c r="K247" s="68"/>
      <c r="L247" s="88"/>
      <c r="M247" s="88"/>
      <c r="N247" s="88"/>
      <c r="O247" s="74"/>
    </row>
    <row r="248" spans="1:15" ht="25.5" hidden="1" customHeight="1" x14ac:dyDescent="0.25">
      <c r="A248" s="78"/>
      <c r="B248" s="94"/>
      <c r="C248" s="82"/>
      <c r="D248" s="75"/>
      <c r="E248" s="53"/>
      <c r="F248" s="53"/>
      <c r="G248" s="68"/>
      <c r="H248" s="68"/>
      <c r="I248" s="68"/>
      <c r="J248" s="68"/>
      <c r="K248" s="68"/>
      <c r="L248" s="68"/>
      <c r="M248" s="68"/>
      <c r="N248" s="68"/>
      <c r="O248" s="75"/>
    </row>
    <row r="249" spans="1:15" ht="76.5" customHeight="1" x14ac:dyDescent="0.25">
      <c r="A249" s="49" t="s">
        <v>15</v>
      </c>
      <c r="B249" s="2" t="s">
        <v>181</v>
      </c>
      <c r="C249" s="56" t="s">
        <v>70</v>
      </c>
      <c r="D249" s="2" t="s">
        <v>24</v>
      </c>
      <c r="E249" s="89" t="s">
        <v>119</v>
      </c>
      <c r="F249" s="90"/>
      <c r="G249" s="90"/>
      <c r="H249" s="90"/>
      <c r="I249" s="90"/>
      <c r="J249" s="90"/>
      <c r="K249" s="90"/>
      <c r="L249" s="90"/>
      <c r="M249" s="90"/>
      <c r="N249" s="91"/>
      <c r="O249" s="55" t="s">
        <v>120</v>
      </c>
    </row>
    <row r="250" spans="1:15" ht="14.25" customHeight="1" x14ac:dyDescent="0.25">
      <c r="A250" s="76"/>
      <c r="B250" s="92" t="s">
        <v>182</v>
      </c>
      <c r="C250" s="80" t="s">
        <v>206</v>
      </c>
      <c r="D250" s="73" t="s">
        <v>206</v>
      </c>
      <c r="E250" s="83" t="s">
        <v>144</v>
      </c>
      <c r="F250" s="85">
        <v>2023</v>
      </c>
      <c r="G250" s="87" t="s">
        <v>7</v>
      </c>
      <c r="H250" s="89" t="s">
        <v>149</v>
      </c>
      <c r="I250" s="90"/>
      <c r="J250" s="90"/>
      <c r="K250" s="91"/>
      <c r="L250" s="87" t="s">
        <v>66</v>
      </c>
      <c r="M250" s="87" t="s">
        <v>67</v>
      </c>
      <c r="N250" s="87" t="s">
        <v>68</v>
      </c>
      <c r="O250" s="73" t="s">
        <v>206</v>
      </c>
    </row>
    <row r="251" spans="1:15" ht="15" customHeight="1" x14ac:dyDescent="0.25">
      <c r="A251" s="77"/>
      <c r="B251" s="93"/>
      <c r="C251" s="81"/>
      <c r="D251" s="74"/>
      <c r="E251" s="84"/>
      <c r="F251" s="86"/>
      <c r="G251" s="88"/>
      <c r="H251" s="68" t="s">
        <v>145</v>
      </c>
      <c r="I251" s="68" t="s">
        <v>146</v>
      </c>
      <c r="J251" s="68" t="s">
        <v>147</v>
      </c>
      <c r="K251" s="68" t="s">
        <v>148</v>
      </c>
      <c r="L251" s="88"/>
      <c r="M251" s="88"/>
      <c r="N251" s="88"/>
      <c r="O251" s="74"/>
    </row>
    <row r="252" spans="1:15" ht="17.25" customHeight="1" x14ac:dyDescent="0.25">
      <c r="A252" s="78"/>
      <c r="B252" s="94"/>
      <c r="C252" s="82"/>
      <c r="D252" s="75"/>
      <c r="E252" s="1">
        <v>20</v>
      </c>
      <c r="F252" s="1">
        <v>4</v>
      </c>
      <c r="G252" s="1">
        <f>K252</f>
        <v>4</v>
      </c>
      <c r="H252" s="1">
        <v>1</v>
      </c>
      <c r="I252" s="1">
        <v>2</v>
      </c>
      <c r="J252" s="1">
        <v>3</v>
      </c>
      <c r="K252" s="1">
        <v>4</v>
      </c>
      <c r="L252" s="1">
        <v>4</v>
      </c>
      <c r="M252" s="1">
        <v>4</v>
      </c>
      <c r="N252" s="1">
        <v>4</v>
      </c>
      <c r="O252" s="75"/>
    </row>
    <row r="253" spans="1:15" ht="78.75" customHeight="1" x14ac:dyDescent="0.25">
      <c r="A253" s="49" t="s">
        <v>37</v>
      </c>
      <c r="B253" s="2" t="s">
        <v>263</v>
      </c>
      <c r="C253" s="56" t="s">
        <v>70</v>
      </c>
      <c r="D253" s="2" t="s">
        <v>24</v>
      </c>
      <c r="E253" s="89" t="s">
        <v>119</v>
      </c>
      <c r="F253" s="90"/>
      <c r="G253" s="90"/>
      <c r="H253" s="90"/>
      <c r="I253" s="90"/>
      <c r="J253" s="90"/>
      <c r="K253" s="90"/>
      <c r="L253" s="90"/>
      <c r="M253" s="90"/>
      <c r="N253" s="91"/>
      <c r="O253" s="55" t="s">
        <v>120</v>
      </c>
    </row>
    <row r="254" spans="1:15" ht="17.25" customHeight="1" x14ac:dyDescent="0.25">
      <c r="A254" s="76"/>
      <c r="B254" s="92" t="s">
        <v>281</v>
      </c>
      <c r="C254" s="80" t="s">
        <v>206</v>
      </c>
      <c r="D254" s="73" t="s">
        <v>206</v>
      </c>
      <c r="E254" s="83" t="s">
        <v>144</v>
      </c>
      <c r="F254" s="85">
        <v>2023</v>
      </c>
      <c r="G254" s="87" t="s">
        <v>7</v>
      </c>
      <c r="H254" s="89" t="s">
        <v>149</v>
      </c>
      <c r="I254" s="90"/>
      <c r="J254" s="90"/>
      <c r="K254" s="91"/>
      <c r="L254" s="87" t="s">
        <v>66</v>
      </c>
      <c r="M254" s="87" t="s">
        <v>67</v>
      </c>
      <c r="N254" s="87" t="s">
        <v>68</v>
      </c>
      <c r="O254" s="73" t="s">
        <v>206</v>
      </c>
    </row>
    <row r="255" spans="1:15" ht="15.75" customHeight="1" x14ac:dyDescent="0.25">
      <c r="A255" s="77"/>
      <c r="B255" s="93"/>
      <c r="C255" s="81"/>
      <c r="D255" s="74"/>
      <c r="E255" s="84"/>
      <c r="F255" s="86"/>
      <c r="G255" s="88"/>
      <c r="H255" s="68" t="s">
        <v>145</v>
      </c>
      <c r="I255" s="68" t="s">
        <v>146</v>
      </c>
      <c r="J255" s="68" t="s">
        <v>147</v>
      </c>
      <c r="K255" s="68" t="s">
        <v>148</v>
      </c>
      <c r="L255" s="88"/>
      <c r="M255" s="88"/>
      <c r="N255" s="88"/>
      <c r="O255" s="74"/>
    </row>
    <row r="256" spans="1:15" ht="46.5" customHeight="1" x14ac:dyDescent="0.25">
      <c r="A256" s="78"/>
      <c r="B256" s="94"/>
      <c r="C256" s="82"/>
      <c r="D256" s="75"/>
      <c r="E256" s="53" t="s">
        <v>22</v>
      </c>
      <c r="F256" s="53" t="s">
        <v>22</v>
      </c>
      <c r="G256" s="68" t="s">
        <v>22</v>
      </c>
      <c r="H256" s="68" t="s">
        <v>22</v>
      </c>
      <c r="I256" s="68" t="s">
        <v>22</v>
      </c>
      <c r="J256" s="68" t="s">
        <v>22</v>
      </c>
      <c r="K256" s="68" t="s">
        <v>22</v>
      </c>
      <c r="L256" s="68" t="s">
        <v>22</v>
      </c>
      <c r="M256" s="68" t="s">
        <v>22</v>
      </c>
      <c r="N256" s="68" t="s">
        <v>22</v>
      </c>
      <c r="O256" s="75"/>
    </row>
    <row r="257" spans="1:15" ht="49.5" customHeight="1" x14ac:dyDescent="0.25">
      <c r="A257" s="49" t="s">
        <v>41</v>
      </c>
      <c r="B257" s="2" t="s">
        <v>227</v>
      </c>
      <c r="C257" s="56" t="s">
        <v>70</v>
      </c>
      <c r="D257" s="2" t="s">
        <v>3</v>
      </c>
      <c r="E257" s="53">
        <f>SUM(F257:N257)</f>
        <v>1002.2735</v>
      </c>
      <c r="F257" s="50">
        <v>287.99</v>
      </c>
      <c r="G257" s="89">
        <v>114.2835</v>
      </c>
      <c r="H257" s="90"/>
      <c r="I257" s="90"/>
      <c r="J257" s="90"/>
      <c r="K257" s="91"/>
      <c r="L257" s="68">
        <v>200</v>
      </c>
      <c r="M257" s="68">
        <v>200</v>
      </c>
      <c r="N257" s="68">
        <v>200</v>
      </c>
      <c r="O257" s="55" t="s">
        <v>49</v>
      </c>
    </row>
    <row r="258" spans="1:15" ht="16.5" customHeight="1" x14ac:dyDescent="0.25">
      <c r="A258" s="76"/>
      <c r="B258" s="92" t="s">
        <v>264</v>
      </c>
      <c r="C258" s="80" t="s">
        <v>206</v>
      </c>
      <c r="D258" s="73" t="s">
        <v>206</v>
      </c>
      <c r="E258" s="83" t="s">
        <v>144</v>
      </c>
      <c r="F258" s="85">
        <v>2023</v>
      </c>
      <c r="G258" s="87" t="s">
        <v>7</v>
      </c>
      <c r="H258" s="89" t="s">
        <v>149</v>
      </c>
      <c r="I258" s="90"/>
      <c r="J258" s="90"/>
      <c r="K258" s="91"/>
      <c r="L258" s="87" t="s">
        <v>66</v>
      </c>
      <c r="M258" s="87" t="s">
        <v>67</v>
      </c>
      <c r="N258" s="87" t="s">
        <v>68</v>
      </c>
      <c r="O258" s="73" t="s">
        <v>206</v>
      </c>
    </row>
    <row r="259" spans="1:15" ht="17.25" customHeight="1" x14ac:dyDescent="0.25">
      <c r="A259" s="77"/>
      <c r="B259" s="93"/>
      <c r="C259" s="81"/>
      <c r="D259" s="74"/>
      <c r="E259" s="84"/>
      <c r="F259" s="86"/>
      <c r="G259" s="88"/>
      <c r="H259" s="68" t="s">
        <v>145</v>
      </c>
      <c r="I259" s="68" t="s">
        <v>146</v>
      </c>
      <c r="J259" s="68" t="s">
        <v>147</v>
      </c>
      <c r="K259" s="68" t="s">
        <v>148</v>
      </c>
      <c r="L259" s="88"/>
      <c r="M259" s="88"/>
      <c r="N259" s="88"/>
      <c r="O259" s="74"/>
    </row>
    <row r="260" spans="1:15" ht="16.5" customHeight="1" x14ac:dyDescent="0.25">
      <c r="A260" s="78"/>
      <c r="B260" s="94"/>
      <c r="C260" s="82"/>
      <c r="D260" s="75"/>
      <c r="E260" s="1">
        <f>G260+L260+M260+N260</f>
        <v>237060</v>
      </c>
      <c r="F260" s="1" t="s">
        <v>22</v>
      </c>
      <c r="G260" s="1">
        <f>K260</f>
        <v>60060</v>
      </c>
      <c r="H260" s="1" t="s">
        <v>238</v>
      </c>
      <c r="I260" s="1" t="s">
        <v>238</v>
      </c>
      <c r="J260" s="1">
        <v>60060</v>
      </c>
      <c r="K260" s="1">
        <v>60060</v>
      </c>
      <c r="L260" s="1">
        <v>59000</v>
      </c>
      <c r="M260" s="1">
        <v>59000</v>
      </c>
      <c r="N260" s="1">
        <v>59000</v>
      </c>
      <c r="O260" s="75"/>
    </row>
    <row r="261" spans="1:15" ht="96" customHeight="1" x14ac:dyDescent="0.25">
      <c r="A261" s="49" t="s">
        <v>91</v>
      </c>
      <c r="B261" s="2" t="s">
        <v>233</v>
      </c>
      <c r="C261" s="56" t="s">
        <v>70</v>
      </c>
      <c r="D261" s="2" t="s">
        <v>3</v>
      </c>
      <c r="E261" s="53">
        <f>SUM(F261:N261)</f>
        <v>0</v>
      </c>
      <c r="F261" s="50">
        <v>0</v>
      </c>
      <c r="G261" s="89">
        <v>0</v>
      </c>
      <c r="H261" s="90"/>
      <c r="I261" s="90"/>
      <c r="J261" s="90"/>
      <c r="K261" s="91"/>
      <c r="L261" s="68">
        <v>0</v>
      </c>
      <c r="M261" s="68">
        <v>0</v>
      </c>
      <c r="N261" s="68">
        <v>0</v>
      </c>
      <c r="O261" s="55" t="s">
        <v>49</v>
      </c>
    </row>
    <row r="262" spans="1:15" ht="21.75" customHeight="1" x14ac:dyDescent="0.25">
      <c r="A262" s="76"/>
      <c r="B262" s="92" t="s">
        <v>197</v>
      </c>
      <c r="C262" s="80" t="s">
        <v>206</v>
      </c>
      <c r="D262" s="73" t="s">
        <v>206</v>
      </c>
      <c r="E262" s="83" t="s">
        <v>144</v>
      </c>
      <c r="F262" s="85">
        <v>2023</v>
      </c>
      <c r="G262" s="87" t="s">
        <v>7</v>
      </c>
      <c r="H262" s="89" t="s">
        <v>149</v>
      </c>
      <c r="I262" s="90"/>
      <c r="J262" s="90"/>
      <c r="K262" s="91"/>
      <c r="L262" s="87" t="s">
        <v>66</v>
      </c>
      <c r="M262" s="87" t="s">
        <v>67</v>
      </c>
      <c r="N262" s="87" t="s">
        <v>68</v>
      </c>
      <c r="O262" s="73" t="s">
        <v>206</v>
      </c>
    </row>
    <row r="263" spans="1:15" ht="22.5" customHeight="1" x14ac:dyDescent="0.25">
      <c r="A263" s="77"/>
      <c r="B263" s="93"/>
      <c r="C263" s="81"/>
      <c r="D263" s="74"/>
      <c r="E263" s="84"/>
      <c r="F263" s="86"/>
      <c r="G263" s="88"/>
      <c r="H263" s="68" t="s">
        <v>145</v>
      </c>
      <c r="I263" s="68" t="s">
        <v>146</v>
      </c>
      <c r="J263" s="68" t="s">
        <v>147</v>
      </c>
      <c r="K263" s="68" t="s">
        <v>148</v>
      </c>
      <c r="L263" s="88"/>
      <c r="M263" s="88"/>
      <c r="N263" s="88"/>
      <c r="O263" s="74"/>
    </row>
    <row r="264" spans="1:15" ht="59.25" customHeight="1" x14ac:dyDescent="0.25">
      <c r="A264" s="78"/>
      <c r="B264" s="94"/>
      <c r="C264" s="82"/>
      <c r="D264" s="75"/>
      <c r="E264" s="1">
        <f>G264+L264+M264+N264</f>
        <v>4</v>
      </c>
      <c r="F264" s="53" t="s">
        <v>22</v>
      </c>
      <c r="G264" s="1">
        <v>1</v>
      </c>
      <c r="H264" s="1">
        <v>1</v>
      </c>
      <c r="I264" s="1">
        <v>1</v>
      </c>
      <c r="J264" s="1">
        <v>1</v>
      </c>
      <c r="K264" s="1">
        <v>1</v>
      </c>
      <c r="L264" s="1">
        <v>1</v>
      </c>
      <c r="M264" s="1">
        <v>1</v>
      </c>
      <c r="N264" s="1">
        <v>1</v>
      </c>
      <c r="O264" s="75"/>
    </row>
    <row r="265" spans="1:15" ht="83.25" customHeight="1" x14ac:dyDescent="0.25">
      <c r="A265" s="49" t="s">
        <v>289</v>
      </c>
      <c r="B265" s="2" t="s">
        <v>292</v>
      </c>
      <c r="C265" s="56" t="s">
        <v>287</v>
      </c>
      <c r="D265" s="2" t="s">
        <v>3</v>
      </c>
      <c r="E265" s="53">
        <f>SUM(F265:N265)</f>
        <v>0</v>
      </c>
      <c r="F265" s="50">
        <v>0</v>
      </c>
      <c r="G265" s="89">
        <v>0</v>
      </c>
      <c r="H265" s="90"/>
      <c r="I265" s="90"/>
      <c r="J265" s="90"/>
      <c r="K265" s="91"/>
      <c r="L265" s="68">
        <v>0</v>
      </c>
      <c r="M265" s="68">
        <v>0</v>
      </c>
      <c r="N265" s="68">
        <v>0</v>
      </c>
      <c r="O265" s="55" t="s">
        <v>49</v>
      </c>
    </row>
    <row r="266" spans="1:15" ht="30.75" customHeight="1" x14ac:dyDescent="0.25">
      <c r="A266" s="76"/>
      <c r="B266" s="92" t="s">
        <v>293</v>
      </c>
      <c r="C266" s="80" t="s">
        <v>206</v>
      </c>
      <c r="D266" s="73" t="s">
        <v>206</v>
      </c>
      <c r="E266" s="83" t="s">
        <v>144</v>
      </c>
      <c r="F266" s="85">
        <v>2023</v>
      </c>
      <c r="G266" s="87" t="s">
        <v>7</v>
      </c>
      <c r="H266" s="89" t="s">
        <v>149</v>
      </c>
      <c r="I266" s="90"/>
      <c r="J266" s="90"/>
      <c r="K266" s="91"/>
      <c r="L266" s="87" t="s">
        <v>66</v>
      </c>
      <c r="M266" s="87" t="s">
        <v>67</v>
      </c>
      <c r="N266" s="87" t="s">
        <v>68</v>
      </c>
      <c r="O266" s="73" t="s">
        <v>206</v>
      </c>
    </row>
    <row r="267" spans="1:15" ht="30.75" customHeight="1" x14ac:dyDescent="0.25">
      <c r="A267" s="77"/>
      <c r="B267" s="93"/>
      <c r="C267" s="81"/>
      <c r="D267" s="74"/>
      <c r="E267" s="84"/>
      <c r="F267" s="86"/>
      <c r="G267" s="88"/>
      <c r="H267" s="68" t="s">
        <v>145</v>
      </c>
      <c r="I267" s="68" t="s">
        <v>146</v>
      </c>
      <c r="J267" s="68" t="s">
        <v>147</v>
      </c>
      <c r="K267" s="68" t="s">
        <v>148</v>
      </c>
      <c r="L267" s="88"/>
      <c r="M267" s="88"/>
      <c r="N267" s="88"/>
      <c r="O267" s="74"/>
    </row>
    <row r="268" spans="1:15" ht="30.75" customHeight="1" x14ac:dyDescent="0.25">
      <c r="A268" s="78"/>
      <c r="B268" s="94"/>
      <c r="C268" s="82"/>
      <c r="D268" s="75"/>
      <c r="E268" s="1">
        <v>1</v>
      </c>
      <c r="F268" s="1">
        <v>1</v>
      </c>
      <c r="G268" s="1">
        <v>1</v>
      </c>
      <c r="H268" s="1">
        <v>1</v>
      </c>
      <c r="I268" s="1">
        <v>1</v>
      </c>
      <c r="J268" s="1">
        <v>1</v>
      </c>
      <c r="K268" s="1">
        <v>1</v>
      </c>
      <c r="L268" s="1">
        <v>1</v>
      </c>
      <c r="M268" s="1">
        <v>1</v>
      </c>
      <c r="N268" s="1">
        <v>1</v>
      </c>
      <c r="O268" s="75"/>
    </row>
    <row r="269" spans="1:15" ht="27.75" customHeight="1" x14ac:dyDescent="0.25">
      <c r="A269" s="96" t="s">
        <v>210</v>
      </c>
      <c r="B269" s="96"/>
      <c r="C269" s="96"/>
      <c r="D269" s="26" t="s">
        <v>33</v>
      </c>
      <c r="E269" s="54">
        <f>SUM(F269:N269)</f>
        <v>93408.768860000011</v>
      </c>
      <c r="F269" s="63">
        <f>F270</f>
        <v>19374.973080000003</v>
      </c>
      <c r="G269" s="139">
        <f>G270</f>
        <v>18977.79578</v>
      </c>
      <c r="H269" s="140"/>
      <c r="I269" s="140"/>
      <c r="J269" s="140"/>
      <c r="K269" s="141"/>
      <c r="L269" s="72">
        <f t="shared" ref="L269:N269" si="23">L270</f>
        <v>18352</v>
      </c>
      <c r="M269" s="72">
        <f t="shared" si="23"/>
        <v>18352</v>
      </c>
      <c r="N269" s="72">
        <f t="shared" si="23"/>
        <v>18352</v>
      </c>
      <c r="O269" s="73" t="s">
        <v>206</v>
      </c>
    </row>
    <row r="270" spans="1:15" ht="76.5" customHeight="1" x14ac:dyDescent="0.25">
      <c r="A270" s="96"/>
      <c r="B270" s="96"/>
      <c r="C270" s="96"/>
      <c r="D270" s="23" t="s">
        <v>3</v>
      </c>
      <c r="E270" s="54">
        <f>SUM(F270:N270)</f>
        <v>93408.768860000011</v>
      </c>
      <c r="F270" s="63">
        <f>SUM(F222,F231,F236)</f>
        <v>19374.973080000003</v>
      </c>
      <c r="G270" s="139">
        <f>SUM(G222,G231,G236)</f>
        <v>18977.79578</v>
      </c>
      <c r="H270" s="140"/>
      <c r="I270" s="140"/>
      <c r="J270" s="140"/>
      <c r="K270" s="141"/>
      <c r="L270" s="72">
        <f>SUM(L222,L231,L236)</f>
        <v>18352</v>
      </c>
      <c r="M270" s="72">
        <f>SUM(M222,M231,M236)</f>
        <v>18352</v>
      </c>
      <c r="N270" s="72">
        <f>SUM(N222,N231,N236)</f>
        <v>18352</v>
      </c>
      <c r="O270" s="74"/>
    </row>
    <row r="271" spans="1:15" ht="39.75" customHeight="1" x14ac:dyDescent="0.25">
      <c r="A271" s="96"/>
      <c r="B271" s="96"/>
      <c r="C271" s="96"/>
      <c r="D271" s="23" t="s">
        <v>24</v>
      </c>
      <c r="E271" s="97" t="s">
        <v>119</v>
      </c>
      <c r="F271" s="97"/>
      <c r="G271" s="97"/>
      <c r="H271" s="97"/>
      <c r="I271" s="97"/>
      <c r="J271" s="97"/>
      <c r="K271" s="97"/>
      <c r="L271" s="97"/>
      <c r="M271" s="97"/>
      <c r="N271" s="97"/>
      <c r="O271" s="75"/>
    </row>
    <row r="272" spans="1:15" ht="27" customHeight="1" x14ac:dyDescent="0.25">
      <c r="A272" s="99" t="s">
        <v>211</v>
      </c>
      <c r="B272" s="99"/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</row>
    <row r="273" spans="1:15" ht="54.75" customHeight="1" x14ac:dyDescent="0.25">
      <c r="A273" s="79" t="s">
        <v>90</v>
      </c>
      <c r="B273" s="103" t="s">
        <v>80</v>
      </c>
      <c r="C273" s="104" t="s">
        <v>70</v>
      </c>
      <c r="D273" s="2" t="s">
        <v>3</v>
      </c>
      <c r="E273" s="53">
        <f>F273+G273+L273+M273+N273</f>
        <v>63313.9355</v>
      </c>
      <c r="F273" s="50">
        <f>SUM(F275,F283,F287,F295,F299,F303,F307,F316,F320)</f>
        <v>4709.1755000000003</v>
      </c>
      <c r="G273" s="89">
        <f>G275+G283+G287+G295+G299+G303+G307+G311+G316+G320</f>
        <v>15213.56</v>
      </c>
      <c r="H273" s="90"/>
      <c r="I273" s="90"/>
      <c r="J273" s="90"/>
      <c r="K273" s="91"/>
      <c r="L273" s="68">
        <f>L275+L283+L287+L295+L299+L303+L307+L311+L316+L320</f>
        <v>13767.2</v>
      </c>
      <c r="M273" s="68">
        <f>M275+M283+M287+M295+M299+M303+M307+M311+M316+M320</f>
        <v>14812</v>
      </c>
      <c r="N273" s="68">
        <f>N275+N283+N287+N295+N299+N303+N307+N311+N316+N320</f>
        <v>14812</v>
      </c>
      <c r="O273" s="95" t="s">
        <v>206</v>
      </c>
    </row>
    <row r="274" spans="1:15" ht="38.25" customHeight="1" x14ac:dyDescent="0.25">
      <c r="A274" s="79"/>
      <c r="B274" s="103"/>
      <c r="C274" s="104"/>
      <c r="D274" s="2" t="s">
        <v>24</v>
      </c>
      <c r="E274" s="138" t="s">
        <v>241</v>
      </c>
      <c r="F274" s="138"/>
      <c r="G274" s="138"/>
      <c r="H274" s="138"/>
      <c r="I274" s="138"/>
      <c r="J274" s="138"/>
      <c r="K274" s="138"/>
      <c r="L274" s="138"/>
      <c r="M274" s="138"/>
      <c r="N274" s="138"/>
      <c r="O274" s="95"/>
    </row>
    <row r="275" spans="1:15" ht="65.25" customHeight="1" x14ac:dyDescent="0.25">
      <c r="A275" s="49" t="s">
        <v>8</v>
      </c>
      <c r="B275" s="2" t="s">
        <v>221</v>
      </c>
      <c r="C275" s="56" t="s">
        <v>70</v>
      </c>
      <c r="D275" s="2" t="s">
        <v>3</v>
      </c>
      <c r="E275" s="53">
        <f>SUM(F275:N275)</f>
        <v>3207.8552600000003</v>
      </c>
      <c r="F275" s="50">
        <f>831.45367-242.55399</f>
        <v>588.89967999999999</v>
      </c>
      <c r="G275" s="89">
        <f>630+98.95558</f>
        <v>728.95558000000005</v>
      </c>
      <c r="H275" s="90"/>
      <c r="I275" s="90"/>
      <c r="J275" s="90"/>
      <c r="K275" s="91"/>
      <c r="L275" s="68">
        <v>630</v>
      </c>
      <c r="M275" s="68">
        <v>630</v>
      </c>
      <c r="N275" s="68">
        <v>630</v>
      </c>
      <c r="O275" s="55" t="s">
        <v>49</v>
      </c>
    </row>
    <row r="276" spans="1:15" ht="21" customHeight="1" x14ac:dyDescent="0.25">
      <c r="A276" s="76"/>
      <c r="B276" s="92" t="s">
        <v>224</v>
      </c>
      <c r="C276" s="80" t="s">
        <v>206</v>
      </c>
      <c r="D276" s="73" t="s">
        <v>206</v>
      </c>
      <c r="E276" s="83" t="s">
        <v>144</v>
      </c>
      <c r="F276" s="85">
        <v>2023</v>
      </c>
      <c r="G276" s="87" t="s">
        <v>7</v>
      </c>
      <c r="H276" s="89" t="s">
        <v>149</v>
      </c>
      <c r="I276" s="90"/>
      <c r="J276" s="90"/>
      <c r="K276" s="91"/>
      <c r="L276" s="87" t="s">
        <v>66</v>
      </c>
      <c r="M276" s="87" t="s">
        <v>67</v>
      </c>
      <c r="N276" s="87" t="s">
        <v>68</v>
      </c>
      <c r="O276" s="73" t="s">
        <v>206</v>
      </c>
    </row>
    <row r="277" spans="1:15" ht="19.5" customHeight="1" x14ac:dyDescent="0.25">
      <c r="A277" s="77"/>
      <c r="B277" s="93"/>
      <c r="C277" s="81"/>
      <c r="D277" s="74"/>
      <c r="E277" s="84"/>
      <c r="F277" s="86"/>
      <c r="G277" s="88"/>
      <c r="H277" s="68" t="s">
        <v>145</v>
      </c>
      <c r="I277" s="68" t="s">
        <v>146</v>
      </c>
      <c r="J277" s="68" t="s">
        <v>147</v>
      </c>
      <c r="K277" s="68" t="s">
        <v>148</v>
      </c>
      <c r="L277" s="88"/>
      <c r="M277" s="88"/>
      <c r="N277" s="88"/>
      <c r="O277" s="74"/>
    </row>
    <row r="278" spans="1:15" ht="29.25" customHeight="1" x14ac:dyDescent="0.25">
      <c r="A278" s="78"/>
      <c r="B278" s="94"/>
      <c r="C278" s="82"/>
      <c r="D278" s="75"/>
      <c r="E278" s="1">
        <f>N278+M278+L278+G278+F278</f>
        <v>19</v>
      </c>
      <c r="F278" s="1">
        <v>7</v>
      </c>
      <c r="G278" s="1">
        <f>K278</f>
        <v>3</v>
      </c>
      <c r="H278" s="1" t="s">
        <v>238</v>
      </c>
      <c r="I278" s="1">
        <v>3</v>
      </c>
      <c r="J278" s="1">
        <v>3</v>
      </c>
      <c r="K278" s="1">
        <v>3</v>
      </c>
      <c r="L278" s="1">
        <v>3</v>
      </c>
      <c r="M278" s="1">
        <v>3</v>
      </c>
      <c r="N278" s="1">
        <v>3</v>
      </c>
      <c r="O278" s="75"/>
    </row>
    <row r="279" spans="1:15" ht="90.75" customHeight="1" x14ac:dyDescent="0.25">
      <c r="A279" s="49" t="s">
        <v>9</v>
      </c>
      <c r="B279" s="2" t="s">
        <v>81</v>
      </c>
      <c r="C279" s="56" t="s">
        <v>70</v>
      </c>
      <c r="D279" s="2" t="s">
        <v>3</v>
      </c>
      <c r="E279" s="138" t="s">
        <v>121</v>
      </c>
      <c r="F279" s="138"/>
      <c r="G279" s="138"/>
      <c r="H279" s="138"/>
      <c r="I279" s="138"/>
      <c r="J279" s="138"/>
      <c r="K279" s="138"/>
      <c r="L279" s="138"/>
      <c r="M279" s="138"/>
      <c r="N279" s="138"/>
      <c r="O279" s="55" t="s">
        <v>122</v>
      </c>
    </row>
    <row r="280" spans="1:15" ht="23.25" customHeight="1" x14ac:dyDescent="0.25">
      <c r="A280" s="76"/>
      <c r="B280" s="92" t="s">
        <v>183</v>
      </c>
      <c r="C280" s="80" t="s">
        <v>206</v>
      </c>
      <c r="D280" s="73" t="s">
        <v>206</v>
      </c>
      <c r="E280" s="83" t="s">
        <v>144</v>
      </c>
      <c r="F280" s="85">
        <v>2023</v>
      </c>
      <c r="G280" s="87" t="s">
        <v>7</v>
      </c>
      <c r="H280" s="89" t="s">
        <v>149</v>
      </c>
      <c r="I280" s="90"/>
      <c r="J280" s="90"/>
      <c r="K280" s="91"/>
      <c r="L280" s="87" t="s">
        <v>66</v>
      </c>
      <c r="M280" s="87" t="s">
        <v>67</v>
      </c>
      <c r="N280" s="87" t="s">
        <v>68</v>
      </c>
      <c r="O280" s="73" t="s">
        <v>206</v>
      </c>
    </row>
    <row r="281" spans="1:15" ht="18.75" customHeight="1" x14ac:dyDescent="0.25">
      <c r="A281" s="77"/>
      <c r="B281" s="93"/>
      <c r="C281" s="81"/>
      <c r="D281" s="74"/>
      <c r="E281" s="84"/>
      <c r="F281" s="86"/>
      <c r="G281" s="88"/>
      <c r="H281" s="68" t="s">
        <v>145</v>
      </c>
      <c r="I281" s="68" t="s">
        <v>146</v>
      </c>
      <c r="J281" s="68" t="s">
        <v>147</v>
      </c>
      <c r="K281" s="68" t="s">
        <v>148</v>
      </c>
      <c r="L281" s="88"/>
      <c r="M281" s="88"/>
      <c r="N281" s="88"/>
      <c r="O281" s="74"/>
    </row>
    <row r="282" spans="1:15" ht="20.25" customHeight="1" x14ac:dyDescent="0.25">
      <c r="A282" s="78"/>
      <c r="B282" s="94"/>
      <c r="C282" s="82"/>
      <c r="D282" s="75"/>
      <c r="E282" s="1">
        <v>1635</v>
      </c>
      <c r="F282" s="1">
        <v>1635</v>
      </c>
      <c r="G282" s="1">
        <v>1635</v>
      </c>
      <c r="H282" s="1">
        <v>1635</v>
      </c>
      <c r="I282" s="1">
        <v>1635</v>
      </c>
      <c r="J282" s="1">
        <v>1635</v>
      </c>
      <c r="K282" s="1">
        <v>1635</v>
      </c>
      <c r="L282" s="1">
        <v>1635</v>
      </c>
      <c r="M282" s="1">
        <v>1635</v>
      </c>
      <c r="N282" s="1">
        <v>1635</v>
      </c>
      <c r="O282" s="75"/>
    </row>
    <row r="283" spans="1:15" ht="137.25" customHeight="1" x14ac:dyDescent="0.25">
      <c r="A283" s="49" t="s">
        <v>10</v>
      </c>
      <c r="B283" s="2" t="s">
        <v>184</v>
      </c>
      <c r="C283" s="56" t="s">
        <v>70</v>
      </c>
      <c r="D283" s="2" t="s">
        <v>3</v>
      </c>
      <c r="E283" s="53">
        <f>SUM(F283:N283)</f>
        <v>57920.275819999995</v>
      </c>
      <c r="F283" s="50">
        <f>3859.57382-19.298</f>
        <v>3840.2758200000003</v>
      </c>
      <c r="G283" s="89">
        <f>13860-200</f>
        <v>13660</v>
      </c>
      <c r="H283" s="90"/>
      <c r="I283" s="90"/>
      <c r="J283" s="90"/>
      <c r="K283" s="91"/>
      <c r="L283" s="68">
        <f>13860-1160</f>
        <v>12700</v>
      </c>
      <c r="M283" s="68">
        <v>13860</v>
      </c>
      <c r="N283" s="68">
        <v>13860</v>
      </c>
      <c r="O283" s="55" t="s">
        <v>49</v>
      </c>
    </row>
    <row r="284" spans="1:15" ht="16.5" customHeight="1" x14ac:dyDescent="0.25">
      <c r="A284" s="76"/>
      <c r="B284" s="92" t="s">
        <v>185</v>
      </c>
      <c r="C284" s="80" t="s">
        <v>206</v>
      </c>
      <c r="D284" s="73" t="s">
        <v>206</v>
      </c>
      <c r="E284" s="83" t="s">
        <v>144</v>
      </c>
      <c r="F284" s="85">
        <v>2023</v>
      </c>
      <c r="G284" s="87" t="s">
        <v>7</v>
      </c>
      <c r="H284" s="89" t="s">
        <v>149</v>
      </c>
      <c r="I284" s="90"/>
      <c r="J284" s="90"/>
      <c r="K284" s="91"/>
      <c r="L284" s="87" t="s">
        <v>66</v>
      </c>
      <c r="M284" s="87" t="s">
        <v>67</v>
      </c>
      <c r="N284" s="87" t="s">
        <v>68</v>
      </c>
      <c r="O284" s="73" t="s">
        <v>206</v>
      </c>
    </row>
    <row r="285" spans="1:15" ht="15.75" customHeight="1" x14ac:dyDescent="0.25">
      <c r="A285" s="77"/>
      <c r="B285" s="93"/>
      <c r="C285" s="81"/>
      <c r="D285" s="74"/>
      <c r="E285" s="84"/>
      <c r="F285" s="86"/>
      <c r="G285" s="88"/>
      <c r="H285" s="68" t="s">
        <v>145</v>
      </c>
      <c r="I285" s="68" t="s">
        <v>146</v>
      </c>
      <c r="J285" s="68" t="s">
        <v>147</v>
      </c>
      <c r="K285" s="68" t="s">
        <v>148</v>
      </c>
      <c r="L285" s="88"/>
      <c r="M285" s="88"/>
      <c r="N285" s="88"/>
      <c r="O285" s="74"/>
    </row>
    <row r="286" spans="1:15" ht="16.5" customHeight="1" x14ac:dyDescent="0.25">
      <c r="A286" s="78"/>
      <c r="B286" s="94"/>
      <c r="C286" s="82"/>
      <c r="D286" s="75"/>
      <c r="E286" s="1">
        <v>27</v>
      </c>
      <c r="F286" s="1">
        <v>27</v>
      </c>
      <c r="G286" s="1">
        <v>27</v>
      </c>
      <c r="H286" s="1">
        <v>27</v>
      </c>
      <c r="I286" s="1">
        <v>27</v>
      </c>
      <c r="J286" s="1">
        <v>27</v>
      </c>
      <c r="K286" s="1">
        <v>27</v>
      </c>
      <c r="L286" s="1">
        <v>27</v>
      </c>
      <c r="M286" s="1">
        <v>27</v>
      </c>
      <c r="N286" s="1">
        <v>27</v>
      </c>
      <c r="O286" s="75"/>
    </row>
    <row r="287" spans="1:15" ht="154.5" customHeight="1" x14ac:dyDescent="0.25">
      <c r="A287" s="49" t="s">
        <v>92</v>
      </c>
      <c r="B287" s="2" t="s">
        <v>186</v>
      </c>
      <c r="C287" s="56" t="s">
        <v>70</v>
      </c>
      <c r="D287" s="2" t="s">
        <v>3</v>
      </c>
      <c r="E287" s="53">
        <f>SUM(F287:N287)</f>
        <v>30.00442</v>
      </c>
      <c r="F287" s="50">
        <v>0</v>
      </c>
      <c r="G287" s="89">
        <f>25+35.9-30.89558</f>
        <v>30.00442</v>
      </c>
      <c r="H287" s="90"/>
      <c r="I287" s="90"/>
      <c r="J287" s="90"/>
      <c r="K287" s="91"/>
      <c r="L287" s="68">
        <v>0</v>
      </c>
      <c r="M287" s="68">
        <v>0</v>
      </c>
      <c r="N287" s="68">
        <v>0</v>
      </c>
      <c r="O287" s="55" t="s">
        <v>49</v>
      </c>
    </row>
    <row r="288" spans="1:15" ht="17.25" customHeight="1" x14ac:dyDescent="0.25">
      <c r="A288" s="76"/>
      <c r="B288" s="92" t="s">
        <v>187</v>
      </c>
      <c r="C288" s="80" t="s">
        <v>206</v>
      </c>
      <c r="D288" s="73" t="s">
        <v>206</v>
      </c>
      <c r="E288" s="83" t="s">
        <v>144</v>
      </c>
      <c r="F288" s="85">
        <v>2023</v>
      </c>
      <c r="G288" s="87" t="s">
        <v>7</v>
      </c>
      <c r="H288" s="89" t="s">
        <v>149</v>
      </c>
      <c r="I288" s="90"/>
      <c r="J288" s="90"/>
      <c r="K288" s="91"/>
      <c r="L288" s="87" t="s">
        <v>66</v>
      </c>
      <c r="M288" s="87" t="s">
        <v>67</v>
      </c>
      <c r="N288" s="87" t="s">
        <v>68</v>
      </c>
      <c r="O288" s="73" t="s">
        <v>206</v>
      </c>
    </row>
    <row r="289" spans="1:16" ht="16.5" customHeight="1" x14ac:dyDescent="0.25">
      <c r="A289" s="77"/>
      <c r="B289" s="93"/>
      <c r="C289" s="81"/>
      <c r="D289" s="74"/>
      <c r="E289" s="84"/>
      <c r="F289" s="86"/>
      <c r="G289" s="88"/>
      <c r="H289" s="68" t="s">
        <v>145</v>
      </c>
      <c r="I289" s="68" t="s">
        <v>146</v>
      </c>
      <c r="J289" s="68" t="s">
        <v>147</v>
      </c>
      <c r="K289" s="68" t="s">
        <v>148</v>
      </c>
      <c r="L289" s="88"/>
      <c r="M289" s="88"/>
      <c r="N289" s="88"/>
      <c r="O289" s="74"/>
    </row>
    <row r="290" spans="1:16" ht="18.75" customHeight="1" x14ac:dyDescent="0.25">
      <c r="A290" s="78"/>
      <c r="B290" s="94"/>
      <c r="C290" s="82"/>
      <c r="D290" s="75"/>
      <c r="E290" s="1">
        <v>12843</v>
      </c>
      <c r="F290" s="1">
        <v>12843</v>
      </c>
      <c r="G290" s="1">
        <v>12843</v>
      </c>
      <c r="H290" s="1">
        <v>12843</v>
      </c>
      <c r="I290" s="1">
        <v>12843</v>
      </c>
      <c r="J290" s="1">
        <v>12843</v>
      </c>
      <c r="K290" s="1">
        <v>12843</v>
      </c>
      <c r="L290" s="1">
        <v>12843</v>
      </c>
      <c r="M290" s="1">
        <v>12843</v>
      </c>
      <c r="N290" s="1">
        <v>12843</v>
      </c>
      <c r="O290" s="75"/>
    </row>
    <row r="291" spans="1:16" ht="127.5" customHeight="1" x14ac:dyDescent="0.25">
      <c r="A291" s="49" t="s">
        <v>94</v>
      </c>
      <c r="B291" s="2" t="s">
        <v>82</v>
      </c>
      <c r="C291" s="56" t="s">
        <v>70</v>
      </c>
      <c r="D291" s="2" t="s">
        <v>3</v>
      </c>
      <c r="E291" s="138" t="s">
        <v>123</v>
      </c>
      <c r="F291" s="138"/>
      <c r="G291" s="138"/>
      <c r="H291" s="138"/>
      <c r="I291" s="138"/>
      <c r="J291" s="138"/>
      <c r="K291" s="138"/>
      <c r="L291" s="138"/>
      <c r="M291" s="138"/>
      <c r="N291" s="138"/>
      <c r="O291" s="55" t="s">
        <v>131</v>
      </c>
    </row>
    <row r="292" spans="1:16" ht="27" customHeight="1" x14ac:dyDescent="0.25">
      <c r="A292" s="76"/>
      <c r="B292" s="92" t="s">
        <v>188</v>
      </c>
      <c r="C292" s="80" t="s">
        <v>206</v>
      </c>
      <c r="D292" s="73" t="s">
        <v>206</v>
      </c>
      <c r="E292" s="83" t="s">
        <v>144</v>
      </c>
      <c r="F292" s="85">
        <v>2023</v>
      </c>
      <c r="G292" s="87" t="s">
        <v>7</v>
      </c>
      <c r="H292" s="89" t="s">
        <v>149</v>
      </c>
      <c r="I292" s="90"/>
      <c r="J292" s="90"/>
      <c r="K292" s="91"/>
      <c r="L292" s="87" t="s">
        <v>66</v>
      </c>
      <c r="M292" s="87" t="s">
        <v>67</v>
      </c>
      <c r="N292" s="87" t="s">
        <v>68</v>
      </c>
      <c r="O292" s="73" t="s">
        <v>206</v>
      </c>
    </row>
    <row r="293" spans="1:16" ht="21.75" customHeight="1" x14ac:dyDescent="0.25">
      <c r="A293" s="77"/>
      <c r="B293" s="93"/>
      <c r="C293" s="81"/>
      <c r="D293" s="74"/>
      <c r="E293" s="84"/>
      <c r="F293" s="86"/>
      <c r="G293" s="88"/>
      <c r="H293" s="68" t="s">
        <v>145</v>
      </c>
      <c r="I293" s="68" t="s">
        <v>146</v>
      </c>
      <c r="J293" s="68" t="s">
        <v>147</v>
      </c>
      <c r="K293" s="68" t="s">
        <v>148</v>
      </c>
      <c r="L293" s="88"/>
      <c r="M293" s="88"/>
      <c r="N293" s="88"/>
      <c r="O293" s="74"/>
    </row>
    <row r="294" spans="1:16" ht="58.5" customHeight="1" x14ac:dyDescent="0.25">
      <c r="A294" s="78"/>
      <c r="B294" s="94"/>
      <c r="C294" s="82"/>
      <c r="D294" s="75"/>
      <c r="E294" s="1">
        <v>3928</v>
      </c>
      <c r="F294" s="1">
        <v>3928</v>
      </c>
      <c r="G294" s="1">
        <v>3928</v>
      </c>
      <c r="H294" s="1">
        <v>3928</v>
      </c>
      <c r="I294" s="1">
        <v>3928</v>
      </c>
      <c r="J294" s="1">
        <v>3928</v>
      </c>
      <c r="K294" s="1">
        <v>3928</v>
      </c>
      <c r="L294" s="1">
        <v>3928</v>
      </c>
      <c r="M294" s="1">
        <v>3928</v>
      </c>
      <c r="N294" s="1">
        <v>3928</v>
      </c>
      <c r="O294" s="75"/>
    </row>
    <row r="295" spans="1:16" ht="63" customHeight="1" x14ac:dyDescent="0.25">
      <c r="A295" s="49" t="s">
        <v>95</v>
      </c>
      <c r="B295" s="2" t="s">
        <v>222</v>
      </c>
      <c r="C295" s="56" t="s">
        <v>70</v>
      </c>
      <c r="D295" s="2" t="s">
        <v>3</v>
      </c>
      <c r="E295" s="53">
        <f>SUM(F295:N295)</f>
        <v>0</v>
      </c>
      <c r="F295" s="50">
        <v>0</v>
      </c>
      <c r="G295" s="89">
        <v>0</v>
      </c>
      <c r="H295" s="90"/>
      <c r="I295" s="90"/>
      <c r="J295" s="90"/>
      <c r="K295" s="91"/>
      <c r="L295" s="68">
        <v>0</v>
      </c>
      <c r="M295" s="68">
        <v>0</v>
      </c>
      <c r="N295" s="68">
        <v>0</v>
      </c>
      <c r="O295" s="55" t="s">
        <v>49</v>
      </c>
    </row>
    <row r="296" spans="1:16" ht="18.75" customHeight="1" x14ac:dyDescent="0.25">
      <c r="A296" s="76"/>
      <c r="B296" s="92" t="s">
        <v>189</v>
      </c>
      <c r="C296" s="80" t="s">
        <v>206</v>
      </c>
      <c r="D296" s="73" t="s">
        <v>206</v>
      </c>
      <c r="E296" s="83" t="s">
        <v>144</v>
      </c>
      <c r="F296" s="85">
        <v>2023</v>
      </c>
      <c r="G296" s="87" t="s">
        <v>7</v>
      </c>
      <c r="H296" s="89" t="s">
        <v>149</v>
      </c>
      <c r="I296" s="90"/>
      <c r="J296" s="90"/>
      <c r="K296" s="91"/>
      <c r="L296" s="87" t="s">
        <v>66</v>
      </c>
      <c r="M296" s="87" t="s">
        <v>67</v>
      </c>
      <c r="N296" s="87" t="s">
        <v>68</v>
      </c>
      <c r="O296" s="73" t="s">
        <v>206</v>
      </c>
    </row>
    <row r="297" spans="1:16" ht="15.75" customHeight="1" x14ac:dyDescent="0.25">
      <c r="A297" s="77"/>
      <c r="B297" s="93"/>
      <c r="C297" s="81"/>
      <c r="D297" s="74"/>
      <c r="E297" s="84"/>
      <c r="F297" s="86"/>
      <c r="G297" s="88"/>
      <c r="H297" s="68" t="s">
        <v>145</v>
      </c>
      <c r="I297" s="68" t="s">
        <v>146</v>
      </c>
      <c r="J297" s="68" t="s">
        <v>147</v>
      </c>
      <c r="K297" s="68" t="s">
        <v>148</v>
      </c>
      <c r="L297" s="88"/>
      <c r="M297" s="88"/>
      <c r="N297" s="88"/>
      <c r="O297" s="74"/>
    </row>
    <row r="298" spans="1:16" ht="15.75" customHeight="1" x14ac:dyDescent="0.25">
      <c r="A298" s="78"/>
      <c r="B298" s="94"/>
      <c r="C298" s="82"/>
      <c r="D298" s="75"/>
      <c r="E298" s="1">
        <v>353646.75</v>
      </c>
      <c r="F298" s="1">
        <v>353646.75</v>
      </c>
      <c r="G298" s="1">
        <v>353646.75</v>
      </c>
      <c r="H298" s="1">
        <v>353646.75</v>
      </c>
      <c r="I298" s="1">
        <v>353646.75</v>
      </c>
      <c r="J298" s="1">
        <v>353646.75</v>
      </c>
      <c r="K298" s="1">
        <v>353646.75</v>
      </c>
      <c r="L298" s="1">
        <v>353646.75</v>
      </c>
      <c r="M298" s="1">
        <v>353646.75</v>
      </c>
      <c r="N298" s="1">
        <v>353646.75</v>
      </c>
      <c r="O298" s="75"/>
    </row>
    <row r="299" spans="1:16" ht="80.25" customHeight="1" x14ac:dyDescent="0.25">
      <c r="A299" s="48" t="s">
        <v>96</v>
      </c>
      <c r="B299" s="51" t="s">
        <v>229</v>
      </c>
      <c r="C299" s="56" t="s">
        <v>70</v>
      </c>
      <c r="D299" s="2" t="s">
        <v>3</v>
      </c>
      <c r="E299" s="53">
        <f>SUM(F299:N299)</f>
        <v>37.399999999999991</v>
      </c>
      <c r="F299" s="50">
        <v>0</v>
      </c>
      <c r="G299" s="89">
        <f>100-35.9-26.7</f>
        <v>37.399999999999991</v>
      </c>
      <c r="H299" s="90"/>
      <c r="I299" s="90"/>
      <c r="J299" s="90"/>
      <c r="K299" s="91"/>
      <c r="L299" s="68">
        <v>0</v>
      </c>
      <c r="M299" s="68">
        <v>0</v>
      </c>
      <c r="N299" s="68">
        <v>0</v>
      </c>
      <c r="O299" s="66" t="s">
        <v>49</v>
      </c>
    </row>
    <row r="300" spans="1:16" ht="16.5" customHeight="1" x14ac:dyDescent="0.25">
      <c r="A300" s="76"/>
      <c r="B300" s="92" t="s">
        <v>279</v>
      </c>
      <c r="C300" s="80" t="s">
        <v>206</v>
      </c>
      <c r="D300" s="73" t="s">
        <v>206</v>
      </c>
      <c r="E300" s="83" t="s">
        <v>144</v>
      </c>
      <c r="F300" s="85">
        <v>2023</v>
      </c>
      <c r="G300" s="87" t="s">
        <v>7</v>
      </c>
      <c r="H300" s="89" t="s">
        <v>149</v>
      </c>
      <c r="I300" s="90"/>
      <c r="J300" s="90"/>
      <c r="K300" s="91"/>
      <c r="L300" s="87" t="s">
        <v>66</v>
      </c>
      <c r="M300" s="87" t="s">
        <v>67</v>
      </c>
      <c r="N300" s="87" t="s">
        <v>68</v>
      </c>
      <c r="O300" s="73" t="s">
        <v>206</v>
      </c>
    </row>
    <row r="301" spans="1:16" ht="14.25" customHeight="1" x14ac:dyDescent="0.25">
      <c r="A301" s="77"/>
      <c r="B301" s="93"/>
      <c r="C301" s="81"/>
      <c r="D301" s="74"/>
      <c r="E301" s="84"/>
      <c r="F301" s="86"/>
      <c r="G301" s="88"/>
      <c r="H301" s="68" t="s">
        <v>145</v>
      </c>
      <c r="I301" s="68" t="s">
        <v>146</v>
      </c>
      <c r="J301" s="68" t="s">
        <v>147</v>
      </c>
      <c r="K301" s="68" t="s">
        <v>148</v>
      </c>
      <c r="L301" s="88"/>
      <c r="M301" s="88"/>
      <c r="N301" s="88"/>
      <c r="O301" s="74"/>
    </row>
    <row r="302" spans="1:16" ht="18" customHeight="1" x14ac:dyDescent="0.25">
      <c r="A302" s="78"/>
      <c r="B302" s="94"/>
      <c r="C302" s="82"/>
      <c r="D302" s="75"/>
      <c r="E302" s="1">
        <f>G302</f>
        <v>20000</v>
      </c>
      <c r="F302" s="1" t="s">
        <v>198</v>
      </c>
      <c r="G302" s="1">
        <f>K302</f>
        <v>20000</v>
      </c>
      <c r="H302" s="1" t="s">
        <v>238</v>
      </c>
      <c r="I302" s="1">
        <v>20000</v>
      </c>
      <c r="J302" s="1">
        <v>20000</v>
      </c>
      <c r="K302" s="1">
        <v>20000</v>
      </c>
      <c r="L302" s="1" t="s">
        <v>238</v>
      </c>
      <c r="M302" s="1" t="s">
        <v>238</v>
      </c>
      <c r="N302" s="1" t="s">
        <v>238</v>
      </c>
      <c r="O302" s="75"/>
      <c r="P302" s="38"/>
    </row>
    <row r="303" spans="1:16" ht="65.25" customHeight="1" x14ac:dyDescent="0.25">
      <c r="A303" s="48" t="s">
        <v>97</v>
      </c>
      <c r="B303" s="2" t="s">
        <v>231</v>
      </c>
      <c r="C303" s="56" t="s">
        <v>70</v>
      </c>
      <c r="D303" s="2" t="s">
        <v>3</v>
      </c>
      <c r="E303" s="53">
        <f>SUM(F303:N303)</f>
        <v>1548.4</v>
      </c>
      <c r="F303" s="50">
        <v>185</v>
      </c>
      <c r="G303" s="89">
        <f>222+360.2</f>
        <v>582.20000000000005</v>
      </c>
      <c r="H303" s="90"/>
      <c r="I303" s="90"/>
      <c r="J303" s="90"/>
      <c r="K303" s="91"/>
      <c r="L303" s="68">
        <f>222+115.2</f>
        <v>337.2</v>
      </c>
      <c r="M303" s="68">
        <v>222</v>
      </c>
      <c r="N303" s="68">
        <v>222</v>
      </c>
      <c r="O303" s="55" t="s">
        <v>49</v>
      </c>
    </row>
    <row r="304" spans="1:16" ht="17.25" customHeight="1" x14ac:dyDescent="0.25">
      <c r="A304" s="76"/>
      <c r="B304" s="92" t="s">
        <v>190</v>
      </c>
      <c r="C304" s="80" t="s">
        <v>206</v>
      </c>
      <c r="D304" s="73" t="s">
        <v>206</v>
      </c>
      <c r="E304" s="83" t="s">
        <v>144</v>
      </c>
      <c r="F304" s="85">
        <v>2023</v>
      </c>
      <c r="G304" s="87" t="s">
        <v>7</v>
      </c>
      <c r="H304" s="89" t="s">
        <v>149</v>
      </c>
      <c r="I304" s="90"/>
      <c r="J304" s="90"/>
      <c r="K304" s="91"/>
      <c r="L304" s="87" t="s">
        <v>66</v>
      </c>
      <c r="M304" s="87" t="s">
        <v>67</v>
      </c>
      <c r="N304" s="87" t="s">
        <v>68</v>
      </c>
      <c r="O304" s="73" t="s">
        <v>206</v>
      </c>
    </row>
    <row r="305" spans="1:15" ht="17.25" customHeight="1" x14ac:dyDescent="0.25">
      <c r="A305" s="77"/>
      <c r="B305" s="93"/>
      <c r="C305" s="81"/>
      <c r="D305" s="74"/>
      <c r="E305" s="84"/>
      <c r="F305" s="86"/>
      <c r="G305" s="88"/>
      <c r="H305" s="68" t="s">
        <v>145</v>
      </c>
      <c r="I305" s="68" t="s">
        <v>146</v>
      </c>
      <c r="J305" s="68" t="s">
        <v>147</v>
      </c>
      <c r="K305" s="68" t="s">
        <v>148</v>
      </c>
      <c r="L305" s="88"/>
      <c r="M305" s="88"/>
      <c r="N305" s="88"/>
      <c r="O305" s="74"/>
    </row>
    <row r="306" spans="1:15" ht="18" customHeight="1" x14ac:dyDescent="0.25">
      <c r="A306" s="78"/>
      <c r="B306" s="94"/>
      <c r="C306" s="82"/>
      <c r="D306" s="75"/>
      <c r="E306" s="1">
        <v>45</v>
      </c>
      <c r="F306" s="1">
        <v>9</v>
      </c>
      <c r="G306" s="1">
        <f>K306</f>
        <v>9</v>
      </c>
      <c r="H306" s="1" t="s">
        <v>22</v>
      </c>
      <c r="I306" s="1">
        <v>5</v>
      </c>
      <c r="J306" s="1">
        <v>9</v>
      </c>
      <c r="K306" s="1">
        <v>9</v>
      </c>
      <c r="L306" s="1">
        <v>9</v>
      </c>
      <c r="M306" s="1">
        <v>9</v>
      </c>
      <c r="N306" s="1">
        <v>9</v>
      </c>
      <c r="O306" s="75"/>
    </row>
    <row r="307" spans="1:15" ht="66" customHeight="1" x14ac:dyDescent="0.25">
      <c r="A307" s="49" t="s">
        <v>98</v>
      </c>
      <c r="B307" s="2" t="s">
        <v>191</v>
      </c>
      <c r="C307" s="56" t="s">
        <v>70</v>
      </c>
      <c r="D307" s="2" t="s">
        <v>3</v>
      </c>
      <c r="E307" s="53">
        <f>SUM(F307:N307)</f>
        <v>495</v>
      </c>
      <c r="F307" s="50">
        <v>95</v>
      </c>
      <c r="G307" s="89">
        <v>100</v>
      </c>
      <c r="H307" s="90"/>
      <c r="I307" s="90"/>
      <c r="J307" s="90"/>
      <c r="K307" s="91"/>
      <c r="L307" s="68">
        <v>100</v>
      </c>
      <c r="M307" s="68">
        <v>100</v>
      </c>
      <c r="N307" s="68">
        <v>100</v>
      </c>
      <c r="O307" s="55" t="s">
        <v>49</v>
      </c>
    </row>
    <row r="308" spans="1:15" ht="20.25" customHeight="1" x14ac:dyDescent="0.25">
      <c r="A308" s="76"/>
      <c r="B308" s="92" t="s">
        <v>192</v>
      </c>
      <c r="C308" s="80" t="s">
        <v>206</v>
      </c>
      <c r="D308" s="73" t="s">
        <v>206</v>
      </c>
      <c r="E308" s="83" t="s">
        <v>144</v>
      </c>
      <c r="F308" s="85">
        <v>2023</v>
      </c>
      <c r="G308" s="87" t="s">
        <v>7</v>
      </c>
      <c r="H308" s="89" t="s">
        <v>149</v>
      </c>
      <c r="I308" s="90"/>
      <c r="J308" s="90"/>
      <c r="K308" s="91"/>
      <c r="L308" s="87" t="s">
        <v>66</v>
      </c>
      <c r="M308" s="87" t="s">
        <v>67</v>
      </c>
      <c r="N308" s="87" t="s">
        <v>68</v>
      </c>
      <c r="O308" s="73" t="s">
        <v>206</v>
      </c>
    </row>
    <row r="309" spans="1:15" ht="15.75" customHeight="1" x14ac:dyDescent="0.25">
      <c r="A309" s="77"/>
      <c r="B309" s="93"/>
      <c r="C309" s="81"/>
      <c r="D309" s="74"/>
      <c r="E309" s="84"/>
      <c r="F309" s="86"/>
      <c r="G309" s="88"/>
      <c r="H309" s="68" t="s">
        <v>145</v>
      </c>
      <c r="I309" s="68" t="s">
        <v>146</v>
      </c>
      <c r="J309" s="68" t="s">
        <v>147</v>
      </c>
      <c r="K309" s="68" t="s">
        <v>148</v>
      </c>
      <c r="L309" s="88"/>
      <c r="M309" s="88"/>
      <c r="N309" s="88"/>
      <c r="O309" s="74"/>
    </row>
    <row r="310" spans="1:15" ht="25.5" customHeight="1" x14ac:dyDescent="0.25">
      <c r="A310" s="78"/>
      <c r="B310" s="94"/>
      <c r="C310" s="82"/>
      <c r="D310" s="75"/>
      <c r="E310" s="1">
        <v>1</v>
      </c>
      <c r="F310" s="1">
        <v>1</v>
      </c>
      <c r="G310" s="1">
        <v>1</v>
      </c>
      <c r="H310" s="1">
        <v>1</v>
      </c>
      <c r="I310" s="1">
        <v>1</v>
      </c>
      <c r="J310" s="1">
        <v>1</v>
      </c>
      <c r="K310" s="1">
        <v>1</v>
      </c>
      <c r="L310" s="1">
        <v>1</v>
      </c>
      <c r="M310" s="1">
        <v>1</v>
      </c>
      <c r="N310" s="1">
        <v>1</v>
      </c>
      <c r="O310" s="75"/>
    </row>
    <row r="311" spans="1:15" ht="47.25" customHeight="1" x14ac:dyDescent="0.25">
      <c r="A311" s="79" t="s">
        <v>99</v>
      </c>
      <c r="B311" s="103" t="s">
        <v>83</v>
      </c>
      <c r="C311" s="95" t="s">
        <v>70</v>
      </c>
      <c r="D311" s="2" t="s">
        <v>3</v>
      </c>
      <c r="E311" s="53">
        <f>SUM(F311:N311)</f>
        <v>75</v>
      </c>
      <c r="F311" s="50">
        <v>0</v>
      </c>
      <c r="G311" s="89">
        <f>100-25</f>
        <v>75</v>
      </c>
      <c r="H311" s="90"/>
      <c r="I311" s="90"/>
      <c r="J311" s="90"/>
      <c r="K311" s="91"/>
      <c r="L311" s="68">
        <v>0</v>
      </c>
      <c r="M311" s="68">
        <v>0</v>
      </c>
      <c r="N311" s="68">
        <v>0</v>
      </c>
      <c r="O311" s="55" t="s">
        <v>49</v>
      </c>
    </row>
    <row r="312" spans="1:15" ht="54" customHeight="1" x14ac:dyDescent="0.25">
      <c r="A312" s="79"/>
      <c r="B312" s="103"/>
      <c r="C312" s="100"/>
      <c r="D312" s="2" t="s">
        <v>24</v>
      </c>
      <c r="E312" s="101" t="s">
        <v>239</v>
      </c>
      <c r="F312" s="101"/>
      <c r="G312" s="101"/>
      <c r="H312" s="101"/>
      <c r="I312" s="101"/>
      <c r="J312" s="101"/>
      <c r="K312" s="101"/>
      <c r="L312" s="101"/>
      <c r="M312" s="101"/>
      <c r="N312" s="101"/>
      <c r="O312" s="55" t="s">
        <v>124</v>
      </c>
    </row>
    <row r="313" spans="1:15" ht="27.75" customHeight="1" x14ac:dyDescent="0.25">
      <c r="A313" s="76"/>
      <c r="B313" s="92" t="s">
        <v>193</v>
      </c>
      <c r="C313" s="80" t="s">
        <v>206</v>
      </c>
      <c r="D313" s="73" t="s">
        <v>206</v>
      </c>
      <c r="E313" s="83" t="s">
        <v>144</v>
      </c>
      <c r="F313" s="85">
        <v>2023</v>
      </c>
      <c r="G313" s="87" t="s">
        <v>7</v>
      </c>
      <c r="H313" s="89" t="s">
        <v>149</v>
      </c>
      <c r="I313" s="90"/>
      <c r="J313" s="90"/>
      <c r="K313" s="91"/>
      <c r="L313" s="87" t="s">
        <v>66</v>
      </c>
      <c r="M313" s="87" t="s">
        <v>67</v>
      </c>
      <c r="N313" s="87" t="s">
        <v>68</v>
      </c>
      <c r="O313" s="73" t="s">
        <v>206</v>
      </c>
    </row>
    <row r="314" spans="1:15" ht="17.25" customHeight="1" x14ac:dyDescent="0.25">
      <c r="A314" s="77"/>
      <c r="B314" s="93"/>
      <c r="C314" s="81"/>
      <c r="D314" s="74"/>
      <c r="E314" s="84"/>
      <c r="F314" s="86"/>
      <c r="G314" s="88"/>
      <c r="H314" s="68" t="s">
        <v>145</v>
      </c>
      <c r="I314" s="68" t="s">
        <v>146</v>
      </c>
      <c r="J314" s="68" t="s">
        <v>147</v>
      </c>
      <c r="K314" s="68" t="s">
        <v>148</v>
      </c>
      <c r="L314" s="88"/>
      <c r="M314" s="88"/>
      <c r="N314" s="88"/>
      <c r="O314" s="74"/>
    </row>
    <row r="315" spans="1:15" ht="41.25" customHeight="1" x14ac:dyDescent="0.25">
      <c r="A315" s="78"/>
      <c r="B315" s="94"/>
      <c r="C315" s="82"/>
      <c r="D315" s="75"/>
      <c r="E315" s="1">
        <f>F315+G315</f>
        <v>57</v>
      </c>
      <c r="F315" s="1">
        <v>51</v>
      </c>
      <c r="G315" s="1">
        <f>K315</f>
        <v>6</v>
      </c>
      <c r="H315" s="1" t="s">
        <v>238</v>
      </c>
      <c r="I315" s="1">
        <v>6</v>
      </c>
      <c r="J315" s="1">
        <v>6</v>
      </c>
      <c r="K315" s="1">
        <v>6</v>
      </c>
      <c r="L315" s="1" t="s">
        <v>238</v>
      </c>
      <c r="M315" s="1" t="s">
        <v>238</v>
      </c>
      <c r="N315" s="1" t="s">
        <v>238</v>
      </c>
      <c r="O315" s="75"/>
    </row>
    <row r="316" spans="1:15" ht="85.5" customHeight="1" x14ac:dyDescent="0.25">
      <c r="A316" s="49" t="s">
        <v>100</v>
      </c>
      <c r="B316" s="2" t="s">
        <v>84</v>
      </c>
      <c r="C316" s="56" t="s">
        <v>70</v>
      </c>
      <c r="D316" s="2" t="s">
        <v>3</v>
      </c>
      <c r="E316" s="53">
        <f>SUM(F316:N316)</f>
        <v>0</v>
      </c>
      <c r="F316" s="50">
        <v>0</v>
      </c>
      <c r="G316" s="89">
        <v>0</v>
      </c>
      <c r="H316" s="90"/>
      <c r="I316" s="90"/>
      <c r="J316" s="90"/>
      <c r="K316" s="91"/>
      <c r="L316" s="68">
        <v>0</v>
      </c>
      <c r="M316" s="68">
        <v>0</v>
      </c>
      <c r="N316" s="68">
        <v>0</v>
      </c>
      <c r="O316" s="55" t="s">
        <v>49</v>
      </c>
    </row>
    <row r="317" spans="1:15" ht="45" customHeight="1" x14ac:dyDescent="0.25">
      <c r="A317" s="76"/>
      <c r="B317" s="92" t="s">
        <v>194</v>
      </c>
      <c r="C317" s="80" t="s">
        <v>206</v>
      </c>
      <c r="D317" s="73" t="s">
        <v>206</v>
      </c>
      <c r="E317" s="83" t="s">
        <v>144</v>
      </c>
      <c r="F317" s="85">
        <v>2023</v>
      </c>
      <c r="G317" s="87" t="s">
        <v>7</v>
      </c>
      <c r="H317" s="89" t="s">
        <v>149</v>
      </c>
      <c r="I317" s="90"/>
      <c r="J317" s="90"/>
      <c r="K317" s="91"/>
      <c r="L317" s="87" t="s">
        <v>66</v>
      </c>
      <c r="M317" s="87" t="s">
        <v>67</v>
      </c>
      <c r="N317" s="87" t="s">
        <v>68</v>
      </c>
      <c r="O317" s="73" t="s">
        <v>206</v>
      </c>
    </row>
    <row r="318" spans="1:15" ht="23.25" customHeight="1" x14ac:dyDescent="0.25">
      <c r="A318" s="77"/>
      <c r="B318" s="93"/>
      <c r="C318" s="81"/>
      <c r="D318" s="74"/>
      <c r="E318" s="84"/>
      <c r="F318" s="86"/>
      <c r="G318" s="88"/>
      <c r="H318" s="68" t="s">
        <v>145</v>
      </c>
      <c r="I318" s="68" t="s">
        <v>146</v>
      </c>
      <c r="J318" s="68" t="s">
        <v>147</v>
      </c>
      <c r="K318" s="68" t="s">
        <v>148</v>
      </c>
      <c r="L318" s="88"/>
      <c r="M318" s="88"/>
      <c r="N318" s="88"/>
      <c r="O318" s="74"/>
    </row>
    <row r="319" spans="1:15" ht="38.25" customHeight="1" x14ac:dyDescent="0.25">
      <c r="A319" s="78"/>
      <c r="B319" s="94"/>
      <c r="C319" s="82"/>
      <c r="D319" s="75"/>
      <c r="E319" s="53" t="s">
        <v>22</v>
      </c>
      <c r="F319" s="53" t="s">
        <v>22</v>
      </c>
      <c r="G319" s="68" t="s">
        <v>22</v>
      </c>
      <c r="H319" s="68" t="s">
        <v>22</v>
      </c>
      <c r="I319" s="68" t="s">
        <v>22</v>
      </c>
      <c r="J319" s="68" t="s">
        <v>22</v>
      </c>
      <c r="K319" s="68" t="s">
        <v>22</v>
      </c>
      <c r="L319" s="68" t="s">
        <v>22</v>
      </c>
      <c r="M319" s="68" t="s">
        <v>22</v>
      </c>
      <c r="N319" s="68" t="s">
        <v>22</v>
      </c>
      <c r="O319" s="75"/>
    </row>
    <row r="320" spans="1:15" ht="170.25" customHeight="1" x14ac:dyDescent="0.25">
      <c r="A320" s="49" t="s">
        <v>230</v>
      </c>
      <c r="B320" s="2" t="s">
        <v>232</v>
      </c>
      <c r="C320" s="56" t="s">
        <v>70</v>
      </c>
      <c r="D320" s="2" t="s">
        <v>3</v>
      </c>
      <c r="E320" s="53">
        <v>0</v>
      </c>
      <c r="F320" s="50">
        <v>0</v>
      </c>
      <c r="G320" s="89">
        <v>0</v>
      </c>
      <c r="H320" s="90"/>
      <c r="I320" s="90"/>
      <c r="J320" s="90"/>
      <c r="K320" s="91"/>
      <c r="L320" s="68">
        <v>0</v>
      </c>
      <c r="M320" s="68">
        <v>0</v>
      </c>
      <c r="N320" s="68">
        <v>0</v>
      </c>
      <c r="O320" s="55" t="s">
        <v>49</v>
      </c>
    </row>
    <row r="321" spans="1:15" ht="20.25" customHeight="1" x14ac:dyDescent="0.25">
      <c r="A321" s="76"/>
      <c r="B321" s="92" t="s">
        <v>235</v>
      </c>
      <c r="C321" s="80" t="s">
        <v>206</v>
      </c>
      <c r="D321" s="73" t="s">
        <v>206</v>
      </c>
      <c r="E321" s="83" t="s">
        <v>144</v>
      </c>
      <c r="F321" s="85">
        <v>2023</v>
      </c>
      <c r="G321" s="87" t="s">
        <v>7</v>
      </c>
      <c r="H321" s="89" t="s">
        <v>149</v>
      </c>
      <c r="I321" s="90"/>
      <c r="J321" s="90"/>
      <c r="K321" s="91"/>
      <c r="L321" s="87" t="s">
        <v>66</v>
      </c>
      <c r="M321" s="87" t="s">
        <v>67</v>
      </c>
      <c r="N321" s="87" t="s">
        <v>68</v>
      </c>
      <c r="O321" s="73" t="s">
        <v>206</v>
      </c>
    </row>
    <row r="322" spans="1:15" ht="16.5" customHeight="1" x14ac:dyDescent="0.25">
      <c r="A322" s="77"/>
      <c r="B322" s="93"/>
      <c r="C322" s="81"/>
      <c r="D322" s="74"/>
      <c r="E322" s="84"/>
      <c r="F322" s="86"/>
      <c r="G322" s="88"/>
      <c r="H322" s="68" t="s">
        <v>145</v>
      </c>
      <c r="I322" s="68" t="s">
        <v>146</v>
      </c>
      <c r="J322" s="68" t="s">
        <v>147</v>
      </c>
      <c r="K322" s="68" t="s">
        <v>148</v>
      </c>
      <c r="L322" s="88"/>
      <c r="M322" s="88"/>
      <c r="N322" s="88"/>
      <c r="O322" s="74"/>
    </row>
    <row r="323" spans="1:15" ht="90.75" customHeight="1" x14ac:dyDescent="0.25">
      <c r="A323" s="78"/>
      <c r="B323" s="94"/>
      <c r="C323" s="82"/>
      <c r="D323" s="75"/>
      <c r="E323" s="53" t="s">
        <v>22</v>
      </c>
      <c r="F323" s="53" t="s">
        <v>22</v>
      </c>
      <c r="G323" s="68" t="s">
        <v>22</v>
      </c>
      <c r="H323" s="68" t="s">
        <v>22</v>
      </c>
      <c r="I323" s="68" t="s">
        <v>22</v>
      </c>
      <c r="J323" s="68" t="s">
        <v>22</v>
      </c>
      <c r="K323" s="68" t="s">
        <v>22</v>
      </c>
      <c r="L323" s="68" t="s">
        <v>22</v>
      </c>
      <c r="M323" s="68" t="s">
        <v>22</v>
      </c>
      <c r="N323" s="68" t="s">
        <v>22</v>
      </c>
      <c r="O323" s="75"/>
    </row>
    <row r="324" spans="1:15" ht="27.75" customHeight="1" x14ac:dyDescent="0.25">
      <c r="A324" s="96" t="s">
        <v>212</v>
      </c>
      <c r="B324" s="96"/>
      <c r="C324" s="96"/>
      <c r="D324" s="26" t="s">
        <v>33</v>
      </c>
      <c r="E324" s="54">
        <f>SUM(F324:N324)</f>
        <v>63313.9355</v>
      </c>
      <c r="F324" s="63">
        <f>F325</f>
        <v>4709.1755000000003</v>
      </c>
      <c r="G324" s="139">
        <f>G325</f>
        <v>15213.56</v>
      </c>
      <c r="H324" s="140"/>
      <c r="I324" s="140"/>
      <c r="J324" s="140"/>
      <c r="K324" s="141"/>
      <c r="L324" s="72">
        <f t="shared" ref="L324:N324" si="24">L325</f>
        <v>13767.2</v>
      </c>
      <c r="M324" s="72">
        <f t="shared" si="24"/>
        <v>14812</v>
      </c>
      <c r="N324" s="72">
        <f t="shared" si="24"/>
        <v>14812</v>
      </c>
      <c r="O324" s="73" t="s">
        <v>206</v>
      </c>
    </row>
    <row r="325" spans="1:15" ht="85.5" customHeight="1" x14ac:dyDescent="0.25">
      <c r="A325" s="96"/>
      <c r="B325" s="96"/>
      <c r="C325" s="96"/>
      <c r="D325" s="23" t="s">
        <v>3</v>
      </c>
      <c r="E325" s="54">
        <f>SUM(F325:N325)</f>
        <v>63313.9355</v>
      </c>
      <c r="F325" s="63">
        <f>F273</f>
        <v>4709.1755000000003</v>
      </c>
      <c r="G325" s="139">
        <f>G273</f>
        <v>15213.56</v>
      </c>
      <c r="H325" s="140"/>
      <c r="I325" s="140"/>
      <c r="J325" s="140"/>
      <c r="K325" s="141"/>
      <c r="L325" s="72">
        <f>L273</f>
        <v>13767.2</v>
      </c>
      <c r="M325" s="72">
        <f>M273</f>
        <v>14812</v>
      </c>
      <c r="N325" s="72">
        <f>N273</f>
        <v>14812</v>
      </c>
      <c r="O325" s="74"/>
    </row>
    <row r="326" spans="1:15" ht="39.75" customHeight="1" x14ac:dyDescent="0.25">
      <c r="A326" s="96"/>
      <c r="B326" s="96"/>
      <c r="C326" s="96"/>
      <c r="D326" s="23" t="s">
        <v>24</v>
      </c>
      <c r="E326" s="97" t="s">
        <v>241</v>
      </c>
      <c r="F326" s="97"/>
      <c r="G326" s="97"/>
      <c r="H326" s="97"/>
      <c r="I326" s="97"/>
      <c r="J326" s="97"/>
      <c r="K326" s="97"/>
      <c r="L326" s="97"/>
      <c r="M326" s="97"/>
      <c r="N326" s="97"/>
      <c r="O326" s="75"/>
    </row>
    <row r="327" spans="1:15" ht="34.5" customHeight="1" x14ac:dyDescent="0.25">
      <c r="A327" s="98" t="s">
        <v>213</v>
      </c>
      <c r="B327" s="99"/>
      <c r="C327" s="99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</row>
    <row r="328" spans="1:15" ht="47.25" customHeight="1" x14ac:dyDescent="0.25">
      <c r="A328" s="79" t="s">
        <v>90</v>
      </c>
      <c r="B328" s="103" t="s">
        <v>85</v>
      </c>
      <c r="C328" s="104" t="s">
        <v>70</v>
      </c>
      <c r="D328" s="2" t="s">
        <v>3</v>
      </c>
      <c r="E328" s="53">
        <f>SUM(F328:N328)</f>
        <v>492.64022</v>
      </c>
      <c r="F328" s="50">
        <f>SUM(F334,F338)</f>
        <v>142.00022000000001</v>
      </c>
      <c r="G328" s="89">
        <f>SUM(G334,G338)</f>
        <v>56.64</v>
      </c>
      <c r="H328" s="90"/>
      <c r="I328" s="90"/>
      <c r="J328" s="90"/>
      <c r="K328" s="91"/>
      <c r="L328" s="68">
        <f>SUM(L334,L338)</f>
        <v>98</v>
      </c>
      <c r="M328" s="68">
        <f>SUM(M334,M338)</f>
        <v>98</v>
      </c>
      <c r="N328" s="68">
        <f>SUM(N334,N338)</f>
        <v>98</v>
      </c>
      <c r="O328" s="95" t="s">
        <v>206</v>
      </c>
    </row>
    <row r="329" spans="1:15" ht="57" customHeight="1" x14ac:dyDescent="0.25">
      <c r="A329" s="79"/>
      <c r="B329" s="103"/>
      <c r="C329" s="104"/>
      <c r="D329" s="2" t="s">
        <v>24</v>
      </c>
      <c r="E329" s="101" t="s">
        <v>125</v>
      </c>
      <c r="F329" s="101"/>
      <c r="G329" s="101"/>
      <c r="H329" s="101"/>
      <c r="I329" s="101"/>
      <c r="J329" s="101"/>
      <c r="K329" s="101"/>
      <c r="L329" s="101"/>
      <c r="M329" s="101"/>
      <c r="N329" s="101"/>
      <c r="O329" s="95"/>
    </row>
    <row r="330" spans="1:15" ht="134.25" customHeight="1" x14ac:dyDescent="0.25">
      <c r="A330" s="49" t="s">
        <v>8</v>
      </c>
      <c r="B330" s="2" t="s">
        <v>86</v>
      </c>
      <c r="C330" s="56" t="s">
        <v>70</v>
      </c>
      <c r="D330" s="2" t="s">
        <v>24</v>
      </c>
      <c r="E330" s="101" t="s">
        <v>125</v>
      </c>
      <c r="F330" s="101"/>
      <c r="G330" s="101"/>
      <c r="H330" s="101"/>
      <c r="I330" s="101"/>
      <c r="J330" s="101"/>
      <c r="K330" s="101"/>
      <c r="L330" s="101"/>
      <c r="M330" s="101"/>
      <c r="N330" s="101"/>
      <c r="O330" s="55" t="s">
        <v>126</v>
      </c>
    </row>
    <row r="331" spans="1:15" ht="18.75" customHeight="1" x14ac:dyDescent="0.25">
      <c r="A331" s="76"/>
      <c r="B331" s="92" t="s">
        <v>195</v>
      </c>
      <c r="C331" s="80" t="s">
        <v>206</v>
      </c>
      <c r="D331" s="73" t="s">
        <v>206</v>
      </c>
      <c r="E331" s="83" t="s">
        <v>144</v>
      </c>
      <c r="F331" s="85">
        <v>2023</v>
      </c>
      <c r="G331" s="87" t="s">
        <v>7</v>
      </c>
      <c r="H331" s="89" t="s">
        <v>149</v>
      </c>
      <c r="I331" s="90"/>
      <c r="J331" s="90"/>
      <c r="K331" s="91"/>
      <c r="L331" s="87" t="s">
        <v>66</v>
      </c>
      <c r="M331" s="87" t="s">
        <v>67</v>
      </c>
      <c r="N331" s="87" t="s">
        <v>68</v>
      </c>
      <c r="O331" s="73" t="s">
        <v>206</v>
      </c>
    </row>
    <row r="332" spans="1:15" ht="25.5" customHeight="1" x14ac:dyDescent="0.25">
      <c r="A332" s="77"/>
      <c r="B332" s="93"/>
      <c r="C332" s="81"/>
      <c r="D332" s="74"/>
      <c r="E332" s="84"/>
      <c r="F332" s="86"/>
      <c r="G332" s="88"/>
      <c r="H332" s="68" t="s">
        <v>145</v>
      </c>
      <c r="I332" s="68" t="s">
        <v>146</v>
      </c>
      <c r="J332" s="68" t="s">
        <v>147</v>
      </c>
      <c r="K332" s="68" t="s">
        <v>148</v>
      </c>
      <c r="L332" s="88"/>
      <c r="M332" s="88"/>
      <c r="N332" s="88"/>
      <c r="O332" s="74"/>
    </row>
    <row r="333" spans="1:15" ht="39" customHeight="1" x14ac:dyDescent="0.25">
      <c r="A333" s="78"/>
      <c r="B333" s="94"/>
      <c r="C333" s="82"/>
      <c r="D333" s="75"/>
      <c r="E333" s="1">
        <v>160</v>
      </c>
      <c r="F333" s="1">
        <v>32</v>
      </c>
      <c r="G333" s="1">
        <f>K333</f>
        <v>32</v>
      </c>
      <c r="H333" s="1">
        <v>8</v>
      </c>
      <c r="I333" s="1">
        <v>16</v>
      </c>
      <c r="J333" s="1">
        <v>24</v>
      </c>
      <c r="K333" s="1">
        <v>32</v>
      </c>
      <c r="L333" s="1">
        <v>32</v>
      </c>
      <c r="M333" s="1">
        <v>32</v>
      </c>
      <c r="N333" s="1">
        <v>32</v>
      </c>
      <c r="O333" s="75"/>
    </row>
    <row r="334" spans="1:15" ht="71.25" customHeight="1" x14ac:dyDescent="0.25">
      <c r="A334" s="49" t="s">
        <v>9</v>
      </c>
      <c r="B334" s="2" t="s">
        <v>87</v>
      </c>
      <c r="C334" s="56" t="s">
        <v>70</v>
      </c>
      <c r="D334" s="2" t="s">
        <v>3</v>
      </c>
      <c r="E334" s="53">
        <f>SUM(F334:N334)</f>
        <v>492.64022</v>
      </c>
      <c r="F334" s="50">
        <v>142.00022000000001</v>
      </c>
      <c r="G334" s="89">
        <f>98-41.36</f>
        <v>56.64</v>
      </c>
      <c r="H334" s="90"/>
      <c r="I334" s="90"/>
      <c r="J334" s="90"/>
      <c r="K334" s="91"/>
      <c r="L334" s="68">
        <v>98</v>
      </c>
      <c r="M334" s="68">
        <v>98</v>
      </c>
      <c r="N334" s="68">
        <v>98</v>
      </c>
      <c r="O334" s="55" t="s">
        <v>127</v>
      </c>
    </row>
    <row r="335" spans="1:15" ht="21.75" customHeight="1" x14ac:dyDescent="0.25">
      <c r="A335" s="76"/>
      <c r="B335" s="92" t="s">
        <v>225</v>
      </c>
      <c r="C335" s="80" t="s">
        <v>206</v>
      </c>
      <c r="D335" s="73" t="s">
        <v>206</v>
      </c>
      <c r="E335" s="83" t="s">
        <v>144</v>
      </c>
      <c r="F335" s="85">
        <v>2023</v>
      </c>
      <c r="G335" s="87" t="s">
        <v>7</v>
      </c>
      <c r="H335" s="89" t="s">
        <v>149</v>
      </c>
      <c r="I335" s="90"/>
      <c r="J335" s="90"/>
      <c r="K335" s="91"/>
      <c r="L335" s="87" t="s">
        <v>66</v>
      </c>
      <c r="M335" s="87" t="s">
        <v>67</v>
      </c>
      <c r="N335" s="87" t="s">
        <v>68</v>
      </c>
      <c r="O335" s="73" t="s">
        <v>206</v>
      </c>
    </row>
    <row r="336" spans="1:15" ht="21" customHeight="1" x14ac:dyDescent="0.25">
      <c r="A336" s="77"/>
      <c r="B336" s="93"/>
      <c r="C336" s="81"/>
      <c r="D336" s="74"/>
      <c r="E336" s="84"/>
      <c r="F336" s="86"/>
      <c r="G336" s="88"/>
      <c r="H336" s="68" t="s">
        <v>145</v>
      </c>
      <c r="I336" s="68" t="s">
        <v>146</v>
      </c>
      <c r="J336" s="68" t="s">
        <v>147</v>
      </c>
      <c r="K336" s="68" t="s">
        <v>148</v>
      </c>
      <c r="L336" s="88"/>
      <c r="M336" s="88"/>
      <c r="N336" s="88"/>
      <c r="O336" s="74"/>
    </row>
    <row r="337" spans="1:15" ht="171.75" customHeight="1" x14ac:dyDescent="0.25">
      <c r="A337" s="78"/>
      <c r="B337" s="94"/>
      <c r="C337" s="82"/>
      <c r="D337" s="75"/>
      <c r="E337" s="1">
        <f>(F337+G337+L337+M337+N337)/5</f>
        <v>10.8</v>
      </c>
      <c r="F337" s="1">
        <v>10</v>
      </c>
      <c r="G337" s="1">
        <f>K337</f>
        <v>11</v>
      </c>
      <c r="H337" s="1" t="s">
        <v>22</v>
      </c>
      <c r="I337" s="1">
        <v>11</v>
      </c>
      <c r="J337" s="1">
        <v>11</v>
      </c>
      <c r="K337" s="1">
        <v>11</v>
      </c>
      <c r="L337" s="1">
        <v>11</v>
      </c>
      <c r="M337" s="1">
        <v>11</v>
      </c>
      <c r="N337" s="1">
        <v>11</v>
      </c>
      <c r="O337" s="75"/>
    </row>
    <row r="338" spans="1:15" ht="67.5" customHeight="1" x14ac:dyDescent="0.25">
      <c r="A338" s="49" t="s">
        <v>10</v>
      </c>
      <c r="B338" s="2" t="s">
        <v>88</v>
      </c>
      <c r="C338" s="56" t="s">
        <v>70</v>
      </c>
      <c r="D338" s="2" t="s">
        <v>3</v>
      </c>
      <c r="E338" s="53">
        <f>SUM(F338:N338)</f>
        <v>0</v>
      </c>
      <c r="F338" s="50">
        <v>0</v>
      </c>
      <c r="G338" s="89">
        <v>0</v>
      </c>
      <c r="H338" s="90"/>
      <c r="I338" s="90"/>
      <c r="J338" s="90"/>
      <c r="K338" s="91"/>
      <c r="L338" s="68">
        <v>0</v>
      </c>
      <c r="M338" s="68">
        <v>0</v>
      </c>
      <c r="N338" s="68">
        <v>0</v>
      </c>
      <c r="O338" s="55" t="s">
        <v>49</v>
      </c>
    </row>
    <row r="339" spans="1:15" ht="21" customHeight="1" x14ac:dyDescent="0.25">
      <c r="A339" s="76"/>
      <c r="B339" s="92" t="s">
        <v>196</v>
      </c>
      <c r="C339" s="80" t="s">
        <v>206</v>
      </c>
      <c r="D339" s="73" t="s">
        <v>206</v>
      </c>
      <c r="E339" s="83" t="s">
        <v>144</v>
      </c>
      <c r="F339" s="85">
        <v>2023</v>
      </c>
      <c r="G339" s="87" t="s">
        <v>7</v>
      </c>
      <c r="H339" s="89" t="s">
        <v>149</v>
      </c>
      <c r="I339" s="90"/>
      <c r="J339" s="90"/>
      <c r="K339" s="91"/>
      <c r="L339" s="87" t="s">
        <v>66</v>
      </c>
      <c r="M339" s="87" t="s">
        <v>67</v>
      </c>
      <c r="N339" s="87" t="s">
        <v>68</v>
      </c>
      <c r="O339" s="73" t="s">
        <v>206</v>
      </c>
    </row>
    <row r="340" spans="1:15" ht="21" customHeight="1" x14ac:dyDescent="0.25">
      <c r="A340" s="77"/>
      <c r="B340" s="93"/>
      <c r="C340" s="81"/>
      <c r="D340" s="74"/>
      <c r="E340" s="84"/>
      <c r="F340" s="86"/>
      <c r="G340" s="88"/>
      <c r="H340" s="68" t="s">
        <v>145</v>
      </c>
      <c r="I340" s="68" t="s">
        <v>146</v>
      </c>
      <c r="J340" s="68" t="s">
        <v>147</v>
      </c>
      <c r="K340" s="68" t="s">
        <v>148</v>
      </c>
      <c r="L340" s="88"/>
      <c r="M340" s="88"/>
      <c r="N340" s="88"/>
      <c r="O340" s="74"/>
    </row>
    <row r="341" spans="1:15" ht="20.25" customHeight="1" x14ac:dyDescent="0.25">
      <c r="A341" s="78"/>
      <c r="B341" s="94"/>
      <c r="C341" s="82"/>
      <c r="D341" s="75"/>
      <c r="E341" s="1">
        <f>F341+G341+L341+M341+N341</f>
        <v>17270</v>
      </c>
      <c r="F341" s="1">
        <v>3454</v>
      </c>
      <c r="G341" s="1">
        <f>K341</f>
        <v>3454</v>
      </c>
      <c r="H341" s="1" t="s">
        <v>22</v>
      </c>
      <c r="I341" s="1" t="s">
        <v>22</v>
      </c>
      <c r="J341" s="1">
        <v>3454</v>
      </c>
      <c r="K341" s="1">
        <v>3454</v>
      </c>
      <c r="L341" s="1">
        <v>3454</v>
      </c>
      <c r="M341" s="1">
        <v>3454</v>
      </c>
      <c r="N341" s="1">
        <v>3454</v>
      </c>
      <c r="O341" s="75"/>
    </row>
    <row r="342" spans="1:15" ht="44.25" customHeight="1" x14ac:dyDescent="0.25">
      <c r="A342" s="96" t="s">
        <v>214</v>
      </c>
      <c r="B342" s="96"/>
      <c r="C342" s="96"/>
      <c r="D342" s="23" t="s">
        <v>3</v>
      </c>
      <c r="E342" s="54">
        <f>SUM(F342:N342)</f>
        <v>492.64022</v>
      </c>
      <c r="F342" s="63">
        <f>F328</f>
        <v>142.00022000000001</v>
      </c>
      <c r="G342" s="139">
        <f>G328</f>
        <v>56.64</v>
      </c>
      <c r="H342" s="140"/>
      <c r="I342" s="140"/>
      <c r="J342" s="140"/>
      <c r="K342" s="141"/>
      <c r="L342" s="72">
        <f>L328</f>
        <v>98</v>
      </c>
      <c r="M342" s="72">
        <f>M328</f>
        <v>98</v>
      </c>
      <c r="N342" s="72">
        <f>N328</f>
        <v>98</v>
      </c>
      <c r="O342" s="73" t="s">
        <v>206</v>
      </c>
    </row>
    <row r="343" spans="1:15" ht="29.25" customHeight="1" x14ac:dyDescent="0.25">
      <c r="A343" s="96"/>
      <c r="B343" s="96"/>
      <c r="C343" s="96"/>
      <c r="D343" s="23" t="s">
        <v>24</v>
      </c>
      <c r="E343" s="102" t="s">
        <v>125</v>
      </c>
      <c r="F343" s="102"/>
      <c r="G343" s="102"/>
      <c r="H343" s="102"/>
      <c r="I343" s="102"/>
      <c r="J343" s="102"/>
      <c r="K343" s="102"/>
      <c r="L343" s="102"/>
      <c r="M343" s="102"/>
      <c r="N343" s="102"/>
      <c r="O343" s="75"/>
    </row>
    <row r="344" spans="1:15" ht="19.5" customHeight="1" x14ac:dyDescent="0.25">
      <c r="A344" s="99" t="s">
        <v>215</v>
      </c>
      <c r="B344" s="99"/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</row>
    <row r="345" spans="1:15" ht="77.25" customHeight="1" x14ac:dyDescent="0.25">
      <c r="A345" s="49" t="s">
        <v>90</v>
      </c>
      <c r="B345" s="2" t="s">
        <v>89</v>
      </c>
      <c r="C345" s="56" t="s">
        <v>70</v>
      </c>
      <c r="D345" s="2" t="s">
        <v>3</v>
      </c>
      <c r="E345" s="53">
        <f t="shared" ref="E345:E351" si="25">SUM(F345:N345)</f>
        <v>507384.83419999998</v>
      </c>
      <c r="F345" s="50">
        <f>SUM(F346,F347)</f>
        <v>97010.834199999998</v>
      </c>
      <c r="G345" s="89">
        <f>SUM(G346,G347)</f>
        <v>102796</v>
      </c>
      <c r="H345" s="90"/>
      <c r="I345" s="90"/>
      <c r="J345" s="90"/>
      <c r="K345" s="91"/>
      <c r="L345" s="68">
        <f>SUM(L346,L347)</f>
        <v>102526</v>
      </c>
      <c r="M345" s="68">
        <f>SUM(M346,M347)</f>
        <v>102526</v>
      </c>
      <c r="N345" s="68">
        <f>SUM(N346,N347)</f>
        <v>102526</v>
      </c>
      <c r="O345" s="52" t="s">
        <v>206</v>
      </c>
    </row>
    <row r="346" spans="1:15" ht="110.25" customHeight="1" x14ac:dyDescent="0.25">
      <c r="A346" s="57" t="s">
        <v>8</v>
      </c>
      <c r="B346" s="2" t="s">
        <v>234</v>
      </c>
      <c r="C346" s="56" t="s">
        <v>70</v>
      </c>
      <c r="D346" s="2" t="s">
        <v>3</v>
      </c>
      <c r="E346" s="53">
        <f t="shared" si="25"/>
        <v>358782.94950000005</v>
      </c>
      <c r="F346" s="50">
        <v>68026.1495</v>
      </c>
      <c r="G346" s="89">
        <f>72621.7+270</f>
        <v>72891.7</v>
      </c>
      <c r="H346" s="90"/>
      <c r="I346" s="90"/>
      <c r="J346" s="90"/>
      <c r="K346" s="91"/>
      <c r="L346" s="68">
        <v>72621.7</v>
      </c>
      <c r="M346" s="68">
        <v>72621.7</v>
      </c>
      <c r="N346" s="68">
        <v>72621.7</v>
      </c>
      <c r="O346" s="55" t="s">
        <v>101</v>
      </c>
    </row>
    <row r="347" spans="1:15" ht="169.5" customHeight="1" x14ac:dyDescent="0.25">
      <c r="A347" s="49" t="s">
        <v>9</v>
      </c>
      <c r="B347" s="2" t="s">
        <v>228</v>
      </c>
      <c r="C347" s="56" t="s">
        <v>70</v>
      </c>
      <c r="D347" s="2" t="s">
        <v>3</v>
      </c>
      <c r="E347" s="53">
        <f t="shared" si="25"/>
        <v>148601.8847</v>
      </c>
      <c r="F347" s="50">
        <v>28984.684700000002</v>
      </c>
      <c r="G347" s="89">
        <v>29904.3</v>
      </c>
      <c r="H347" s="90"/>
      <c r="I347" s="90"/>
      <c r="J347" s="90"/>
      <c r="K347" s="91"/>
      <c r="L347" s="68">
        <v>29904.3</v>
      </c>
      <c r="M347" s="68">
        <v>29904.3</v>
      </c>
      <c r="N347" s="68">
        <v>29904.3</v>
      </c>
      <c r="O347" s="55" t="s">
        <v>101</v>
      </c>
    </row>
    <row r="348" spans="1:15" ht="78" customHeight="1" x14ac:dyDescent="0.25">
      <c r="A348" s="122" t="s">
        <v>216</v>
      </c>
      <c r="B348" s="123"/>
      <c r="C348" s="124"/>
      <c r="D348" s="23" t="s">
        <v>3</v>
      </c>
      <c r="E348" s="54">
        <f t="shared" si="25"/>
        <v>507384.83419999998</v>
      </c>
      <c r="F348" s="63">
        <f>F345</f>
        <v>97010.834199999998</v>
      </c>
      <c r="G348" s="139">
        <f>G345</f>
        <v>102796</v>
      </c>
      <c r="H348" s="140"/>
      <c r="I348" s="140"/>
      <c r="J348" s="140"/>
      <c r="K348" s="141"/>
      <c r="L348" s="72">
        <f>L345</f>
        <v>102526</v>
      </c>
      <c r="M348" s="72">
        <f>M345</f>
        <v>102526</v>
      </c>
      <c r="N348" s="72">
        <f>N345</f>
        <v>102526</v>
      </c>
      <c r="O348" s="52" t="s">
        <v>206</v>
      </c>
    </row>
    <row r="349" spans="1:15" ht="27" customHeight="1" x14ac:dyDescent="0.25">
      <c r="A349" s="125" t="s">
        <v>240</v>
      </c>
      <c r="B349" s="126"/>
      <c r="C349" s="127"/>
      <c r="D349" s="23" t="s">
        <v>33</v>
      </c>
      <c r="E349" s="54">
        <f t="shared" si="25"/>
        <v>2304009.8985000001</v>
      </c>
      <c r="F349" s="63">
        <f>SUM(F350:F352)</f>
        <v>431577.99992000003</v>
      </c>
      <c r="G349" s="139">
        <f>SUM(G350:G352)</f>
        <v>529018.44157999987</v>
      </c>
      <c r="H349" s="140"/>
      <c r="I349" s="140"/>
      <c r="J349" s="140"/>
      <c r="K349" s="141"/>
      <c r="L349" s="72">
        <f t="shared" ref="L349:N349" si="26">SUM(L350:L352)</f>
        <v>470980.45699999999</v>
      </c>
      <c r="M349" s="72">
        <f t="shared" si="26"/>
        <v>465151.5</v>
      </c>
      <c r="N349" s="72">
        <f t="shared" si="26"/>
        <v>407281.5</v>
      </c>
      <c r="O349" s="73" t="s">
        <v>206</v>
      </c>
    </row>
    <row r="350" spans="1:15" ht="45" customHeight="1" x14ac:dyDescent="0.25">
      <c r="A350" s="128"/>
      <c r="B350" s="129"/>
      <c r="C350" s="130"/>
      <c r="D350" s="23" t="s">
        <v>23</v>
      </c>
      <c r="E350" s="54">
        <f t="shared" si="25"/>
        <v>2486.4068700000003</v>
      </c>
      <c r="F350" s="63">
        <f>F155</f>
        <v>2486.4068700000003</v>
      </c>
      <c r="G350" s="139">
        <f>G155</f>
        <v>0</v>
      </c>
      <c r="H350" s="140"/>
      <c r="I350" s="140"/>
      <c r="J350" s="140"/>
      <c r="K350" s="141"/>
      <c r="L350" s="72">
        <f t="shared" ref="L350:N351" si="27">L155</f>
        <v>0</v>
      </c>
      <c r="M350" s="72">
        <f t="shared" si="27"/>
        <v>0</v>
      </c>
      <c r="N350" s="72">
        <f t="shared" si="27"/>
        <v>0</v>
      </c>
      <c r="O350" s="74"/>
    </row>
    <row r="351" spans="1:15" ht="60.75" customHeight="1" x14ac:dyDescent="0.25">
      <c r="A351" s="128"/>
      <c r="B351" s="129"/>
      <c r="C351" s="130"/>
      <c r="D351" s="23" t="s">
        <v>21</v>
      </c>
      <c r="E351" s="54">
        <f t="shared" si="25"/>
        <v>171402.05458</v>
      </c>
      <c r="F351" s="63">
        <f>F156</f>
        <v>33411.839370000002</v>
      </c>
      <c r="G351" s="139">
        <f>G156</f>
        <v>60906.215209999995</v>
      </c>
      <c r="H351" s="140"/>
      <c r="I351" s="140"/>
      <c r="J351" s="140"/>
      <c r="K351" s="141"/>
      <c r="L351" s="72">
        <f t="shared" si="27"/>
        <v>38542</v>
      </c>
      <c r="M351" s="72">
        <f t="shared" si="27"/>
        <v>38542</v>
      </c>
      <c r="N351" s="72">
        <f t="shared" si="27"/>
        <v>0</v>
      </c>
      <c r="O351" s="74"/>
    </row>
    <row r="352" spans="1:15" ht="71.25" customHeight="1" x14ac:dyDescent="0.25">
      <c r="A352" s="128"/>
      <c r="B352" s="129"/>
      <c r="C352" s="130"/>
      <c r="D352" s="23" t="s">
        <v>3</v>
      </c>
      <c r="E352" s="54">
        <f t="shared" ref="E352" si="28">SUM(F352:N352)</f>
        <v>2130121.4370499998</v>
      </c>
      <c r="F352" s="63">
        <f>SUM(F157,F219,F270,F325,F342,F348)</f>
        <v>395679.75368000002</v>
      </c>
      <c r="G352" s="139">
        <f>SUM(G157,G219,G270,G325,G342,G348)</f>
        <v>468112.22636999993</v>
      </c>
      <c r="H352" s="140"/>
      <c r="I352" s="140"/>
      <c r="J352" s="140"/>
      <c r="K352" s="141"/>
      <c r="L352" s="72">
        <f>SUM(L157,L219,L270,L325,L342,L348)</f>
        <v>432438.45699999999</v>
      </c>
      <c r="M352" s="72">
        <f>SUM(M157,M219,M270,M325,M342,M348)</f>
        <v>426609.5</v>
      </c>
      <c r="N352" s="72">
        <f>SUM(N157,N219,N270,N325,N342,N348)</f>
        <v>407281.5</v>
      </c>
      <c r="O352" s="74"/>
    </row>
    <row r="353" spans="1:15" ht="30" customHeight="1" x14ac:dyDescent="0.25">
      <c r="A353" s="131"/>
      <c r="B353" s="132"/>
      <c r="C353" s="133"/>
      <c r="D353" s="23" t="s">
        <v>24</v>
      </c>
      <c r="E353" s="134" t="s">
        <v>128</v>
      </c>
      <c r="F353" s="135"/>
      <c r="G353" s="135"/>
      <c r="H353" s="135"/>
      <c r="I353" s="135"/>
      <c r="J353" s="135"/>
      <c r="K353" s="135"/>
      <c r="L353" s="135"/>
      <c r="M353" s="135"/>
      <c r="N353" s="136"/>
      <c r="O353" s="75"/>
    </row>
    <row r="354" spans="1:15" ht="15.75" customHeight="1" x14ac:dyDescent="0.25">
      <c r="A354" s="61"/>
      <c r="B354" s="61"/>
      <c r="C354" s="61"/>
      <c r="D354" s="27"/>
      <c r="E354" s="6"/>
      <c r="F354" s="6"/>
      <c r="G354" s="28"/>
      <c r="H354" s="28"/>
      <c r="I354" s="28"/>
      <c r="J354" s="28"/>
      <c r="K354" s="28"/>
      <c r="L354" s="28"/>
      <c r="M354" s="28"/>
      <c r="N354" s="6"/>
      <c r="O354" s="29"/>
    </row>
    <row r="355" spans="1:15" ht="15.75" customHeight="1" x14ac:dyDescent="0.25">
      <c r="A355" s="30"/>
      <c r="B355" s="30"/>
      <c r="C355" s="30"/>
      <c r="D355" s="27"/>
      <c r="E355" s="6"/>
      <c r="F355" s="6"/>
      <c r="G355" s="153"/>
      <c r="H355" s="153"/>
      <c r="I355" s="153"/>
      <c r="J355" s="153"/>
      <c r="K355" s="153"/>
      <c r="L355" s="153"/>
      <c r="M355" s="153"/>
      <c r="N355" s="6"/>
      <c r="O355" s="31" t="s">
        <v>236</v>
      </c>
    </row>
    <row r="356" spans="1:15" ht="18.75" customHeight="1" x14ac:dyDescent="0.25">
      <c r="A356" s="32"/>
      <c r="B356" s="33"/>
      <c r="C356" s="33"/>
      <c r="D356" s="33"/>
      <c r="E356" s="12"/>
      <c r="F356" s="12"/>
      <c r="G356" s="37"/>
      <c r="H356" s="12"/>
      <c r="I356" s="12"/>
      <c r="J356" s="12"/>
      <c r="K356" s="12"/>
      <c r="L356" s="12"/>
      <c r="M356" s="12"/>
      <c r="N356" s="7"/>
    </row>
    <row r="357" spans="1:15" ht="30.75" customHeight="1" x14ac:dyDescent="0.25">
      <c r="A357" s="152" t="s">
        <v>243</v>
      </c>
      <c r="B357" s="152"/>
      <c r="C357" s="152"/>
      <c r="D357" s="152"/>
      <c r="E357" s="12"/>
      <c r="F357" s="12"/>
      <c r="G357" s="12"/>
      <c r="H357" s="12"/>
      <c r="I357" s="12"/>
      <c r="J357" s="12"/>
      <c r="K357" s="12"/>
      <c r="L357" s="13"/>
      <c r="M357" s="13"/>
      <c r="N357" s="8"/>
      <c r="O357" s="35"/>
    </row>
    <row r="358" spans="1:15" ht="30.75" customHeight="1" x14ac:dyDescent="0.3">
      <c r="A358" s="152"/>
      <c r="B358" s="152"/>
      <c r="C358" s="152"/>
      <c r="D358" s="152"/>
      <c r="E358" s="12"/>
      <c r="F358" s="12"/>
      <c r="G358" s="12"/>
      <c r="H358" s="12"/>
      <c r="I358" s="12"/>
      <c r="J358" s="12"/>
      <c r="K358" s="12"/>
      <c r="L358" s="12"/>
      <c r="M358" s="12"/>
      <c r="N358" s="147" t="s">
        <v>244</v>
      </c>
      <c r="O358" s="147"/>
    </row>
    <row r="359" spans="1:15" ht="8.25" customHeight="1" x14ac:dyDescent="0.3">
      <c r="A359" s="60"/>
      <c r="B359" s="60"/>
      <c r="C359" s="60"/>
      <c r="D359" s="60"/>
      <c r="E359" s="12"/>
      <c r="F359" s="12"/>
      <c r="G359" s="12"/>
      <c r="H359" s="12"/>
      <c r="I359" s="12"/>
      <c r="J359" s="12"/>
      <c r="K359" s="12"/>
      <c r="L359" s="12"/>
      <c r="M359" s="12"/>
      <c r="N359" s="69"/>
      <c r="O359" s="64"/>
    </row>
    <row r="360" spans="1:15" ht="9" customHeight="1" x14ac:dyDescent="0.3">
      <c r="A360" s="44"/>
      <c r="B360" s="45"/>
      <c r="C360" s="46"/>
      <c r="D360" s="45"/>
      <c r="E360" s="12"/>
      <c r="F360" s="12"/>
      <c r="G360" s="12"/>
      <c r="H360" s="12"/>
      <c r="I360" s="12"/>
      <c r="J360" s="12"/>
      <c r="K360" s="12"/>
      <c r="L360" s="12"/>
      <c r="M360" s="12"/>
      <c r="N360" s="7"/>
      <c r="O360" s="35"/>
    </row>
    <row r="361" spans="1:15" ht="24.75" customHeight="1" x14ac:dyDescent="0.3">
      <c r="A361" s="121" t="s">
        <v>27</v>
      </c>
      <c r="B361" s="121"/>
      <c r="C361" s="39"/>
      <c r="D361" s="40"/>
      <c r="E361" s="12"/>
      <c r="F361" s="12"/>
      <c r="G361" s="12"/>
      <c r="H361" s="12"/>
      <c r="I361" s="12"/>
      <c r="J361" s="12"/>
      <c r="K361" s="12"/>
      <c r="L361" s="13"/>
      <c r="M361" s="13"/>
      <c r="N361" s="8"/>
      <c r="O361" s="41"/>
    </row>
    <row r="362" spans="1:15" ht="18.75" x14ac:dyDescent="0.3">
      <c r="A362" s="121" t="s">
        <v>282</v>
      </c>
      <c r="B362" s="121"/>
      <c r="C362" s="121"/>
      <c r="D362" s="121"/>
      <c r="E362" s="121"/>
      <c r="F362" s="42"/>
      <c r="G362" s="42"/>
      <c r="H362" s="42"/>
      <c r="I362" s="42"/>
      <c r="J362" s="42"/>
      <c r="K362" s="42"/>
      <c r="L362" s="42"/>
      <c r="M362" s="42"/>
      <c r="N362" s="43"/>
      <c r="O362" s="35"/>
    </row>
    <row r="363" spans="1:15" ht="18.75" x14ac:dyDescent="0.3">
      <c r="A363" s="121" t="s">
        <v>283</v>
      </c>
      <c r="B363" s="121"/>
      <c r="C363" s="121"/>
      <c r="D363" s="121"/>
      <c r="E363" s="42"/>
      <c r="F363" s="42"/>
      <c r="G363" s="42"/>
      <c r="H363" s="42"/>
      <c r="I363" s="42"/>
      <c r="J363" s="42"/>
      <c r="K363" s="42"/>
      <c r="L363" s="42"/>
      <c r="M363" s="42"/>
      <c r="N363" s="43"/>
      <c r="O363" s="35"/>
    </row>
    <row r="364" spans="1:15" ht="18.75" x14ac:dyDescent="0.3">
      <c r="A364" s="121" t="s">
        <v>284</v>
      </c>
      <c r="B364" s="121"/>
      <c r="C364" s="121"/>
      <c r="D364" s="121"/>
      <c r="E364" s="42"/>
      <c r="F364" s="42"/>
      <c r="G364" s="42"/>
      <c r="H364" s="42"/>
      <c r="I364" s="42"/>
      <c r="J364" s="42"/>
      <c r="K364" s="42"/>
      <c r="L364" s="42"/>
      <c r="M364" s="42"/>
      <c r="N364" s="147" t="s">
        <v>285</v>
      </c>
      <c r="O364" s="147"/>
    </row>
  </sheetData>
  <mergeCells count="1044">
    <mergeCell ref="A198:A200"/>
    <mergeCell ref="B198:B200"/>
    <mergeCell ref="C198:C200"/>
    <mergeCell ref="D198:D200"/>
    <mergeCell ref="E198:E199"/>
    <mergeCell ref="F198:F199"/>
    <mergeCell ref="G198:G199"/>
    <mergeCell ref="H198:K198"/>
    <mergeCell ref="L198:L199"/>
    <mergeCell ref="M198:M199"/>
    <mergeCell ref="N198:N199"/>
    <mergeCell ref="O198:O200"/>
    <mergeCell ref="G201:K201"/>
    <mergeCell ref="A202:A204"/>
    <mergeCell ref="B202:B204"/>
    <mergeCell ref="C202:C204"/>
    <mergeCell ref="D202:D204"/>
    <mergeCell ref="E202:E203"/>
    <mergeCell ref="F202:F203"/>
    <mergeCell ref="G202:G203"/>
    <mergeCell ref="H202:K202"/>
    <mergeCell ref="L202:L203"/>
    <mergeCell ref="M202:M203"/>
    <mergeCell ref="A363:D363"/>
    <mergeCell ref="A357:D358"/>
    <mergeCell ref="G355:M355"/>
    <mergeCell ref="G342:K342"/>
    <mergeCell ref="G345:K345"/>
    <mergeCell ref="G346:K346"/>
    <mergeCell ref="G347:K347"/>
    <mergeCell ref="G352:K352"/>
    <mergeCell ref="G351:K351"/>
    <mergeCell ref="G350:K350"/>
    <mergeCell ref="G349:K349"/>
    <mergeCell ref="G348:K348"/>
    <mergeCell ref="G320:K320"/>
    <mergeCell ref="G316:K316"/>
    <mergeCell ref="H300:K300"/>
    <mergeCell ref="A221:O221"/>
    <mergeCell ref="G324:K324"/>
    <mergeCell ref="G328:K328"/>
    <mergeCell ref="H308:K308"/>
    <mergeCell ref="H321:K321"/>
    <mergeCell ref="G325:K325"/>
    <mergeCell ref="O254:O256"/>
    <mergeCell ref="N254:N255"/>
    <mergeCell ref="L280:L281"/>
    <mergeCell ref="G292:G293"/>
    <mergeCell ref="N280:N281"/>
    <mergeCell ref="E253:N253"/>
    <mergeCell ref="H292:K292"/>
    <mergeCell ref="L292:L293"/>
    <mergeCell ref="G287:K287"/>
    <mergeCell ref="D266:D268"/>
    <mergeCell ref="E266:E267"/>
    <mergeCell ref="N224:N225"/>
    <mergeCell ref="O296:O298"/>
    <mergeCell ref="G250:G251"/>
    <mergeCell ref="O228:O230"/>
    <mergeCell ref="M233:M234"/>
    <mergeCell ref="N233:N234"/>
    <mergeCell ref="N262:N263"/>
    <mergeCell ref="H280:K280"/>
    <mergeCell ref="M280:M281"/>
    <mergeCell ref="G261:K261"/>
    <mergeCell ref="H262:K262"/>
    <mergeCell ref="N202:N203"/>
    <mergeCell ref="O202:O204"/>
    <mergeCell ref="F266:F267"/>
    <mergeCell ref="G266:G267"/>
    <mergeCell ref="H266:K266"/>
    <mergeCell ref="L266:L267"/>
    <mergeCell ref="M266:M267"/>
    <mergeCell ref="N266:N267"/>
    <mergeCell ref="O266:O268"/>
    <mergeCell ref="O292:O294"/>
    <mergeCell ref="G288:G289"/>
    <mergeCell ref="L288:L289"/>
    <mergeCell ref="M288:M289"/>
    <mergeCell ref="O240:O241"/>
    <mergeCell ref="H214:K214"/>
    <mergeCell ref="G217:K217"/>
    <mergeCell ref="F288:F289"/>
    <mergeCell ref="O217:O220"/>
    <mergeCell ref="G233:G234"/>
    <mergeCell ref="E237:N237"/>
    <mergeCell ref="E242:E243"/>
    <mergeCell ref="G179:K179"/>
    <mergeCell ref="F194:F195"/>
    <mergeCell ref="G155:K155"/>
    <mergeCell ref="M292:M293"/>
    <mergeCell ref="G280:G281"/>
    <mergeCell ref="G245:K245"/>
    <mergeCell ref="H224:K224"/>
    <mergeCell ref="G146:K146"/>
    <mergeCell ref="M284:M285"/>
    <mergeCell ref="N284:N285"/>
    <mergeCell ref="E249:N249"/>
    <mergeCell ref="G296:G297"/>
    <mergeCell ref="H296:K296"/>
    <mergeCell ref="G299:K299"/>
    <mergeCell ref="G185:K185"/>
    <mergeCell ref="F296:F297"/>
    <mergeCell ref="H190:K190"/>
    <mergeCell ref="G206:K206"/>
    <mergeCell ref="G197:K197"/>
    <mergeCell ref="E224:E225"/>
    <mergeCell ref="L296:L297"/>
    <mergeCell ref="M296:M297"/>
    <mergeCell ref="G275:K275"/>
    <mergeCell ref="H276:K276"/>
    <mergeCell ref="L276:L277"/>
    <mergeCell ref="L254:L255"/>
    <mergeCell ref="H228:K228"/>
    <mergeCell ref="E241:N241"/>
    <mergeCell ref="N296:N297"/>
    <mergeCell ref="M254:M255"/>
    <mergeCell ref="H207:K207"/>
    <mergeCell ref="E296:E297"/>
    <mergeCell ref="G9:K9"/>
    <mergeCell ref="G11:K11"/>
    <mergeCell ref="G12:K12"/>
    <mergeCell ref="H13:K13"/>
    <mergeCell ref="H17:K17"/>
    <mergeCell ref="G20:K20"/>
    <mergeCell ref="H21:K21"/>
    <mergeCell ref="G24:K24"/>
    <mergeCell ref="G25:K25"/>
    <mergeCell ref="H26:K26"/>
    <mergeCell ref="G29:K29"/>
    <mergeCell ref="H30:K30"/>
    <mergeCell ref="G33:K33"/>
    <mergeCell ref="H34:K34"/>
    <mergeCell ref="G37:K37"/>
    <mergeCell ref="G13:G14"/>
    <mergeCell ref="A10:O10"/>
    <mergeCell ref="E13:E14"/>
    <mergeCell ref="F13:F14"/>
    <mergeCell ref="O34:O36"/>
    <mergeCell ref="F34:F35"/>
    <mergeCell ref="M34:M35"/>
    <mergeCell ref="N34:N35"/>
    <mergeCell ref="F17:F18"/>
    <mergeCell ref="G17:G18"/>
    <mergeCell ref="D26:D28"/>
    <mergeCell ref="E26:E27"/>
    <mergeCell ref="F26:F27"/>
    <mergeCell ref="G26:G27"/>
    <mergeCell ref="L26:L27"/>
    <mergeCell ref="N26:N27"/>
    <mergeCell ref="O26:O28"/>
    <mergeCell ref="G16:K16"/>
    <mergeCell ref="A30:A32"/>
    <mergeCell ref="G300:G301"/>
    <mergeCell ref="O300:O302"/>
    <mergeCell ref="M250:M251"/>
    <mergeCell ref="H246:K246"/>
    <mergeCell ref="H250:K250"/>
    <mergeCell ref="O246:O248"/>
    <mergeCell ref="F190:F191"/>
    <mergeCell ref="G190:G191"/>
    <mergeCell ref="L190:L191"/>
    <mergeCell ref="N182:N183"/>
    <mergeCell ref="O182:O184"/>
    <mergeCell ref="M147:M148"/>
    <mergeCell ref="N147:N148"/>
    <mergeCell ref="O147:O149"/>
    <mergeCell ref="M139:M140"/>
    <mergeCell ref="N139:N140"/>
    <mergeCell ref="O224:O226"/>
    <mergeCell ref="E239:N239"/>
    <mergeCell ref="G295:K295"/>
    <mergeCell ref="H106:K106"/>
    <mergeCell ref="G113:K113"/>
    <mergeCell ref="G112:K112"/>
    <mergeCell ref="G111:K111"/>
    <mergeCell ref="G110:K110"/>
    <mergeCell ref="G109:K109"/>
    <mergeCell ref="H117:K117"/>
    <mergeCell ref="A182:A184"/>
    <mergeCell ref="B182:B184"/>
    <mergeCell ref="M129:M130"/>
    <mergeCell ref="H133:K133"/>
    <mergeCell ref="L182:L183"/>
    <mergeCell ref="G186:G187"/>
    <mergeCell ref="L186:L187"/>
    <mergeCell ref="M190:M191"/>
    <mergeCell ref="N190:N191"/>
    <mergeCell ref="N364:O364"/>
    <mergeCell ref="M339:M340"/>
    <mergeCell ref="N339:N340"/>
    <mergeCell ref="O339:O341"/>
    <mergeCell ref="M335:M336"/>
    <mergeCell ref="N335:N336"/>
    <mergeCell ref="O335:O337"/>
    <mergeCell ref="M331:M332"/>
    <mergeCell ref="N331:N332"/>
    <mergeCell ref="O331:O333"/>
    <mergeCell ref="G334:K334"/>
    <mergeCell ref="G338:K338"/>
    <mergeCell ref="G335:G336"/>
    <mergeCell ref="L335:L336"/>
    <mergeCell ref="L339:L340"/>
    <mergeCell ref="O342:O343"/>
    <mergeCell ref="O349:O353"/>
    <mergeCell ref="N358:O358"/>
    <mergeCell ref="H339:K339"/>
    <mergeCell ref="G331:G332"/>
    <mergeCell ref="L331:L332"/>
    <mergeCell ref="H335:K335"/>
    <mergeCell ref="H284:K284"/>
    <mergeCell ref="L262:L263"/>
    <mergeCell ref="M207:M208"/>
    <mergeCell ref="N242:N243"/>
    <mergeCell ref="G242:G243"/>
    <mergeCell ref="A266:A268"/>
    <mergeCell ref="B266:B268"/>
    <mergeCell ref="C266:C268"/>
    <mergeCell ref="N292:N293"/>
    <mergeCell ref="O269:O271"/>
    <mergeCell ref="N288:N289"/>
    <mergeCell ref="O288:O290"/>
    <mergeCell ref="G205:K205"/>
    <mergeCell ref="G193:K193"/>
    <mergeCell ref="H194:K194"/>
    <mergeCell ref="H182:K182"/>
    <mergeCell ref="E172:N172"/>
    <mergeCell ref="F224:F225"/>
    <mergeCell ref="G224:G225"/>
    <mergeCell ref="M224:M225"/>
    <mergeCell ref="N250:N251"/>
    <mergeCell ref="F233:F234"/>
    <mergeCell ref="H186:K186"/>
    <mergeCell ref="F207:F208"/>
    <mergeCell ref="M242:M243"/>
    <mergeCell ref="M186:M187"/>
    <mergeCell ref="E186:E187"/>
    <mergeCell ref="N186:N187"/>
    <mergeCell ref="F228:F229"/>
    <mergeCell ref="L233:L234"/>
    <mergeCell ref="G219:K219"/>
    <mergeCell ref="G223:K223"/>
    <mergeCell ref="L246:L247"/>
    <mergeCell ref="H233:K233"/>
    <mergeCell ref="E182:E183"/>
    <mergeCell ref="F182:F183"/>
    <mergeCell ref="G182:G183"/>
    <mergeCell ref="C250:C252"/>
    <mergeCell ref="E250:E251"/>
    <mergeCell ref="M246:M247"/>
    <mergeCell ref="N246:N247"/>
    <mergeCell ref="G246:G247"/>
    <mergeCell ref="C292:C294"/>
    <mergeCell ref="D292:D294"/>
    <mergeCell ref="E292:E293"/>
    <mergeCell ref="F292:F293"/>
    <mergeCell ref="D258:D260"/>
    <mergeCell ref="E258:E259"/>
    <mergeCell ref="F258:F259"/>
    <mergeCell ref="B284:B286"/>
    <mergeCell ref="A262:A264"/>
    <mergeCell ref="O284:O286"/>
    <mergeCell ref="N276:N277"/>
    <mergeCell ref="O276:O278"/>
    <mergeCell ref="N258:N259"/>
    <mergeCell ref="O258:O260"/>
    <mergeCell ref="O262:O264"/>
    <mergeCell ref="F284:F285"/>
    <mergeCell ref="G284:G285"/>
    <mergeCell ref="L284:L285"/>
    <mergeCell ref="G273:K273"/>
    <mergeCell ref="M276:M277"/>
    <mergeCell ref="M258:M259"/>
    <mergeCell ref="F280:F281"/>
    <mergeCell ref="H288:K288"/>
    <mergeCell ref="M262:M263"/>
    <mergeCell ref="G265:K265"/>
    <mergeCell ref="E280:E281"/>
    <mergeCell ref="E291:N291"/>
    <mergeCell ref="C273:C274"/>
    <mergeCell ref="B273:B274"/>
    <mergeCell ref="A273:A274"/>
    <mergeCell ref="E274:N274"/>
    <mergeCell ref="A272:O272"/>
    <mergeCell ref="O242:O244"/>
    <mergeCell ref="O250:O252"/>
    <mergeCell ref="B288:B290"/>
    <mergeCell ref="C288:C290"/>
    <mergeCell ref="D288:D290"/>
    <mergeCell ref="E288:E289"/>
    <mergeCell ref="G269:K269"/>
    <mergeCell ref="G270:K270"/>
    <mergeCell ref="G254:G255"/>
    <mergeCell ref="G257:K257"/>
    <mergeCell ref="B276:B278"/>
    <mergeCell ref="D250:D252"/>
    <mergeCell ref="B250:B252"/>
    <mergeCell ref="O273:O274"/>
    <mergeCell ref="L250:L251"/>
    <mergeCell ref="G258:G259"/>
    <mergeCell ref="L258:L259"/>
    <mergeCell ref="B262:B264"/>
    <mergeCell ref="B280:B282"/>
    <mergeCell ref="C280:C282"/>
    <mergeCell ref="D280:D282"/>
    <mergeCell ref="B254:B256"/>
    <mergeCell ref="C254:C256"/>
    <mergeCell ref="O280:O282"/>
    <mergeCell ref="G283:K283"/>
    <mergeCell ref="E276:E277"/>
    <mergeCell ref="F250:F251"/>
    <mergeCell ref="A194:A196"/>
    <mergeCell ref="B194:B196"/>
    <mergeCell ref="L242:L243"/>
    <mergeCell ref="O238:O239"/>
    <mergeCell ref="A269:C271"/>
    <mergeCell ref="E271:N271"/>
    <mergeCell ref="A224:A226"/>
    <mergeCell ref="B224:B226"/>
    <mergeCell ref="C224:C226"/>
    <mergeCell ref="D224:D226"/>
    <mergeCell ref="C240:C241"/>
    <mergeCell ref="A296:A298"/>
    <mergeCell ref="B296:B298"/>
    <mergeCell ref="C296:C298"/>
    <mergeCell ref="D296:D298"/>
    <mergeCell ref="A250:A252"/>
    <mergeCell ref="D254:D256"/>
    <mergeCell ref="E254:E255"/>
    <mergeCell ref="F254:F255"/>
    <mergeCell ref="C258:C260"/>
    <mergeCell ref="A258:A260"/>
    <mergeCell ref="B258:B260"/>
    <mergeCell ref="A288:A290"/>
    <mergeCell ref="A280:A282"/>
    <mergeCell ref="E284:E285"/>
    <mergeCell ref="C284:C286"/>
    <mergeCell ref="D284:D286"/>
    <mergeCell ref="A276:A278"/>
    <mergeCell ref="A242:A244"/>
    <mergeCell ref="C246:C248"/>
    <mergeCell ref="B246:B248"/>
    <mergeCell ref="A246:A248"/>
    <mergeCell ref="G236:K236"/>
    <mergeCell ref="G238:K238"/>
    <mergeCell ref="G240:K240"/>
    <mergeCell ref="H242:K242"/>
    <mergeCell ref="E218:N218"/>
    <mergeCell ref="G227:K227"/>
    <mergeCell ref="F246:F247"/>
    <mergeCell ref="L224:L225"/>
    <mergeCell ref="G222:K222"/>
    <mergeCell ref="G232:K232"/>
    <mergeCell ref="G231:K231"/>
    <mergeCell ref="A179:A181"/>
    <mergeCell ref="G176:K176"/>
    <mergeCell ref="G181:K181"/>
    <mergeCell ref="A162:A164"/>
    <mergeCell ref="B162:B164"/>
    <mergeCell ref="C162:C164"/>
    <mergeCell ref="G189:K189"/>
    <mergeCell ref="E190:E191"/>
    <mergeCell ref="M182:M183"/>
    <mergeCell ref="A169:A170"/>
    <mergeCell ref="M162:M163"/>
    <mergeCell ref="A176:A178"/>
    <mergeCell ref="N162:N163"/>
    <mergeCell ref="H162:K162"/>
    <mergeCell ref="E170:N170"/>
    <mergeCell ref="B169:B170"/>
    <mergeCell ref="B179:B181"/>
    <mergeCell ref="C182:C184"/>
    <mergeCell ref="D182:D184"/>
    <mergeCell ref="C179:C181"/>
    <mergeCell ref="E180:N180"/>
    <mergeCell ref="O207:O209"/>
    <mergeCell ref="A214:A216"/>
    <mergeCell ref="B214:B216"/>
    <mergeCell ref="C214:C216"/>
    <mergeCell ref="D214:D216"/>
    <mergeCell ref="E214:E215"/>
    <mergeCell ref="F214:F215"/>
    <mergeCell ref="G214:G215"/>
    <mergeCell ref="L214:L215"/>
    <mergeCell ref="M214:M215"/>
    <mergeCell ref="N214:N215"/>
    <mergeCell ref="O214:O216"/>
    <mergeCell ref="E211:N211"/>
    <mergeCell ref="B210:B211"/>
    <mergeCell ref="A210:A211"/>
    <mergeCell ref="C210:C211"/>
    <mergeCell ref="E210:N210"/>
    <mergeCell ref="O210:O211"/>
    <mergeCell ref="A212:A213"/>
    <mergeCell ref="A207:A209"/>
    <mergeCell ref="E213:N213"/>
    <mergeCell ref="E212:N212"/>
    <mergeCell ref="G207:G208"/>
    <mergeCell ref="L207:L208"/>
    <mergeCell ref="O176:O178"/>
    <mergeCell ref="A173:A175"/>
    <mergeCell ref="B173:B175"/>
    <mergeCell ref="C173:C175"/>
    <mergeCell ref="D173:D175"/>
    <mergeCell ref="E173:E174"/>
    <mergeCell ref="F173:F174"/>
    <mergeCell ref="G173:G174"/>
    <mergeCell ref="L173:L174"/>
    <mergeCell ref="M173:M174"/>
    <mergeCell ref="N173:N174"/>
    <mergeCell ref="O173:O175"/>
    <mergeCell ref="G171:K171"/>
    <mergeCell ref="H173:K173"/>
    <mergeCell ref="G178:K178"/>
    <mergeCell ref="C176:C178"/>
    <mergeCell ref="E177:N177"/>
    <mergeCell ref="B176:B178"/>
    <mergeCell ref="O169:O170"/>
    <mergeCell ref="O162:O164"/>
    <mergeCell ref="D162:D164"/>
    <mergeCell ref="E162:E163"/>
    <mergeCell ref="F162:F163"/>
    <mergeCell ref="G162:G163"/>
    <mergeCell ref="L162:L163"/>
    <mergeCell ref="G169:K169"/>
    <mergeCell ref="G165:K165"/>
    <mergeCell ref="B166:B168"/>
    <mergeCell ref="C166:C168"/>
    <mergeCell ref="D166:D168"/>
    <mergeCell ref="E166:E167"/>
    <mergeCell ref="F166:F167"/>
    <mergeCell ref="G166:G167"/>
    <mergeCell ref="H166:K166"/>
    <mergeCell ref="L166:L167"/>
    <mergeCell ref="M166:M167"/>
    <mergeCell ref="N166:N167"/>
    <mergeCell ref="O166:O167"/>
    <mergeCell ref="C169:C170"/>
    <mergeCell ref="B151:B153"/>
    <mergeCell ref="C151:C153"/>
    <mergeCell ref="D151:D153"/>
    <mergeCell ref="E151:E152"/>
    <mergeCell ref="F151:F152"/>
    <mergeCell ref="G151:G152"/>
    <mergeCell ref="L151:L152"/>
    <mergeCell ref="M151:M152"/>
    <mergeCell ref="N151:N152"/>
    <mergeCell ref="G154:K154"/>
    <mergeCell ref="G161:K161"/>
    <mergeCell ref="G160:K160"/>
    <mergeCell ref="A159:O159"/>
    <mergeCell ref="G157:K157"/>
    <mergeCell ref="O151:O153"/>
    <mergeCell ref="A166:A168"/>
    <mergeCell ref="E158:N158"/>
    <mergeCell ref="A154:C158"/>
    <mergeCell ref="A147:A149"/>
    <mergeCell ref="B147:B149"/>
    <mergeCell ref="C147:C149"/>
    <mergeCell ref="D147:D149"/>
    <mergeCell ref="E147:E148"/>
    <mergeCell ref="F147:F148"/>
    <mergeCell ref="G147:G148"/>
    <mergeCell ref="L147:L148"/>
    <mergeCell ref="H147:K147"/>
    <mergeCell ref="G150:K150"/>
    <mergeCell ref="H151:K151"/>
    <mergeCell ref="O154:O158"/>
    <mergeCell ref="G156:K156"/>
    <mergeCell ref="H139:K139"/>
    <mergeCell ref="B136:B138"/>
    <mergeCell ref="A136:A138"/>
    <mergeCell ref="O136:O138"/>
    <mergeCell ref="C136:C138"/>
    <mergeCell ref="G137:K137"/>
    <mergeCell ref="G138:K138"/>
    <mergeCell ref="A143:A145"/>
    <mergeCell ref="B143:B145"/>
    <mergeCell ref="C143:C145"/>
    <mergeCell ref="D143:D145"/>
    <mergeCell ref="E143:E144"/>
    <mergeCell ref="F143:F144"/>
    <mergeCell ref="G143:G144"/>
    <mergeCell ref="L143:L144"/>
    <mergeCell ref="M143:M144"/>
    <mergeCell ref="N143:N144"/>
    <mergeCell ref="A151:A153"/>
    <mergeCell ref="A139:A141"/>
    <mergeCell ref="B139:B141"/>
    <mergeCell ref="C139:C141"/>
    <mergeCell ref="D139:D141"/>
    <mergeCell ref="E139:E140"/>
    <mergeCell ref="F139:F140"/>
    <mergeCell ref="G139:G140"/>
    <mergeCell ref="L139:L140"/>
    <mergeCell ref="G142:K142"/>
    <mergeCell ref="H143:K143"/>
    <mergeCell ref="G136:K136"/>
    <mergeCell ref="O85:O87"/>
    <mergeCell ref="M121:M122"/>
    <mergeCell ref="N121:N122"/>
    <mergeCell ref="O121:O123"/>
    <mergeCell ref="E106:E107"/>
    <mergeCell ref="F106:F107"/>
    <mergeCell ref="G106:G107"/>
    <mergeCell ref="L106:L107"/>
    <mergeCell ref="O90:O92"/>
    <mergeCell ref="D121:D123"/>
    <mergeCell ref="E121:E122"/>
    <mergeCell ref="F121:F122"/>
    <mergeCell ref="G121:G122"/>
    <mergeCell ref="L121:L122"/>
    <mergeCell ref="B129:B131"/>
    <mergeCell ref="G132:K132"/>
    <mergeCell ref="C113:C116"/>
    <mergeCell ref="G128:K128"/>
    <mergeCell ref="C129:C131"/>
    <mergeCell ref="D129:D131"/>
    <mergeCell ref="O139:O141"/>
    <mergeCell ref="B85:B87"/>
    <mergeCell ref="G120:K120"/>
    <mergeCell ref="H121:K121"/>
    <mergeCell ref="E105:N105"/>
    <mergeCell ref="H94:K94"/>
    <mergeCell ref="H98:K98"/>
    <mergeCell ref="G101:K101"/>
    <mergeCell ref="G102:G103"/>
    <mergeCell ref="L90:L91"/>
    <mergeCell ref="G94:G95"/>
    <mergeCell ref="N106:N107"/>
    <mergeCell ref="O102:O104"/>
    <mergeCell ref="G85:G86"/>
    <mergeCell ref="O94:O96"/>
    <mergeCell ref="H85:K85"/>
    <mergeCell ref="D85:D87"/>
    <mergeCell ref="E85:E86"/>
    <mergeCell ref="E117:E118"/>
    <mergeCell ref="F117:F118"/>
    <mergeCell ref="G117:G118"/>
    <mergeCell ref="L117:L118"/>
    <mergeCell ref="D98:D100"/>
    <mergeCell ref="M117:M118"/>
    <mergeCell ref="M106:M107"/>
    <mergeCell ref="E93:N93"/>
    <mergeCell ref="G89:K89"/>
    <mergeCell ref="G88:K88"/>
    <mergeCell ref="O62:O65"/>
    <mergeCell ref="E65:N65"/>
    <mergeCell ref="C62:C65"/>
    <mergeCell ref="B62:B65"/>
    <mergeCell ref="G66:K66"/>
    <mergeCell ref="H67:K67"/>
    <mergeCell ref="O71:O73"/>
    <mergeCell ref="A75:A77"/>
    <mergeCell ref="B75:B77"/>
    <mergeCell ref="C75:C77"/>
    <mergeCell ref="D75:D77"/>
    <mergeCell ref="E75:E76"/>
    <mergeCell ref="F75:F76"/>
    <mergeCell ref="G75:G76"/>
    <mergeCell ref="L75:L76"/>
    <mergeCell ref="M75:M76"/>
    <mergeCell ref="N75:N76"/>
    <mergeCell ref="O75:O77"/>
    <mergeCell ref="A71:A73"/>
    <mergeCell ref="B71:B73"/>
    <mergeCell ref="C71:C73"/>
    <mergeCell ref="D71:D73"/>
    <mergeCell ref="E71:E72"/>
    <mergeCell ref="F71:F72"/>
    <mergeCell ref="L71:L72"/>
    <mergeCell ref="H71:K71"/>
    <mergeCell ref="G74:K74"/>
    <mergeCell ref="M71:M72"/>
    <mergeCell ref="N71:N72"/>
    <mergeCell ref="M67:M68"/>
    <mergeCell ref="N67:N68"/>
    <mergeCell ref="A364:D364"/>
    <mergeCell ref="A361:B361"/>
    <mergeCell ref="A362:E362"/>
    <mergeCell ref="A344:O344"/>
    <mergeCell ref="A348:C348"/>
    <mergeCell ref="A349:C353"/>
    <mergeCell ref="E353:N353"/>
    <mergeCell ref="E78:N78"/>
    <mergeCell ref="O82:O84"/>
    <mergeCell ref="B109:B112"/>
    <mergeCell ref="E279:N279"/>
    <mergeCell ref="B82:B84"/>
    <mergeCell ref="E330:N330"/>
    <mergeCell ref="B171:B172"/>
    <mergeCell ref="A171:A172"/>
    <mergeCell ref="B42:B44"/>
    <mergeCell ref="C42:C44"/>
    <mergeCell ref="D42:D44"/>
    <mergeCell ref="E42:E43"/>
    <mergeCell ref="E55:E56"/>
    <mergeCell ref="O117:O119"/>
    <mergeCell ref="L55:L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O79:O81"/>
    <mergeCell ref="F38:F39"/>
    <mergeCell ref="G38:G39"/>
    <mergeCell ref="L38:L39"/>
    <mergeCell ref="M38:M39"/>
    <mergeCell ref="N38:N39"/>
    <mergeCell ref="O38:O40"/>
    <mergeCell ref="A34:A36"/>
    <mergeCell ref="B34:B36"/>
    <mergeCell ref="C34:C36"/>
    <mergeCell ref="D34:D36"/>
    <mergeCell ref="E34:E35"/>
    <mergeCell ref="L51:L52"/>
    <mergeCell ref="H55:K55"/>
    <mergeCell ref="M59:M60"/>
    <mergeCell ref="N59:N60"/>
    <mergeCell ref="O59:O61"/>
    <mergeCell ref="A67:A69"/>
    <mergeCell ref="B67:B69"/>
    <mergeCell ref="C67:C69"/>
    <mergeCell ref="D67:D69"/>
    <mergeCell ref="E67:E68"/>
    <mergeCell ref="F67:F68"/>
    <mergeCell ref="G67:G68"/>
    <mergeCell ref="L67:L68"/>
    <mergeCell ref="O67:O69"/>
    <mergeCell ref="A59:A61"/>
    <mergeCell ref="B59:B61"/>
    <mergeCell ref="C59:C61"/>
    <mergeCell ref="D59:D61"/>
    <mergeCell ref="E59:E60"/>
    <mergeCell ref="F59:F60"/>
    <mergeCell ref="O186:O188"/>
    <mergeCell ref="A186:A188"/>
    <mergeCell ref="B186:B188"/>
    <mergeCell ref="C186:C188"/>
    <mergeCell ref="D186:D188"/>
    <mergeCell ref="F186:F187"/>
    <mergeCell ref="A109:A112"/>
    <mergeCell ref="A98:A100"/>
    <mergeCell ref="O98:O100"/>
    <mergeCell ref="O106:O108"/>
    <mergeCell ref="L102:L103"/>
    <mergeCell ref="M102:M103"/>
    <mergeCell ref="N102:N103"/>
    <mergeCell ref="G133:G134"/>
    <mergeCell ref="L133:L134"/>
    <mergeCell ref="M133:M134"/>
    <mergeCell ref="N133:N134"/>
    <mergeCell ref="O133:O135"/>
    <mergeCell ref="H129:K129"/>
    <mergeCell ref="A102:A104"/>
    <mergeCell ref="C102:C104"/>
    <mergeCell ref="D102:D104"/>
    <mergeCell ref="E102:E103"/>
    <mergeCell ref="C117:C119"/>
    <mergeCell ref="D117:D119"/>
    <mergeCell ref="E129:E130"/>
    <mergeCell ref="F129:F130"/>
    <mergeCell ref="G129:G130"/>
    <mergeCell ref="L129:L130"/>
    <mergeCell ref="F102:F103"/>
    <mergeCell ref="C106:C108"/>
    <mergeCell ref="O143:O145"/>
    <mergeCell ref="A13:A15"/>
    <mergeCell ref="B13:B15"/>
    <mergeCell ref="C13:C15"/>
    <mergeCell ref="D13:D15"/>
    <mergeCell ref="L13:L14"/>
    <mergeCell ref="M13:M14"/>
    <mergeCell ref="N13:N14"/>
    <mergeCell ref="M98:M99"/>
    <mergeCell ref="A42:A44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N98:N99"/>
    <mergeCell ref="F42:F43"/>
    <mergeCell ref="G42:G43"/>
    <mergeCell ref="L42:L43"/>
    <mergeCell ref="G79:G80"/>
    <mergeCell ref="O51:O53"/>
    <mergeCell ref="A55:A57"/>
    <mergeCell ref="B55:B57"/>
    <mergeCell ref="C55:C57"/>
    <mergeCell ref="A90:A92"/>
    <mergeCell ref="B90:B92"/>
    <mergeCell ref="A21:A23"/>
    <mergeCell ref="B21:B23"/>
    <mergeCell ref="E70:N70"/>
    <mergeCell ref="A94:A96"/>
    <mergeCell ref="B94:B96"/>
    <mergeCell ref="C94:C96"/>
    <mergeCell ref="D94:D96"/>
    <mergeCell ref="E94:E95"/>
    <mergeCell ref="L94:L95"/>
    <mergeCell ref="M94:M95"/>
    <mergeCell ref="N94:N95"/>
    <mergeCell ref="M90:M91"/>
    <mergeCell ref="H90:K90"/>
    <mergeCell ref="E97:N97"/>
    <mergeCell ref="B98:B100"/>
    <mergeCell ref="A106:A108"/>
    <mergeCell ref="B106:B108"/>
    <mergeCell ref="E98:E99"/>
    <mergeCell ref="F98:F99"/>
    <mergeCell ref="D106:D108"/>
    <mergeCell ref="G98:G99"/>
    <mergeCell ref="L98:L99"/>
    <mergeCell ref="C98:C100"/>
    <mergeCell ref="C90:C92"/>
    <mergeCell ref="D90:D92"/>
    <mergeCell ref="E90:E91"/>
    <mergeCell ref="F90:F91"/>
    <mergeCell ref="F94:F95"/>
    <mergeCell ref="B102:B104"/>
    <mergeCell ref="H102:K102"/>
    <mergeCell ref="G90:G91"/>
    <mergeCell ref="C21:C23"/>
    <mergeCell ref="D21:D23"/>
    <mergeCell ref="E21:E22"/>
    <mergeCell ref="F21:F22"/>
    <mergeCell ref="F47:F48"/>
    <mergeCell ref="G47:G48"/>
    <mergeCell ref="L47:L48"/>
    <mergeCell ref="M47:M48"/>
    <mergeCell ref="N47:N48"/>
    <mergeCell ref="A38:A40"/>
    <mergeCell ref="B38:B40"/>
    <mergeCell ref="C38:C40"/>
    <mergeCell ref="D38:D40"/>
    <mergeCell ref="F30:F31"/>
    <mergeCell ref="H42:K42"/>
    <mergeCell ref="G46:K46"/>
    <mergeCell ref="G45:K45"/>
    <mergeCell ref="H47:K47"/>
    <mergeCell ref="M26:M27"/>
    <mergeCell ref="A26:A28"/>
    <mergeCell ref="B26:B28"/>
    <mergeCell ref="C26:C28"/>
    <mergeCell ref="G41:K41"/>
    <mergeCell ref="N30:N31"/>
    <mergeCell ref="C85:C87"/>
    <mergeCell ref="G82:K82"/>
    <mergeCell ref="H79:K79"/>
    <mergeCell ref="G84:K84"/>
    <mergeCell ref="F85:F86"/>
    <mergeCell ref="L85:L86"/>
    <mergeCell ref="M85:M86"/>
    <mergeCell ref="L79:L80"/>
    <mergeCell ref="N85:N86"/>
    <mergeCell ref="G30:G31"/>
    <mergeCell ref="L30:L31"/>
    <mergeCell ref="G34:G35"/>
    <mergeCell ref="L34:L35"/>
    <mergeCell ref="M30:M31"/>
    <mergeCell ref="A85:A87"/>
    <mergeCell ref="G83:K83"/>
    <mergeCell ref="N51:N52"/>
    <mergeCell ref="G50:K50"/>
    <mergeCell ref="M51:M52"/>
    <mergeCell ref="D55:D57"/>
    <mergeCell ref="F55:F56"/>
    <mergeCell ref="G55:G56"/>
    <mergeCell ref="G59:G60"/>
    <mergeCell ref="L59:L60"/>
    <mergeCell ref="H51:K51"/>
    <mergeCell ref="G54:K54"/>
    <mergeCell ref="A79:A81"/>
    <mergeCell ref="B79:B81"/>
    <mergeCell ref="C79:C81"/>
    <mergeCell ref="D79:D81"/>
    <mergeCell ref="E79:E80"/>
    <mergeCell ref="D17:D19"/>
    <mergeCell ref="E17:E18"/>
    <mergeCell ref="F79:F80"/>
    <mergeCell ref="N79:N80"/>
    <mergeCell ref="M79:M80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A82:A84"/>
    <mergeCell ref="C82:C84"/>
    <mergeCell ref="G21:G22"/>
    <mergeCell ref="L21:L22"/>
    <mergeCell ref="M21:M22"/>
    <mergeCell ref="N21:N22"/>
    <mergeCell ref="O21:O23"/>
    <mergeCell ref="A17:A19"/>
    <mergeCell ref="B17:B19"/>
    <mergeCell ref="H59:K59"/>
    <mergeCell ref="G62:K62"/>
    <mergeCell ref="G63:K63"/>
    <mergeCell ref="G64:K64"/>
    <mergeCell ref="G58:K58"/>
    <mergeCell ref="G71:G72"/>
    <mergeCell ref="H75:K75"/>
    <mergeCell ref="E133:E134"/>
    <mergeCell ref="F133:F134"/>
    <mergeCell ref="C17:C19"/>
    <mergeCell ref="O13:O15"/>
    <mergeCell ref="M17:M18"/>
    <mergeCell ref="N17:N18"/>
    <mergeCell ref="O17:O19"/>
    <mergeCell ref="A113:A116"/>
    <mergeCell ref="B113:B116"/>
    <mergeCell ref="O113:O116"/>
    <mergeCell ref="O109:O112"/>
    <mergeCell ref="N117:N118"/>
    <mergeCell ref="C109:C112"/>
    <mergeCell ref="A117:A119"/>
    <mergeCell ref="B117:B119"/>
    <mergeCell ref="A125:A127"/>
    <mergeCell ref="B125:B127"/>
    <mergeCell ref="C125:C127"/>
    <mergeCell ref="D125:D127"/>
    <mergeCell ref="E125:E126"/>
    <mergeCell ref="F125:F126"/>
    <mergeCell ref="G125:G126"/>
    <mergeCell ref="L17:L18"/>
    <mergeCell ref="B30:B32"/>
    <mergeCell ref="C30:C32"/>
    <mergeCell ref="D30:D32"/>
    <mergeCell ref="E30:E31"/>
    <mergeCell ref="O47:O49"/>
    <mergeCell ref="E38:E39"/>
    <mergeCell ref="N90:N91"/>
    <mergeCell ref="H38:K38"/>
    <mergeCell ref="A62:A65"/>
    <mergeCell ref="A217:C220"/>
    <mergeCell ref="E220:N220"/>
    <mergeCell ref="O129:O131"/>
    <mergeCell ref="G114:K114"/>
    <mergeCell ref="G115:K115"/>
    <mergeCell ref="G116:K116"/>
    <mergeCell ref="A129:A131"/>
    <mergeCell ref="C194:C196"/>
    <mergeCell ref="D194:D196"/>
    <mergeCell ref="E194:E195"/>
    <mergeCell ref="G194:G195"/>
    <mergeCell ref="L194:L195"/>
    <mergeCell ref="M194:M195"/>
    <mergeCell ref="N194:N195"/>
    <mergeCell ref="O194:O196"/>
    <mergeCell ref="A190:A192"/>
    <mergeCell ref="B190:B192"/>
    <mergeCell ref="C171:C172"/>
    <mergeCell ref="L125:L126"/>
    <mergeCell ref="M125:M126"/>
    <mergeCell ref="N125:N126"/>
    <mergeCell ref="O125:O127"/>
    <mergeCell ref="A121:A123"/>
    <mergeCell ref="B121:B123"/>
    <mergeCell ref="C121:C123"/>
    <mergeCell ref="H125:K125"/>
    <mergeCell ref="G124:K124"/>
    <mergeCell ref="N129:N130"/>
    <mergeCell ref="A133:A135"/>
    <mergeCell ref="B133:B135"/>
    <mergeCell ref="C133:C135"/>
    <mergeCell ref="D133:D135"/>
    <mergeCell ref="E246:E247"/>
    <mergeCell ref="D246:D248"/>
    <mergeCell ref="O190:O192"/>
    <mergeCell ref="O233:O235"/>
    <mergeCell ref="O236:O237"/>
    <mergeCell ref="A240:A241"/>
    <mergeCell ref="A236:A237"/>
    <mergeCell ref="C236:C237"/>
    <mergeCell ref="C228:C230"/>
    <mergeCell ref="D228:D230"/>
    <mergeCell ref="B238:B239"/>
    <mergeCell ref="C238:C239"/>
    <mergeCell ref="A238:A239"/>
    <mergeCell ref="B228:B230"/>
    <mergeCell ref="B236:B237"/>
    <mergeCell ref="A233:A235"/>
    <mergeCell ref="B240:B241"/>
    <mergeCell ref="B233:B235"/>
    <mergeCell ref="B212:B213"/>
    <mergeCell ref="C212:C213"/>
    <mergeCell ref="B207:B209"/>
    <mergeCell ref="C207:C209"/>
    <mergeCell ref="D207:D209"/>
    <mergeCell ref="E207:E208"/>
    <mergeCell ref="A228:A230"/>
    <mergeCell ref="E228:E229"/>
    <mergeCell ref="C233:C235"/>
    <mergeCell ref="D233:D235"/>
    <mergeCell ref="E233:E234"/>
    <mergeCell ref="N207:N208"/>
    <mergeCell ref="C190:C192"/>
    <mergeCell ref="D190:D192"/>
    <mergeCell ref="C339:C341"/>
    <mergeCell ref="D339:D341"/>
    <mergeCell ref="H258:K258"/>
    <mergeCell ref="H254:K254"/>
    <mergeCell ref="B242:B244"/>
    <mergeCell ref="C242:C244"/>
    <mergeCell ref="D242:D244"/>
    <mergeCell ref="A254:A256"/>
    <mergeCell ref="M228:M229"/>
    <mergeCell ref="N228:N229"/>
    <mergeCell ref="G228:G229"/>
    <mergeCell ref="L228:L229"/>
    <mergeCell ref="A300:A302"/>
    <mergeCell ref="B300:B302"/>
    <mergeCell ref="C300:C302"/>
    <mergeCell ref="D300:D302"/>
    <mergeCell ref="E300:E301"/>
    <mergeCell ref="F300:F301"/>
    <mergeCell ref="C276:C278"/>
    <mergeCell ref="D276:D278"/>
    <mergeCell ref="C262:C264"/>
    <mergeCell ref="D262:D264"/>
    <mergeCell ref="E262:E263"/>
    <mergeCell ref="F262:F263"/>
    <mergeCell ref="G262:G263"/>
    <mergeCell ref="F276:F277"/>
    <mergeCell ref="G276:G277"/>
    <mergeCell ref="A292:A294"/>
    <mergeCell ref="B292:B294"/>
    <mergeCell ref="L300:L301"/>
    <mergeCell ref="A284:A286"/>
    <mergeCell ref="F242:F243"/>
    <mergeCell ref="B317:B319"/>
    <mergeCell ref="C317:C319"/>
    <mergeCell ref="A342:C343"/>
    <mergeCell ref="E343:N343"/>
    <mergeCell ref="G308:G309"/>
    <mergeCell ref="L308:L309"/>
    <mergeCell ref="M308:M309"/>
    <mergeCell ref="N308:N309"/>
    <mergeCell ref="A335:A337"/>
    <mergeCell ref="B335:B337"/>
    <mergeCell ref="M321:M322"/>
    <mergeCell ref="N321:N322"/>
    <mergeCell ref="B304:B306"/>
    <mergeCell ref="C304:C306"/>
    <mergeCell ref="D304:D306"/>
    <mergeCell ref="E304:E305"/>
    <mergeCell ref="F304:F305"/>
    <mergeCell ref="G304:G305"/>
    <mergeCell ref="A311:A312"/>
    <mergeCell ref="B311:B312"/>
    <mergeCell ref="L304:L305"/>
    <mergeCell ref="L317:L318"/>
    <mergeCell ref="B321:B323"/>
    <mergeCell ref="F335:F336"/>
    <mergeCell ref="F339:F340"/>
    <mergeCell ref="F331:F332"/>
    <mergeCell ref="M304:M305"/>
    <mergeCell ref="N304:N305"/>
    <mergeCell ref="E329:N329"/>
    <mergeCell ref="B328:B329"/>
    <mergeCell ref="C328:C329"/>
    <mergeCell ref="B339:B341"/>
    <mergeCell ref="E326:N326"/>
    <mergeCell ref="A327:O327"/>
    <mergeCell ref="G303:K303"/>
    <mergeCell ref="H304:K304"/>
    <mergeCell ref="E317:E318"/>
    <mergeCell ref="C311:C312"/>
    <mergeCell ref="E312:N312"/>
    <mergeCell ref="G311:K311"/>
    <mergeCell ref="H313:K313"/>
    <mergeCell ref="M300:M301"/>
    <mergeCell ref="N300:N301"/>
    <mergeCell ref="A304:A306"/>
    <mergeCell ref="G313:G314"/>
    <mergeCell ref="M313:M314"/>
    <mergeCell ref="N313:N314"/>
    <mergeCell ref="E313:E314"/>
    <mergeCell ref="F313:F314"/>
    <mergeCell ref="G307:K307"/>
    <mergeCell ref="A308:A310"/>
    <mergeCell ref="B308:B310"/>
    <mergeCell ref="C308:C310"/>
    <mergeCell ref="D308:D310"/>
    <mergeCell ref="E308:E309"/>
    <mergeCell ref="F308:F309"/>
    <mergeCell ref="L313:L314"/>
    <mergeCell ref="A313:A315"/>
    <mergeCell ref="F317:F318"/>
    <mergeCell ref="B313:B315"/>
    <mergeCell ref="C313:C315"/>
    <mergeCell ref="D313:D315"/>
    <mergeCell ref="D317:D319"/>
    <mergeCell ref="H317:K317"/>
    <mergeCell ref="O313:O315"/>
    <mergeCell ref="A317:A319"/>
    <mergeCell ref="A328:A329"/>
    <mergeCell ref="C321:C323"/>
    <mergeCell ref="D321:D323"/>
    <mergeCell ref="E321:E322"/>
    <mergeCell ref="F321:F322"/>
    <mergeCell ref="G321:G322"/>
    <mergeCell ref="L321:L322"/>
    <mergeCell ref="O304:O306"/>
    <mergeCell ref="O308:O310"/>
    <mergeCell ref="E339:E340"/>
    <mergeCell ref="N317:N318"/>
    <mergeCell ref="O317:O319"/>
    <mergeCell ref="A339:A341"/>
    <mergeCell ref="G317:G318"/>
    <mergeCell ref="M317:M318"/>
    <mergeCell ref="O321:O323"/>
    <mergeCell ref="G339:G340"/>
    <mergeCell ref="A321:A323"/>
    <mergeCell ref="D335:D337"/>
    <mergeCell ref="E335:E336"/>
    <mergeCell ref="C331:C333"/>
    <mergeCell ref="D331:D333"/>
    <mergeCell ref="E331:E332"/>
    <mergeCell ref="A331:A333"/>
    <mergeCell ref="H331:K331"/>
    <mergeCell ref="O324:O326"/>
    <mergeCell ref="B331:B333"/>
    <mergeCell ref="C335:C337"/>
    <mergeCell ref="O328:O329"/>
    <mergeCell ref="A324:C326"/>
  </mergeCells>
  <phoneticPr fontId="4" type="noConversion"/>
  <printOptions horizontalCentered="1"/>
  <pageMargins left="0.35433070866141736" right="0.27559055118110237" top="0.51181102362204722" bottom="0.32" header="0.31496062992125984" footer="0.38"/>
  <pageSetup paperSize="9" scale="57" fitToHeight="21" orientation="landscape" r:id="rId1"/>
  <headerFooter differentFirst="1">
    <oddHeader>&amp;C&amp;K000000&amp;P&amp;K00+000Страница]</oddHeader>
  </headerFooter>
  <rowBreaks count="8" manualBreakCount="8">
    <brk id="74" max="18" man="1"/>
    <brk id="108" max="18" man="1"/>
    <brk id="124" max="18" man="1"/>
    <brk id="161" max="18" man="1"/>
    <brk id="209" max="18" man="1"/>
    <brk id="223" max="18" man="1"/>
    <brk id="320" max="18" man="1"/>
    <brk id="3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2024-11-27T09:25:44Z</cp:lastPrinted>
  <dcterms:created xsi:type="dcterms:W3CDTF">2019-07-15T07:53:24Z</dcterms:created>
  <dcterms:modified xsi:type="dcterms:W3CDTF">2024-11-27T09:25:56Z</dcterms:modified>
</cp:coreProperties>
</file>