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29040" windowHeight="15780"/>
  </bookViews>
  <sheets>
    <sheet name="04.12.2024_Пр_1_МП" sheetId="41" r:id="rId1"/>
  </sheets>
  <definedNames>
    <definedName name="_xlnm.Print_Titles" localSheetId="0">'04.12.2024_Пр_1_МП'!$4:$6</definedName>
    <definedName name="_xlnm.Print_Area" localSheetId="0">'04.12.2024_Пр_1_МП'!$A$1:$O$454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2" i="41" l="1"/>
  <c r="G450" i="41"/>
  <c r="E446" i="41"/>
  <c r="N446" i="41"/>
  <c r="M446" i="41"/>
  <c r="L446" i="41"/>
  <c r="G432" i="41"/>
  <c r="E432" i="41" s="1"/>
  <c r="L101" i="41"/>
  <c r="L102" i="41"/>
  <c r="M104" i="41"/>
  <c r="G105" i="41"/>
  <c r="E435" i="41"/>
  <c r="G436" i="41"/>
  <c r="G401" i="41"/>
  <c r="E411" i="41"/>
  <c r="E410" i="41"/>
  <c r="N409" i="41"/>
  <c r="M409" i="41"/>
  <c r="L409" i="41"/>
  <c r="F409" i="41"/>
  <c r="N337" i="41"/>
  <c r="G338" i="41"/>
  <c r="G335" i="41" s="1"/>
  <c r="G244" i="41"/>
  <c r="G241" i="41" s="1"/>
  <c r="M207" i="41"/>
  <c r="G195" i="41"/>
  <c r="G192" i="41" s="1"/>
  <c r="G169" i="41"/>
  <c r="G166" i="41" s="1"/>
  <c r="G54" i="41"/>
  <c r="G51" i="41" s="1"/>
  <c r="L166" i="41"/>
  <c r="L131" i="41"/>
  <c r="M131" i="41"/>
  <c r="N131" i="41"/>
  <c r="E271" i="41"/>
  <c r="E265" i="41"/>
  <c r="E259" i="41"/>
  <c r="E256" i="41"/>
  <c r="E71" i="41"/>
  <c r="N440" i="41"/>
  <c r="M440" i="41"/>
  <c r="L440" i="41"/>
  <c r="G441" i="41"/>
  <c r="G440" i="41" s="1"/>
  <c r="F441" i="41"/>
  <c r="F440" i="41" s="1"/>
  <c r="N434" i="41"/>
  <c r="L434" i="41"/>
  <c r="F436" i="41"/>
  <c r="F434" i="41" s="1"/>
  <c r="N424" i="41"/>
  <c r="N423" i="41" s="1"/>
  <c r="M424" i="41"/>
  <c r="M423" i="41" s="1"/>
  <c r="L423" i="41"/>
  <c r="G424" i="41"/>
  <c r="F424" i="41"/>
  <c r="F423" i="41" s="1"/>
  <c r="E405" i="41"/>
  <c r="E404" i="41"/>
  <c r="N403" i="41"/>
  <c r="M403" i="41"/>
  <c r="L403" i="41"/>
  <c r="F403" i="41"/>
  <c r="N402" i="41"/>
  <c r="M402" i="41"/>
  <c r="L402" i="41"/>
  <c r="G402" i="41"/>
  <c r="F402" i="41"/>
  <c r="E396" i="41"/>
  <c r="E395" i="41"/>
  <c r="N394" i="41"/>
  <c r="M394" i="41"/>
  <c r="L394" i="41"/>
  <c r="G394" i="41"/>
  <c r="F394" i="41"/>
  <c r="E390" i="41"/>
  <c r="E389" i="41"/>
  <c r="N388" i="41"/>
  <c r="M388" i="41"/>
  <c r="L388" i="41"/>
  <c r="G388" i="41"/>
  <c r="F388" i="41"/>
  <c r="N387" i="41"/>
  <c r="M387" i="41"/>
  <c r="L387" i="41"/>
  <c r="G387" i="41"/>
  <c r="G385" i="41" s="1"/>
  <c r="F387" i="41"/>
  <c r="N386" i="41"/>
  <c r="M386" i="41"/>
  <c r="L386" i="41"/>
  <c r="K386" i="41"/>
  <c r="F386" i="41"/>
  <c r="E381" i="41"/>
  <c r="E380" i="41"/>
  <c r="E379" i="41"/>
  <c r="N378" i="41"/>
  <c r="M378" i="41"/>
  <c r="L378" i="41"/>
  <c r="G378" i="41"/>
  <c r="F378" i="41"/>
  <c r="N374" i="41"/>
  <c r="L374" i="41"/>
  <c r="L373" i="41"/>
  <c r="E373" i="41" s="1"/>
  <c r="E372" i="41"/>
  <c r="M371" i="41"/>
  <c r="G371" i="41"/>
  <c r="F371" i="41"/>
  <c r="F367" i="41"/>
  <c r="E367" i="41" s="1"/>
  <c r="E366" i="41"/>
  <c r="E365" i="41"/>
  <c r="N364" i="41"/>
  <c r="M364" i="41"/>
  <c r="L364" i="41"/>
  <c r="G364" i="41"/>
  <c r="M363" i="41"/>
  <c r="G363" i="41"/>
  <c r="N362" i="41"/>
  <c r="M362" i="41"/>
  <c r="G362" i="41"/>
  <c r="F362" i="41"/>
  <c r="N361" i="41"/>
  <c r="M361" i="41"/>
  <c r="M416" i="41" s="1"/>
  <c r="M401" i="41" s="1"/>
  <c r="L361" i="41"/>
  <c r="L416" i="41" s="1"/>
  <c r="L401" i="41" s="1"/>
  <c r="G361" i="41"/>
  <c r="G416" i="41" s="1"/>
  <c r="F361" i="41"/>
  <c r="F356" i="41"/>
  <c r="E356" i="41" s="1"/>
  <c r="F355" i="41"/>
  <c r="E354" i="41"/>
  <c r="N353" i="41"/>
  <c r="M353" i="41"/>
  <c r="L353" i="41"/>
  <c r="G353" i="41"/>
  <c r="F349" i="41"/>
  <c r="E349" i="41" s="1"/>
  <c r="N347" i="41"/>
  <c r="M347" i="41"/>
  <c r="L347" i="41"/>
  <c r="G348" i="41"/>
  <c r="F348" i="41"/>
  <c r="N346" i="41"/>
  <c r="M346" i="41"/>
  <c r="L346" i="41"/>
  <c r="G346" i="41"/>
  <c r="M345" i="41"/>
  <c r="N344" i="41"/>
  <c r="M344" i="41"/>
  <c r="L344" i="41"/>
  <c r="K344" i="41"/>
  <c r="F344" i="41"/>
  <c r="F339" i="41"/>
  <c r="E339" i="41" s="1"/>
  <c r="M337" i="41"/>
  <c r="L335" i="41"/>
  <c r="F338" i="41"/>
  <c r="N336" i="41"/>
  <c r="M336" i="41"/>
  <c r="L336" i="41"/>
  <c r="G336" i="41"/>
  <c r="E325" i="41"/>
  <c r="E324" i="41"/>
  <c r="E323" i="41"/>
  <c r="N322" i="41"/>
  <c r="M322" i="41"/>
  <c r="L322" i="41"/>
  <c r="G322" i="41"/>
  <c r="F322" i="41"/>
  <c r="N321" i="41"/>
  <c r="M321" i="41"/>
  <c r="L321" i="41"/>
  <c r="G321" i="41"/>
  <c r="F321" i="41"/>
  <c r="N320" i="41"/>
  <c r="M320" i="41"/>
  <c r="L320" i="41"/>
  <c r="K320" i="41"/>
  <c r="F320" i="41"/>
  <c r="N319" i="41"/>
  <c r="M319" i="41"/>
  <c r="L319" i="41"/>
  <c r="L330" i="41" s="1"/>
  <c r="K319" i="41"/>
  <c r="K330" i="41" s="1"/>
  <c r="F319" i="41"/>
  <c r="N314" i="41"/>
  <c r="G314" i="41"/>
  <c r="G313" i="41"/>
  <c r="E313" i="41" s="1"/>
  <c r="M312" i="41"/>
  <c r="L312" i="41"/>
  <c r="F312" i="41"/>
  <c r="M311" i="41"/>
  <c r="L311" i="41"/>
  <c r="L332" i="41" s="1"/>
  <c r="F311" i="41"/>
  <c r="N310" i="41"/>
  <c r="M310" i="41"/>
  <c r="L310" i="41"/>
  <c r="L309" i="41" s="1"/>
  <c r="F310" i="41"/>
  <c r="E299" i="41"/>
  <c r="E298" i="41"/>
  <c r="N297" i="41"/>
  <c r="M297" i="41"/>
  <c r="L297" i="41"/>
  <c r="G297" i="41"/>
  <c r="F297" i="41"/>
  <c r="E293" i="41"/>
  <c r="E292" i="41"/>
  <c r="E291" i="41"/>
  <c r="N290" i="41"/>
  <c r="M290" i="41"/>
  <c r="L290" i="41"/>
  <c r="G290" i="41"/>
  <c r="F290" i="41"/>
  <c r="N289" i="41"/>
  <c r="M289" i="41"/>
  <c r="L289" i="41"/>
  <c r="G289" i="41"/>
  <c r="F289" i="41"/>
  <c r="N288" i="41"/>
  <c r="N278" i="41" s="1"/>
  <c r="M288" i="41"/>
  <c r="L288" i="41"/>
  <c r="L278" i="41" s="1"/>
  <c r="G288" i="41"/>
  <c r="F288" i="41"/>
  <c r="N287" i="41"/>
  <c r="N277" i="41" s="1"/>
  <c r="M287" i="41"/>
  <c r="L287" i="41"/>
  <c r="F287" i="41"/>
  <c r="E282" i="41"/>
  <c r="E281" i="41"/>
  <c r="E280" i="41"/>
  <c r="N279" i="41"/>
  <c r="M279" i="41"/>
  <c r="L279" i="41"/>
  <c r="G279" i="41"/>
  <c r="F279" i="41"/>
  <c r="M278" i="41"/>
  <c r="G278" i="41"/>
  <c r="F278" i="41"/>
  <c r="K277" i="41"/>
  <c r="F277" i="41"/>
  <c r="N276" i="41"/>
  <c r="M276" i="41"/>
  <c r="L276" i="41"/>
  <c r="K276" i="41"/>
  <c r="F276" i="41"/>
  <c r="E270" i="41"/>
  <c r="N269" i="41"/>
  <c r="M269" i="41"/>
  <c r="L269" i="41"/>
  <c r="G269" i="41"/>
  <c r="F269" i="41"/>
  <c r="E264" i="41"/>
  <c r="N263" i="41"/>
  <c r="M263" i="41"/>
  <c r="L263" i="41"/>
  <c r="G263" i="41"/>
  <c r="F263" i="41"/>
  <c r="F258" i="41"/>
  <c r="F257" i="41" s="1"/>
  <c r="N257" i="41"/>
  <c r="M257" i="41"/>
  <c r="L257" i="41"/>
  <c r="G257" i="41"/>
  <c r="N255" i="41"/>
  <c r="N254" i="41" s="1"/>
  <c r="M255" i="41"/>
  <c r="M254" i="41" s="1"/>
  <c r="L255" i="41"/>
  <c r="L254" i="41" s="1"/>
  <c r="G255" i="41"/>
  <c r="G254" i="41" s="1"/>
  <c r="E250" i="41"/>
  <c r="N249" i="41"/>
  <c r="M249" i="41"/>
  <c r="L249" i="41"/>
  <c r="G249" i="41"/>
  <c r="F249" i="41"/>
  <c r="F245" i="41"/>
  <c r="F242" i="41" s="1"/>
  <c r="N241" i="41"/>
  <c r="L243" i="41"/>
  <c r="F244" i="41"/>
  <c r="N242" i="41"/>
  <c r="M242" i="41"/>
  <c r="L242" i="41"/>
  <c r="G242" i="41"/>
  <c r="E236" i="41"/>
  <c r="N235" i="41"/>
  <c r="M235" i="41"/>
  <c r="L235" i="41"/>
  <c r="G235" i="41"/>
  <c r="F235" i="41"/>
  <c r="E231" i="41"/>
  <c r="N230" i="41"/>
  <c r="M230" i="41"/>
  <c r="L230" i="41"/>
  <c r="G230" i="41"/>
  <c r="F230" i="41"/>
  <c r="F226" i="41"/>
  <c r="F225" i="41" s="1"/>
  <c r="N225" i="41"/>
  <c r="M225" i="41"/>
  <c r="L225" i="41"/>
  <c r="G225" i="41"/>
  <c r="E221" i="41"/>
  <c r="N220" i="41"/>
  <c r="M220" i="41"/>
  <c r="L220" i="41"/>
  <c r="G220" i="41"/>
  <c r="F220" i="41"/>
  <c r="F216" i="41"/>
  <c r="E216" i="41" s="1"/>
  <c r="M214" i="41"/>
  <c r="L214" i="41"/>
  <c r="G215" i="41"/>
  <c r="G214" i="41" s="1"/>
  <c r="F215" i="41"/>
  <c r="E210" i="41"/>
  <c r="E209" i="41"/>
  <c r="N208" i="41"/>
  <c r="M208" i="41"/>
  <c r="L208" i="41"/>
  <c r="G208" i="41"/>
  <c r="F208" i="41"/>
  <c r="N207" i="41"/>
  <c r="L207" i="41"/>
  <c r="G207" i="41"/>
  <c r="E201" i="41"/>
  <c r="N200" i="41"/>
  <c r="M200" i="41"/>
  <c r="L200" i="41"/>
  <c r="G200" i="41"/>
  <c r="F200" i="41"/>
  <c r="L193" i="41"/>
  <c r="G196" i="41"/>
  <c r="F196" i="41"/>
  <c r="F193" i="41" s="1"/>
  <c r="N192" i="41"/>
  <c r="F195" i="41"/>
  <c r="N193" i="41"/>
  <c r="M193" i="41"/>
  <c r="E187" i="41"/>
  <c r="N186" i="41"/>
  <c r="M186" i="41"/>
  <c r="L186" i="41"/>
  <c r="G186" i="41"/>
  <c r="F186" i="41"/>
  <c r="N185" i="41"/>
  <c r="N184" i="41" s="1"/>
  <c r="M185" i="41"/>
  <c r="L185" i="41"/>
  <c r="L184" i="41" s="1"/>
  <c r="G185" i="41"/>
  <c r="G184" i="41" s="1"/>
  <c r="F185" i="41"/>
  <c r="F184" i="41" s="1"/>
  <c r="M184" i="41"/>
  <c r="E180" i="41"/>
  <c r="N179" i="41"/>
  <c r="M179" i="41"/>
  <c r="L179" i="41"/>
  <c r="G179" i="41"/>
  <c r="F179" i="41"/>
  <c r="E175" i="41"/>
  <c r="N174" i="41"/>
  <c r="M174" i="41"/>
  <c r="L174" i="41"/>
  <c r="G174" i="41"/>
  <c r="F174" i="41"/>
  <c r="L167" i="41"/>
  <c r="G170" i="41"/>
  <c r="F170" i="41"/>
  <c r="M166" i="41"/>
  <c r="F169" i="41"/>
  <c r="N167" i="41"/>
  <c r="M167" i="41"/>
  <c r="E155" i="41"/>
  <c r="E154" i="41"/>
  <c r="E153" i="41"/>
  <c r="N152" i="41"/>
  <c r="M152" i="41"/>
  <c r="L152" i="41"/>
  <c r="G152" i="41"/>
  <c r="F152" i="41"/>
  <c r="N151" i="41"/>
  <c r="M151" i="41"/>
  <c r="L151" i="41"/>
  <c r="G151" i="41"/>
  <c r="G148" i="41" s="1"/>
  <c r="F151" i="41"/>
  <c r="N150" i="41"/>
  <c r="M150" i="41"/>
  <c r="L150" i="41"/>
  <c r="K150" i="41"/>
  <c r="F150" i="41"/>
  <c r="N149" i="41"/>
  <c r="M149" i="41"/>
  <c r="L149" i="41"/>
  <c r="K149" i="41"/>
  <c r="F149" i="41"/>
  <c r="E144" i="41"/>
  <c r="N143" i="41"/>
  <c r="M143" i="41"/>
  <c r="L143" i="41"/>
  <c r="G143" i="41"/>
  <c r="F143" i="41"/>
  <c r="E139" i="41"/>
  <c r="N138" i="41"/>
  <c r="M138" i="41"/>
  <c r="L138" i="41"/>
  <c r="G138" i="41"/>
  <c r="F138" i="41"/>
  <c r="F134" i="41"/>
  <c r="E134" i="41" s="1"/>
  <c r="E133" i="41"/>
  <c r="N132" i="41"/>
  <c r="M132" i="41"/>
  <c r="L132" i="41"/>
  <c r="G132" i="41"/>
  <c r="G131" i="41"/>
  <c r="N130" i="41"/>
  <c r="M130" i="41"/>
  <c r="L130" i="41"/>
  <c r="G130" i="41"/>
  <c r="F130" i="41"/>
  <c r="F124" i="41"/>
  <c r="E124" i="41" s="1"/>
  <c r="N123" i="41"/>
  <c r="M123" i="41"/>
  <c r="L123" i="41"/>
  <c r="G123" i="41"/>
  <c r="N116" i="41"/>
  <c r="G119" i="41"/>
  <c r="F119" i="41"/>
  <c r="G118" i="41"/>
  <c r="G101" i="41" s="1"/>
  <c r="F118" i="41"/>
  <c r="M100" i="41"/>
  <c r="L100" i="41"/>
  <c r="G117" i="41"/>
  <c r="F117" i="41"/>
  <c r="N110" i="41"/>
  <c r="M110" i="41"/>
  <c r="L110" i="41"/>
  <c r="G112" i="41"/>
  <c r="G110" i="41" s="1"/>
  <c r="F112" i="41"/>
  <c r="F110" i="41" s="1"/>
  <c r="E111" i="41"/>
  <c r="F106" i="41"/>
  <c r="F104" i="41" s="1"/>
  <c r="N104" i="41"/>
  <c r="N103" i="41"/>
  <c r="M103" i="41"/>
  <c r="L103" i="41"/>
  <c r="G103" i="41"/>
  <c r="N101" i="41"/>
  <c r="N100" i="41"/>
  <c r="E90" i="41"/>
  <c r="N89" i="41"/>
  <c r="M89" i="41"/>
  <c r="L89" i="41"/>
  <c r="G89" i="41"/>
  <c r="F89" i="41"/>
  <c r="E85" i="41"/>
  <c r="N84" i="41"/>
  <c r="M84" i="41"/>
  <c r="L84" i="41"/>
  <c r="G84" i="41"/>
  <c r="F84" i="41"/>
  <c r="E80" i="41"/>
  <c r="E79" i="41"/>
  <c r="N78" i="41"/>
  <c r="M78" i="41"/>
  <c r="L78" i="41"/>
  <c r="G78" i="41"/>
  <c r="F78" i="41"/>
  <c r="N77" i="41"/>
  <c r="M77" i="41"/>
  <c r="L77" i="41"/>
  <c r="G77" i="41"/>
  <c r="F77" i="41"/>
  <c r="N76" i="41"/>
  <c r="M76" i="41"/>
  <c r="L76" i="41"/>
  <c r="G76" i="41"/>
  <c r="F76" i="41"/>
  <c r="F70" i="41"/>
  <c r="E70" i="41" s="1"/>
  <c r="N69" i="41"/>
  <c r="M69" i="41"/>
  <c r="L69" i="41"/>
  <c r="G69" i="41"/>
  <c r="E65" i="41"/>
  <c r="N64" i="41"/>
  <c r="M64" i="41"/>
  <c r="L64" i="41"/>
  <c r="G64" i="41"/>
  <c r="F64" i="41"/>
  <c r="E60" i="41"/>
  <c r="N59" i="41"/>
  <c r="M59" i="41"/>
  <c r="L59" i="41"/>
  <c r="G59" i="41"/>
  <c r="F59" i="41"/>
  <c r="N52" i="41"/>
  <c r="M52" i="41"/>
  <c r="L52" i="41"/>
  <c r="G55" i="41"/>
  <c r="G52" i="41" s="1"/>
  <c r="F55" i="41"/>
  <c r="L51" i="41"/>
  <c r="F54" i="41"/>
  <c r="F51" i="41" s="1"/>
  <c r="N50" i="41"/>
  <c r="M50" i="41"/>
  <c r="M95" i="41" s="1"/>
  <c r="L50" i="41"/>
  <c r="L95" i="41" s="1"/>
  <c r="G50" i="41"/>
  <c r="G95" i="41" s="1"/>
  <c r="E42" i="41"/>
  <c r="N41" i="41"/>
  <c r="M41" i="41"/>
  <c r="L41" i="41"/>
  <c r="G41" i="41"/>
  <c r="F41" i="41"/>
  <c r="E40" i="41"/>
  <c r="N39" i="41"/>
  <c r="M39" i="41"/>
  <c r="L39" i="41"/>
  <c r="G39" i="41"/>
  <c r="F39" i="41"/>
  <c r="E33" i="41"/>
  <c r="N32" i="41"/>
  <c r="M32" i="41"/>
  <c r="L32" i="41"/>
  <c r="G32" i="41"/>
  <c r="F32" i="41"/>
  <c r="E28" i="41"/>
  <c r="N27" i="41"/>
  <c r="M27" i="41"/>
  <c r="L27" i="41"/>
  <c r="G27" i="41"/>
  <c r="F27" i="41"/>
  <c r="E23" i="41"/>
  <c r="N22" i="41"/>
  <c r="M22" i="41"/>
  <c r="L22" i="41"/>
  <c r="G22" i="41"/>
  <c r="F22" i="41"/>
  <c r="N21" i="41"/>
  <c r="N20" i="41" s="1"/>
  <c r="M21" i="41"/>
  <c r="M20" i="41" s="1"/>
  <c r="L21" i="41"/>
  <c r="L20" i="41" s="1"/>
  <c r="G21" i="41"/>
  <c r="F21" i="41"/>
  <c r="E16" i="41"/>
  <c r="N15" i="41"/>
  <c r="M15" i="41"/>
  <c r="L15" i="41"/>
  <c r="G15" i="41"/>
  <c r="F15" i="41"/>
  <c r="E11" i="41"/>
  <c r="N10" i="41"/>
  <c r="M10" i="41"/>
  <c r="L10" i="41"/>
  <c r="G10" i="41"/>
  <c r="F10" i="41"/>
  <c r="N9" i="41"/>
  <c r="N8" i="41" s="1"/>
  <c r="M9" i="41"/>
  <c r="M8" i="41" s="1"/>
  <c r="L9" i="41"/>
  <c r="L8" i="41" s="1"/>
  <c r="G9" i="41"/>
  <c r="F9" i="41"/>
  <c r="G8" i="41"/>
  <c r="G446" i="41" l="1"/>
  <c r="G445" i="41" s="1"/>
  <c r="G417" i="41"/>
  <c r="G433" i="41"/>
  <c r="G431" i="41" s="1"/>
  <c r="G305" i="41"/>
  <c r="G434" i="41"/>
  <c r="E409" i="41"/>
  <c r="G116" i="41"/>
  <c r="F422" i="41"/>
  <c r="F429" i="41" s="1"/>
  <c r="F428" i="41" s="1"/>
  <c r="L96" i="41"/>
  <c r="L168" i="41"/>
  <c r="N422" i="41"/>
  <c r="N429" i="41" s="1"/>
  <c r="N428" i="41" s="1"/>
  <c r="N53" i="41"/>
  <c r="L194" i="41"/>
  <c r="M205" i="41"/>
  <c r="G337" i="41"/>
  <c r="L75" i="41"/>
  <c r="N161" i="41"/>
  <c r="L241" i="41"/>
  <c r="L240" i="41" s="1"/>
  <c r="F336" i="41"/>
  <c r="L433" i="41"/>
  <c r="L447" i="41" s="1"/>
  <c r="L445" i="41" s="1"/>
  <c r="L163" i="41"/>
  <c r="N102" i="41"/>
  <c r="N162" i="41" s="1"/>
  <c r="M160" i="41"/>
  <c r="M331" i="41"/>
  <c r="G168" i="41"/>
  <c r="L337" i="41"/>
  <c r="N243" i="41"/>
  <c r="M165" i="41"/>
  <c r="E314" i="41"/>
  <c r="E424" i="41"/>
  <c r="M97" i="41"/>
  <c r="L205" i="41"/>
  <c r="G75" i="41"/>
  <c r="G161" i="41"/>
  <c r="N194" i="41"/>
  <c r="F243" i="41"/>
  <c r="E245" i="41"/>
  <c r="G286" i="41"/>
  <c r="F332" i="41"/>
  <c r="F337" i="41"/>
  <c r="G163" i="41"/>
  <c r="L160" i="41"/>
  <c r="L161" i="41"/>
  <c r="F194" i="41"/>
  <c r="N191" i="41"/>
  <c r="E64" i="41"/>
  <c r="G310" i="41"/>
  <c r="G331" i="41" s="1"/>
  <c r="G400" i="41"/>
  <c r="N47" i="41"/>
  <c r="N46" i="41" s="1"/>
  <c r="M161" i="41"/>
  <c r="L400" i="41"/>
  <c r="E242" i="41"/>
  <c r="M168" i="41"/>
  <c r="L371" i="41"/>
  <c r="E441" i="41"/>
  <c r="F50" i="41"/>
  <c r="F95" i="41" s="1"/>
  <c r="F69" i="41"/>
  <c r="E69" i="41" s="1"/>
  <c r="M163" i="41"/>
  <c r="L148" i="41"/>
  <c r="G167" i="41"/>
  <c r="G165" i="41" s="1"/>
  <c r="E170" i="41"/>
  <c r="F192" i="41"/>
  <c r="F214" i="41"/>
  <c r="E225" i="41"/>
  <c r="E226" i="41"/>
  <c r="N240" i="41"/>
  <c r="E269" i="41"/>
  <c r="M332" i="41"/>
  <c r="M400" i="41"/>
  <c r="L362" i="41"/>
  <c r="L417" i="41" s="1"/>
  <c r="M360" i="41"/>
  <c r="E436" i="41"/>
  <c r="N51" i="41"/>
  <c r="N96" i="41" s="1"/>
  <c r="F191" i="41"/>
  <c r="E257" i="41"/>
  <c r="E297" i="41"/>
  <c r="N345" i="41"/>
  <c r="N343" i="41" s="1"/>
  <c r="E348" i="41"/>
  <c r="F363" i="41"/>
  <c r="F360" i="41" s="1"/>
  <c r="F364" i="41"/>
  <c r="E364" i="41" s="1"/>
  <c r="G422" i="41"/>
  <c r="G429" i="41" s="1"/>
  <c r="G428" i="41" s="1"/>
  <c r="G423" i="41"/>
  <c r="E423" i="41" s="1"/>
  <c r="E9" i="41"/>
  <c r="E39" i="41"/>
  <c r="E54" i="41"/>
  <c r="G97" i="41"/>
  <c r="E59" i="41"/>
  <c r="E76" i="41"/>
  <c r="E89" i="41"/>
  <c r="E118" i="41"/>
  <c r="F131" i="41"/>
  <c r="N129" i="41"/>
  <c r="F207" i="41"/>
  <c r="E207" i="41" s="1"/>
  <c r="N275" i="41"/>
  <c r="E289" i="41"/>
  <c r="G347" i="41"/>
  <c r="E387" i="41"/>
  <c r="E388" i="41"/>
  <c r="L422" i="41"/>
  <c r="L429" i="41" s="1"/>
  <c r="L428" i="41" s="1"/>
  <c r="F8" i="41"/>
  <c r="E8" i="41" s="1"/>
  <c r="E21" i="41"/>
  <c r="L53" i="41"/>
  <c r="L97" i="41"/>
  <c r="E84" i="41"/>
  <c r="M102" i="41"/>
  <c r="M162" i="41" s="1"/>
  <c r="L129" i="41"/>
  <c r="E150" i="41"/>
  <c r="E151" i="41"/>
  <c r="F241" i="41"/>
  <c r="F240" i="41" s="1"/>
  <c r="E249" i="41"/>
  <c r="G275" i="41"/>
  <c r="M304" i="41"/>
  <c r="E320" i="41"/>
  <c r="N419" i="41"/>
  <c r="E344" i="41"/>
  <c r="G345" i="41"/>
  <c r="L363" i="41"/>
  <c r="F385" i="41"/>
  <c r="N385" i="41"/>
  <c r="M385" i="41"/>
  <c r="E10" i="41"/>
  <c r="E32" i="41"/>
  <c r="E41" i="41"/>
  <c r="G49" i="41"/>
  <c r="F132" i="41"/>
  <c r="E132" i="41" s="1"/>
  <c r="E138" i="41"/>
  <c r="L307" i="41"/>
  <c r="E386" i="41"/>
  <c r="N433" i="41"/>
  <c r="E15" i="41"/>
  <c r="M75" i="41"/>
  <c r="G100" i="41"/>
  <c r="G160" i="41" s="1"/>
  <c r="G449" i="41" s="1"/>
  <c r="F101" i="41"/>
  <c r="F161" i="41" s="1"/>
  <c r="E105" i="41"/>
  <c r="L116" i="41"/>
  <c r="F123" i="41"/>
  <c r="E123" i="41" s="1"/>
  <c r="M148" i="41"/>
  <c r="E179" i="41"/>
  <c r="G206" i="41"/>
  <c r="G205" i="41" s="1"/>
  <c r="E208" i="41"/>
  <c r="M286" i="41"/>
  <c r="G311" i="41"/>
  <c r="G332" i="41" s="1"/>
  <c r="G312" i="41"/>
  <c r="G318" i="41"/>
  <c r="M318" i="41"/>
  <c r="L318" i="41"/>
  <c r="L360" i="41"/>
  <c r="L385" i="41"/>
  <c r="F433" i="41"/>
  <c r="E338" i="41"/>
  <c r="E110" i="41"/>
  <c r="E78" i="41"/>
  <c r="E195" i="41"/>
  <c r="E290" i="41"/>
  <c r="L419" i="41"/>
  <c r="F346" i="41"/>
  <c r="E346" i="41" s="1"/>
  <c r="F47" i="41"/>
  <c r="F46" i="41" s="1"/>
  <c r="E22" i="41"/>
  <c r="L47" i="41"/>
  <c r="L46" i="41" s="1"/>
  <c r="G96" i="41"/>
  <c r="G53" i="41"/>
  <c r="E55" i="41"/>
  <c r="N97" i="41"/>
  <c r="N75" i="41"/>
  <c r="N163" i="41"/>
  <c r="E112" i="41"/>
  <c r="F116" i="41"/>
  <c r="G129" i="41"/>
  <c r="M129" i="41"/>
  <c r="E152" i="41"/>
  <c r="F167" i="41"/>
  <c r="E174" i="41"/>
  <c r="L192" i="41"/>
  <c r="L191" i="41" s="1"/>
  <c r="E200" i="41"/>
  <c r="E230" i="41"/>
  <c r="M277" i="41"/>
  <c r="F318" i="41"/>
  <c r="M330" i="41"/>
  <c r="F417" i="41"/>
  <c r="N417" i="41"/>
  <c r="F347" i="41"/>
  <c r="G360" i="41"/>
  <c r="E362" i="41"/>
  <c r="E394" i="41"/>
  <c r="G334" i="41"/>
  <c r="E244" i="41"/>
  <c r="G243" i="41"/>
  <c r="F96" i="41"/>
  <c r="G240" i="41"/>
  <c r="E276" i="41"/>
  <c r="F275" i="41"/>
  <c r="L286" i="41"/>
  <c r="L277" i="41"/>
  <c r="L275" i="41" s="1"/>
  <c r="E287" i="41"/>
  <c r="F416" i="41"/>
  <c r="E361" i="41"/>
  <c r="N416" i="41"/>
  <c r="E402" i="41"/>
  <c r="F400" i="41"/>
  <c r="M434" i="41"/>
  <c r="E434" i="41" s="1"/>
  <c r="M433" i="41"/>
  <c r="F20" i="41"/>
  <c r="M47" i="41"/>
  <c r="L49" i="41"/>
  <c r="N95" i="41"/>
  <c r="F102" i="41"/>
  <c r="L104" i="41"/>
  <c r="L162" i="41"/>
  <c r="E119" i="41"/>
  <c r="E130" i="41"/>
  <c r="N160" i="41"/>
  <c r="M307" i="41"/>
  <c r="M243" i="41"/>
  <c r="M241" i="41"/>
  <c r="M240" i="41" s="1"/>
  <c r="M335" i="41"/>
  <c r="M419" i="41"/>
  <c r="M417" i="41"/>
  <c r="M343" i="41"/>
  <c r="E77" i="41"/>
  <c r="E106" i="41"/>
  <c r="F103" i="41"/>
  <c r="G47" i="41"/>
  <c r="G20" i="41"/>
  <c r="F52" i="41"/>
  <c r="F53" i="41"/>
  <c r="M53" i="41"/>
  <c r="M51" i="41"/>
  <c r="M96" i="41" s="1"/>
  <c r="F75" i="41"/>
  <c r="E143" i="41"/>
  <c r="N307" i="41"/>
  <c r="E169" i="41"/>
  <c r="F168" i="41"/>
  <c r="F166" i="41"/>
  <c r="N168" i="41"/>
  <c r="N166" i="41"/>
  <c r="E184" i="41"/>
  <c r="E196" i="41"/>
  <c r="G193" i="41"/>
  <c r="F331" i="41"/>
  <c r="N331" i="41"/>
  <c r="E374" i="41"/>
  <c r="N371" i="41"/>
  <c r="N363" i="41"/>
  <c r="N360" i="41" s="1"/>
  <c r="E27" i="41"/>
  <c r="F100" i="41"/>
  <c r="E117" i="41"/>
  <c r="M116" i="41"/>
  <c r="E149" i="41"/>
  <c r="F148" i="41"/>
  <c r="N148" i="41"/>
  <c r="L165" i="41"/>
  <c r="M194" i="41"/>
  <c r="M192" i="41"/>
  <c r="E215" i="41"/>
  <c r="F206" i="41"/>
  <c r="N214" i="41"/>
  <c r="N205" i="41"/>
  <c r="E258" i="41"/>
  <c r="F255" i="41"/>
  <c r="F305" i="41" s="1"/>
  <c r="L304" i="41"/>
  <c r="E319" i="41"/>
  <c r="F330" i="41"/>
  <c r="N330" i="41"/>
  <c r="N318" i="41"/>
  <c r="G419" i="41"/>
  <c r="G102" i="41"/>
  <c r="G104" i="41"/>
  <c r="E185" i="41"/>
  <c r="E220" i="41"/>
  <c r="E235" i="41"/>
  <c r="E263" i="41"/>
  <c r="E278" i="41"/>
  <c r="N286" i="41"/>
  <c r="N304" i="41"/>
  <c r="M309" i="41"/>
  <c r="L331" i="41"/>
  <c r="L329" i="41" s="1"/>
  <c r="E321" i="41"/>
  <c r="E355" i="41"/>
  <c r="F345" i="41"/>
  <c r="F353" i="41"/>
  <c r="E353" i="41" s="1"/>
  <c r="E378" i="41"/>
  <c r="E403" i="41"/>
  <c r="M422" i="41"/>
  <c r="E186" i="41"/>
  <c r="E279" i="41"/>
  <c r="F304" i="41"/>
  <c r="E288" i="41"/>
  <c r="N305" i="41"/>
  <c r="N312" i="41"/>
  <c r="N311" i="41"/>
  <c r="N309" i="41" s="1"/>
  <c r="E322" i="41"/>
  <c r="E440" i="41"/>
  <c r="F286" i="41"/>
  <c r="F309" i="41"/>
  <c r="L334" i="41"/>
  <c r="F335" i="41"/>
  <c r="N335" i="41"/>
  <c r="L345" i="41"/>
  <c r="G447" i="41" l="1"/>
  <c r="M94" i="41"/>
  <c r="G343" i="41"/>
  <c r="G418" i="41"/>
  <c r="G415" i="41" s="1"/>
  <c r="N49" i="41"/>
  <c r="F421" i="41"/>
  <c r="G306" i="41"/>
  <c r="L306" i="41"/>
  <c r="E310" i="41"/>
  <c r="M159" i="41"/>
  <c r="F419" i="41"/>
  <c r="E419" i="41" s="1"/>
  <c r="E194" i="41"/>
  <c r="M99" i="41"/>
  <c r="G94" i="41"/>
  <c r="N99" i="41"/>
  <c r="E214" i="41"/>
  <c r="N421" i="41"/>
  <c r="L431" i="41"/>
  <c r="E336" i="41"/>
  <c r="E371" i="41"/>
  <c r="L449" i="41"/>
  <c r="M449" i="41"/>
  <c r="E161" i="41"/>
  <c r="E337" i="41"/>
  <c r="L159" i="41"/>
  <c r="G421" i="41"/>
  <c r="E347" i="41"/>
  <c r="L418" i="41"/>
  <c r="L415" i="41" s="1"/>
  <c r="E277" i="41"/>
  <c r="N450" i="41"/>
  <c r="F49" i="41"/>
  <c r="E385" i="41"/>
  <c r="E50" i="41"/>
  <c r="E167" i="41"/>
  <c r="E286" i="41"/>
  <c r="E104" i="41"/>
  <c r="E168" i="41"/>
  <c r="M329" i="41"/>
  <c r="L421" i="41"/>
  <c r="E148" i="41"/>
  <c r="E116" i="41"/>
  <c r="E131" i="41"/>
  <c r="F129" i="41"/>
  <c r="E129" i="41" s="1"/>
  <c r="N94" i="41"/>
  <c r="L94" i="41"/>
  <c r="M275" i="41"/>
  <c r="E275" i="41" s="1"/>
  <c r="M305" i="41"/>
  <c r="M450" i="41" s="1"/>
  <c r="E363" i="41"/>
  <c r="E318" i="41"/>
  <c r="G329" i="41"/>
  <c r="N452" i="41"/>
  <c r="F447" i="41"/>
  <c r="F445" i="41" s="1"/>
  <c r="F431" i="41"/>
  <c r="G309" i="41"/>
  <c r="E309" i="41" s="1"/>
  <c r="E312" i="41"/>
  <c r="E101" i="41"/>
  <c r="F307" i="41"/>
  <c r="E75" i="41"/>
  <c r="M452" i="41"/>
  <c r="E243" i="41"/>
  <c r="N447" i="41"/>
  <c r="N445" i="41" s="1"/>
  <c r="N431" i="41"/>
  <c r="F418" i="41"/>
  <c r="F334" i="41"/>
  <c r="E335" i="41"/>
  <c r="M421" i="41"/>
  <c r="M429" i="41"/>
  <c r="E422" i="41"/>
  <c r="M306" i="41"/>
  <c r="M191" i="41"/>
  <c r="F99" i="41"/>
  <c r="F160" i="41"/>
  <c r="E100" i="41"/>
  <c r="N306" i="41"/>
  <c r="N303" i="41" s="1"/>
  <c r="N165" i="41"/>
  <c r="F163" i="41"/>
  <c r="E163" i="41" s="1"/>
  <c r="E103" i="41"/>
  <c r="G162" i="41"/>
  <c r="G159" i="41" s="1"/>
  <c r="G99" i="41"/>
  <c r="F329" i="41"/>
  <c r="E330" i="41"/>
  <c r="E417" i="41"/>
  <c r="G307" i="41"/>
  <c r="G452" i="41" s="1"/>
  <c r="E193" i="41"/>
  <c r="M431" i="41"/>
  <c r="E433" i="41"/>
  <c r="M447" i="41"/>
  <c r="E416" i="41"/>
  <c r="E240" i="41"/>
  <c r="L343" i="41"/>
  <c r="N332" i="41"/>
  <c r="E332" i="41" s="1"/>
  <c r="E311" i="41"/>
  <c r="F343" i="41"/>
  <c r="E345" i="41"/>
  <c r="E255" i="41"/>
  <c r="F254" i="41"/>
  <c r="E254" i="41" s="1"/>
  <c r="E206" i="41"/>
  <c r="F205" i="41"/>
  <c r="E205" i="41" s="1"/>
  <c r="G191" i="41"/>
  <c r="M49" i="41"/>
  <c r="F306" i="41"/>
  <c r="E166" i="41"/>
  <c r="F165" i="41"/>
  <c r="E53" i="41"/>
  <c r="G46" i="41"/>
  <c r="L305" i="41"/>
  <c r="L450" i="41" s="1"/>
  <c r="E102" i="41"/>
  <c r="F162" i="41"/>
  <c r="E241" i="41"/>
  <c r="E47" i="41"/>
  <c r="E95" i="41"/>
  <c r="N418" i="41"/>
  <c r="N415" i="41" s="1"/>
  <c r="N334" i="41"/>
  <c r="E304" i="41"/>
  <c r="E192" i="41"/>
  <c r="E331" i="41"/>
  <c r="F97" i="41"/>
  <c r="E52" i="41"/>
  <c r="M46" i="41"/>
  <c r="N401" i="41"/>
  <c r="E51" i="41"/>
  <c r="F450" i="41"/>
  <c r="E360" i="41"/>
  <c r="M418" i="41"/>
  <c r="M415" i="41" s="1"/>
  <c r="M334" i="41"/>
  <c r="N449" i="41"/>
  <c r="N159" i="41"/>
  <c r="L99" i="41"/>
  <c r="E20" i="41"/>
  <c r="E96" i="41"/>
  <c r="G303" i="41" l="1"/>
  <c r="E49" i="41"/>
  <c r="G451" i="41"/>
  <c r="G448" i="41" s="1"/>
  <c r="F415" i="41"/>
  <c r="E415" i="41" s="1"/>
  <c r="F303" i="41"/>
  <c r="E421" i="41"/>
  <c r="L451" i="41"/>
  <c r="L448" i="41" s="1"/>
  <c r="E191" i="41"/>
  <c r="E46" i="41"/>
  <c r="E431" i="41"/>
  <c r="M303" i="41"/>
  <c r="E165" i="41"/>
  <c r="F452" i="41"/>
  <c r="E452" i="41" s="1"/>
  <c r="E97" i="41"/>
  <c r="F94" i="41"/>
  <c r="E94" i="41" s="1"/>
  <c r="M451" i="41"/>
  <c r="M448" i="41" s="1"/>
  <c r="E306" i="41"/>
  <c r="L303" i="41"/>
  <c r="F449" i="41"/>
  <c r="E449" i="41" s="1"/>
  <c r="F159" i="41"/>
  <c r="E159" i="41" s="1"/>
  <c r="E160" i="41"/>
  <c r="N329" i="41"/>
  <c r="E329" i="41" s="1"/>
  <c r="E305" i="41"/>
  <c r="E450" i="41"/>
  <c r="E307" i="41"/>
  <c r="E343" i="41"/>
  <c r="M445" i="41"/>
  <c r="E445" i="41" s="1"/>
  <c r="E447" i="41"/>
  <c r="E99" i="41"/>
  <c r="E162" i="41"/>
  <c r="F451" i="41"/>
  <c r="N451" i="41"/>
  <c r="N448" i="41" s="1"/>
  <c r="M428" i="41"/>
  <c r="E428" i="41" s="1"/>
  <c r="E429" i="41"/>
  <c r="E334" i="41"/>
  <c r="N400" i="41"/>
  <c r="E400" i="41" s="1"/>
  <c r="E401" i="41"/>
  <c r="E418" i="41"/>
  <c r="E303" i="41" l="1"/>
  <c r="F448" i="41"/>
  <c r="E448" i="41" s="1"/>
  <c r="E451" i="41"/>
</calcChain>
</file>

<file path=xl/sharedStrings.xml><?xml version="1.0" encoding="utf-8"?>
<sst xmlns="http://schemas.openxmlformats.org/spreadsheetml/2006/main" count="1741" uniqueCount="226">
  <si>
    <t>Мероприятие подпрограммы</t>
  </si>
  <si>
    <t>Источники финансирования</t>
  </si>
  <si>
    <t>Объем финансирования по годам (тыс. руб.)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</si>
  <si>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</si>
  <si>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</si>
  <si>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</si>
  <si>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</si>
  <si>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</si>
  <si>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</si>
  <si>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</si>
  <si>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</si>
  <si>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</si>
  <si>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</si>
  <si>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</si>
  <si>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</si>
  <si>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</si>
  <si>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</si>
  <si>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</si>
  <si>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</si>
  <si>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</si>
  <si>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</si>
  <si>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</si>
  <si>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</si>
  <si>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</si>
  <si>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</si>
  <si>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</si>
  <si>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</si>
  <si>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</si>
  <si>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</si>
  <si>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</si>
  <si>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</si>
  <si>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</si>
  <si>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</si>
  <si>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</si>
  <si>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</si>
  <si>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</si>
  <si>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</si>
  <si>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</si>
  <si>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</si>
  <si>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</si>
  <si>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</si>
  <si>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</si>
  <si>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</si>
  <si>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</si>
  <si>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</si>
  <si>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</si>
  <si>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</si>
  <si>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</si>
  <si>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</si>
  <si>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</si>
  <si>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</si>
  <si>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</si>
  <si>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</si>
  <si>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</si>
  <si>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</si>
  <si>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</si>
  <si>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</si>
  <si>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</si>
  <si>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</si>
  <si>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</si>
  <si>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</si>
  <si>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</si>
  <si>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</si>
  <si>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</si>
  <si>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</si>
  <si>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</si>
  <si>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4.6.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</si>
  <si>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</si>
  <si>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</si>
  <si>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</si>
  <si>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</si>
  <si>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</si>
  <si>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</si>
  <si>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</si>
  <si>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</si>
  <si>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</si>
  <si>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</si>
  <si>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</si>
  <si>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</si>
  <si>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</si>
  <si>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</si>
  <si>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Мероприятие 03.02                                              Проведение капитального ремонта, текущего ремонта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</si>
  <si>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</si>
  <si>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</si>
  <si>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</si>
  <si>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</si>
  <si>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</si>
  <si>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</si>
  <si>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</si>
  <si>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</si>
  <si>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</si>
  <si>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</si>
  <si>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</si>
  <si>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</si>
  <si>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</si>
  <si>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</si>
  <si>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</si>
  <si>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</si>
  <si>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</si>
  <si>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</si>
  <si>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</si>
  <si>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</si>
  <si>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</si>
  <si>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</si>
  <si>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</si>
  <si>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</si>
  <si>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</si>
  <si>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</si>
  <si>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</si>
  <si>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</si>
  <si>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Мероприятие 06.02                                         Создание условий для массового отдыха жителей городского округа в парках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</si>
  <si>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</si>
  <si>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</si>
  <si>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</si>
  <si>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</si>
  <si>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</si>
  <si>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</si>
  <si>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</si>
  <si>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</si>
  <si>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</si>
  <si>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</si>
  <si>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Подпрограмма 2 «Развитие музейного дела»</t>
  </si>
  <si>
    <t>Достижение соотношения средней заработной платы работников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процент.</t>
  </si>
  <si>
    <t>8.</t>
  </si>
  <si>
    <t>8.1.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</si>
  <si>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</si>
  <si>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</si>
  <si>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</si>
  <si>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</si>
  <si>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Итого                   2024 год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</si>
  <si>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"Приложение 1 к муниципальной программе</t>
  </si>
  <si>
    <t xml:space="preserve">Мероприятие 01.04                                                  Сохранение достигнутого уровня заработной платы работников муниципальных учреждений культуры  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</si>
  <si>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</si>
  <si>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</si>
  <si>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</si>
  <si>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</t>
  </si>
  <si>
    <t>Выполнены работы по обеспечению пожарной безопасности муниципальных музеев Московской области, ед.</t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</si>
  <si>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городского округа ед.</t>
  </si>
  <si>
    <t>Муниципальные библиотеки Московской области (юридические лица), обновившие книжный фонд,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</si>
  <si>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</si>
  <si>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</si>
  <si>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</si>
  <si>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Созданы новые постановки и (или) 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</t>
  </si>
  <si>
    <t>Предоставлена стипендия главы муниципального образования Московской области, чел.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</si>
  <si>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</si>
  <si>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</si>
  <si>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Проведена модернизация (развитие) материально-технической базы муниципальных культурно-досуговых учреждений культуры,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</si>
  <si>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</si>
  <si>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</si>
  <si>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</si>
  <si>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</si>
  <si>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</si>
  <si>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</si>
  <si>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</si>
  <si>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</si>
  <si>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</si>
  <si>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</si>
  <si>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</si>
  <si>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</si>
  <si>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</si>
  <si>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</si>
  <si>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</si>
  <si>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</si>
  <si>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</si>
  <si>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</si>
  <si>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</si>
  <si>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</si>
  <si>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</si>
  <si>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</si>
  <si>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Муниципальные библиотеки Московской области, выполнившие работы по обеспечению пожарной безопасности, ед. (ежегодно)</t>
  </si>
  <si>
    <t>Выполнены работы по обеспечению пожарной безопасности в муниципальных культурно-досуговых организаций и учреждений культуры, ед.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</si>
  <si>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</si>
  <si>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</si>
  <si>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 xml:space="preserve">Проведены работы по  установке на объектах культурного наследия, находящихся в собственности Московской области, информационных надписей и обозначений, ед. 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</si>
  <si>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</si>
  <si>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</si>
  <si>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ед.</t>
    </r>
  </si>
  <si>
    <t>Доля работников организаций дополнительного образования сферы культуры Московской области (руководитель и педагогические работники), которым произведены стимулирующие выплаты, в общей численности указанной категории работников организаций дополнительного образования сферы культуры Московской области, которым предусмотрены стимулирующие выплаты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</si>
  <si>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</si>
  <si>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</si>
  <si>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</si>
  <si>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</si>
  <si>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</si>
  <si>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</si>
  <si>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</si>
  <si>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</si>
  <si>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</si>
  <si>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03        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</si>
  <si>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</si>
  <si>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Основное мероприятие  02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</si>
  <si>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</si>
  <si>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</si>
  <si>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</si>
  <si>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</si>
  <si>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</si>
  <si>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</si>
  <si>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</si>
  <si>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</si>
  <si>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</si>
  <si>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</si>
  <si>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</si>
  <si>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</si>
  <si>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05                       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</si>
  <si>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Основное мероприятие 07                    Обеспечение функций муниципальных учреждений культуры Московской области</t>
  </si>
  <si>
    <t>Основное мероприятие 06                    Создание условий для массового отдыха жителей городского округа в парках культуры и отдыха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</si>
  <si>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</si>
  <si>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</si>
  <si>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</si>
  <si>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</si>
  <si>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</si>
  <si>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</si>
  <si>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</si>
  <si>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</si>
  <si>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</si>
  <si>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</si>
  <si>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</si>
  <si>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</si>
  <si>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>Проведение капитального ремонта, текущего ремонта и благоустройство территорий культурно-досуговых учреждений культуры,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</si>
  <si>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</si>
  <si>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</si>
  <si>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</si>
  <si>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</si>
  <si>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</si>
  <si>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номинальной начисленной заработной платы учителей в Московской области</t>
  </si>
  <si>
    <t>И.о. Председателя Комитета по культуре</t>
  </si>
  <si>
    <t>Л.Ф. Захарова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</si>
</sst>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2" fillId="0" borderId="0" xfId="58" applyFont="1" applyFill="1"/>
    <xf numFmtId="0" fontId="13" fillId="0" borderId="0" xfId="58" applyFont="1" applyFill="1"/>
    <xf numFmtId="0" fontId="20" fillId="0" borderId="0" xfId="58" applyFont="1" applyFill="1"/>
    <xf numFmtId="0" fontId="5" fillId="0" borderId="0" xfId="58" applyFont="1" applyFill="1"/>
    <xf numFmtId="0" fontId="6" fillId="0" borderId="3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0" fontId="3" fillId="0" borderId="2" xfId="58" applyFont="1" applyFill="1" applyBorder="1" applyAlignment="1">
      <alignment vertical="top" wrapText="1"/>
    </xf>
    <xf numFmtId="167" fontId="3" fillId="0" borderId="2" xfId="58" applyNumberFormat="1" applyFont="1" applyFill="1" applyBorder="1" applyAlignment="1">
      <alignment horizontal="center" vertical="top" wrapText="1"/>
    </xf>
    <xf numFmtId="167" fontId="3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167" fontId="2" fillId="0" borderId="0" xfId="58" applyNumberFormat="1" applyFont="1" applyFill="1"/>
    <xf numFmtId="0" fontId="6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3" fontId="6" fillId="0" borderId="2" xfId="58" applyNumberFormat="1" applyFont="1" applyFill="1" applyBorder="1" applyAlignment="1">
      <alignment horizontal="center" vertical="center" wrapText="1"/>
    </xf>
    <xf numFmtId="3" fontId="3" fillId="0" borderId="2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top" wrapText="1"/>
    </xf>
    <xf numFmtId="0" fontId="3" fillId="0" borderId="2" xfId="58" applyFont="1" applyFill="1" applyBorder="1" applyAlignment="1">
      <alignment horizontal="center" vertical="center" wrapText="1"/>
    </xf>
    <xf numFmtId="4" fontId="3" fillId="0" borderId="2" xfId="58" applyNumberFormat="1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13" xfId="58" applyFont="1" applyFill="1" applyBorder="1" applyAlignment="1">
      <alignment horizontal="center" vertical="top" wrapText="1"/>
    </xf>
    <xf numFmtId="0" fontId="6" fillId="0" borderId="6" xfId="58" applyFont="1" applyFill="1" applyBorder="1" applyAlignment="1">
      <alignment vertical="top" wrapText="1"/>
    </xf>
    <xf numFmtId="0" fontId="3" fillId="0" borderId="6" xfId="58" applyFont="1" applyFill="1" applyBorder="1" applyAlignment="1">
      <alignment vertical="top" wrapText="1"/>
    </xf>
    <xf numFmtId="167" fontId="6" fillId="0" borderId="5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right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right" vertical="center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right" vertical="center" wrapText="1"/>
    </xf>
    <xf numFmtId="165" fontId="3" fillId="0" borderId="2" xfId="58" applyNumberFormat="1" applyFont="1" applyFill="1" applyBorder="1" applyAlignment="1">
      <alignment horizontal="right" vertical="center" wrapText="1"/>
    </xf>
    <xf numFmtId="168" fontId="3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right" vertical="top" wrapText="1"/>
    </xf>
    <xf numFmtId="167" fontId="3" fillId="0" borderId="5" xfId="58" applyNumberFormat="1" applyFont="1" applyFill="1" applyBorder="1" applyAlignment="1">
      <alignment horizontal="right" vertical="top" wrapText="1"/>
    </xf>
    <xf numFmtId="165" fontId="6" fillId="0" borderId="2" xfId="58" applyNumberFormat="1" applyFont="1" applyFill="1" applyBorder="1" applyAlignment="1">
      <alignment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2" xfId="58" applyNumberFormat="1" applyFont="1" applyFill="1" applyBorder="1" applyAlignment="1">
      <alignment vertical="top" wrapText="1"/>
    </xf>
    <xf numFmtId="0" fontId="3" fillId="0" borderId="8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8" xfId="58" applyFont="1" applyFill="1" applyBorder="1" applyAlignment="1">
      <alignment horizontal="center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right" vertical="top" wrapText="1"/>
    </xf>
    <xf numFmtId="165" fontId="6" fillId="0" borderId="5" xfId="58" applyNumberFormat="1" applyFont="1" applyFill="1" applyBorder="1" applyAlignment="1">
      <alignment horizontal="right" vertical="top" wrapText="1"/>
    </xf>
    <xf numFmtId="165" fontId="3" fillId="0" borderId="5" xfId="58" applyNumberFormat="1" applyFont="1" applyFill="1" applyBorder="1" applyAlignment="1">
      <alignment horizontal="right" vertical="top" wrapText="1"/>
    </xf>
    <xf numFmtId="166" fontId="3" fillId="0" borderId="2" xfId="58" applyNumberFormat="1" applyFont="1" applyFill="1" applyBorder="1" applyAlignment="1">
      <alignment horizontal="center" vertical="center" wrapText="1"/>
    </xf>
    <xf numFmtId="0" fontId="7" fillId="0" borderId="0" xfId="58" applyFont="1" applyFill="1"/>
    <xf numFmtId="0" fontId="14" fillId="0" borderId="0" xfId="58" applyFont="1" applyFill="1"/>
    <xf numFmtId="0" fontId="21" fillId="0" borderId="0" xfId="58" applyFont="1" applyFill="1"/>
    <xf numFmtId="0" fontId="7" fillId="0" borderId="0" xfId="58" applyFont="1" applyFill="1" applyAlignment="1">
      <alignment horizontal="right" vertical="center"/>
    </xf>
    <xf numFmtId="0" fontId="16" fillId="0" borderId="0" xfId="58" applyFont="1" applyFill="1"/>
    <xf numFmtId="0" fontId="17" fillId="0" borderId="0" xfId="58" applyFont="1" applyFill="1"/>
    <xf numFmtId="0" fontId="18" fillId="0" borderId="0" xfId="58" applyFont="1" applyFill="1"/>
    <xf numFmtId="165" fontId="18" fillId="0" borderId="0" xfId="58" applyNumberFormat="1" applyFont="1" applyFill="1" applyAlignment="1">
      <alignment horizontal="right" vertical="top" wrapText="1"/>
    </xf>
    <xf numFmtId="165" fontId="2" fillId="0" borderId="0" xfId="58" applyNumberFormat="1" applyFont="1" applyFill="1"/>
    <xf numFmtId="165" fontId="6" fillId="0" borderId="0" xfId="58" applyNumberFormat="1" applyFont="1" applyFill="1" applyAlignment="1">
      <alignment horizontal="right" vertical="top" wrapText="1"/>
    </xf>
    <xf numFmtId="165" fontId="2" fillId="0" borderId="0" xfId="58" applyNumberFormat="1" applyFont="1" applyFill="1" applyAlignment="1">
      <alignment horizontal="center"/>
    </xf>
    <xf numFmtId="165" fontId="19" fillId="0" borderId="0" xfId="58" applyNumberFormat="1" applyFont="1" applyFill="1"/>
    <xf numFmtId="165" fontId="6" fillId="0" borderId="3" xfId="58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left" vertical="top" wrapText="1"/>
    </xf>
    <xf numFmtId="0" fontId="3" fillId="0" borderId="8" xfId="58" applyFont="1" applyFill="1" applyBorder="1" applyAlignment="1">
      <alignment horizontal="left" vertical="top" wrapText="1"/>
    </xf>
    <xf numFmtId="0" fontId="3" fillId="0" borderId="7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center"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166" fontId="3" fillId="0" borderId="6" xfId="58" applyNumberFormat="1" applyFont="1" applyFill="1" applyBorder="1" applyAlignment="1">
      <alignment horizontal="center" vertical="center" wrapText="1"/>
    </xf>
    <xf numFmtId="166" fontId="3" fillId="0" borderId="8" xfId="58" applyNumberFormat="1" applyFont="1" applyFill="1" applyBorder="1" applyAlignment="1">
      <alignment horizontal="center" vertical="center" wrapText="1"/>
    </xf>
    <xf numFmtId="166" fontId="3" fillId="0" borderId="7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center" wrapText="1"/>
    </xf>
    <xf numFmtId="167" fontId="6" fillId="0" borderId="4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4" xfId="58" applyNumberFormat="1" applyFont="1" applyFill="1" applyBorder="1" applyAlignment="1">
      <alignment horizontal="center" vertical="top" wrapText="1"/>
    </xf>
    <xf numFmtId="165" fontId="3" fillId="0" borderId="5" xfId="58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6" fillId="0" borderId="2" xfId="58" applyFont="1" applyFill="1" applyBorder="1" applyAlignment="1">
      <alignment horizontal="center" vertical="center"/>
    </xf>
    <xf numFmtId="166" fontId="3" fillId="0" borderId="2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left" vertical="top" wrapText="1"/>
    </xf>
    <xf numFmtId="49" fontId="3" fillId="0" borderId="6" xfId="58" applyNumberFormat="1" applyFont="1" applyFill="1" applyBorder="1" applyAlignment="1">
      <alignment horizontal="center" vertical="top" wrapText="1"/>
    </xf>
    <xf numFmtId="49" fontId="3" fillId="0" borderId="8" xfId="58" applyNumberFormat="1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4" fillId="0" borderId="3" xfId="58" applyFont="1" applyFill="1" applyBorder="1" applyAlignment="1">
      <alignment horizontal="left" vertical="top" wrapText="1"/>
    </xf>
    <xf numFmtId="0" fontId="4" fillId="0" borderId="4" xfId="58" applyFont="1" applyFill="1" applyBorder="1" applyAlignment="1">
      <alignment horizontal="left" vertical="top"/>
    </xf>
    <xf numFmtId="0" fontId="4" fillId="0" borderId="5" xfId="58" applyFont="1" applyFill="1" applyBorder="1" applyAlignment="1">
      <alignment horizontal="left" vertical="top"/>
    </xf>
    <xf numFmtId="0" fontId="6" fillId="0" borderId="2" xfId="58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3" fillId="0" borderId="6" xfId="58" applyFont="1" applyFill="1" applyBorder="1" applyAlignment="1">
      <alignment horizontal="left" vertical="center" wrapText="1"/>
    </xf>
    <xf numFmtId="0" fontId="3" fillId="0" borderId="7" xfId="58" applyFont="1" applyFill="1" applyBorder="1" applyAlignment="1">
      <alignment horizontal="left" vertical="center" wrapText="1"/>
    </xf>
    <xf numFmtId="0" fontId="4" fillId="0" borderId="2" xfId="58" applyFont="1" applyFill="1" applyBorder="1" applyAlignment="1">
      <alignment horizontal="left" vertical="top" wrapText="1"/>
    </xf>
    <xf numFmtId="0" fontId="4" fillId="0" borderId="2" xfId="58" applyFont="1" applyFill="1" applyBorder="1" applyAlignment="1">
      <alignment horizontal="left" vertical="top"/>
    </xf>
    <xf numFmtId="0" fontId="6" fillId="0" borderId="6" xfId="58" applyFont="1" applyFill="1" applyBorder="1" applyAlignment="1">
      <alignment horizontal="left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7" xfId="58" applyFont="1" applyFill="1" applyBorder="1" applyAlignment="1">
      <alignment horizontal="left" vertical="top" wrapText="1"/>
    </xf>
    <xf numFmtId="16" fontId="3" fillId="0" borderId="6" xfId="58" applyNumberFormat="1" applyFont="1" applyFill="1" applyBorder="1" applyAlignment="1">
      <alignment horizontal="center" vertical="top" wrapText="1"/>
    </xf>
    <xf numFmtId="16" fontId="3" fillId="0" borderId="8" xfId="58" applyNumberFormat="1" applyFont="1" applyFill="1" applyBorder="1" applyAlignment="1">
      <alignment horizontal="center" vertical="top" wrapText="1"/>
    </xf>
    <xf numFmtId="16" fontId="3" fillId="0" borderId="7" xfId="58" applyNumberFormat="1" applyFont="1" applyFill="1" applyBorder="1" applyAlignment="1">
      <alignment horizontal="center" vertical="top" wrapText="1"/>
    </xf>
    <xf numFmtId="0" fontId="6" fillId="0" borderId="6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center" vertical="top" wrapText="1"/>
    </xf>
    <xf numFmtId="0" fontId="6" fillId="0" borderId="7" xfId="58" applyFont="1" applyFill="1" applyBorder="1" applyAlignment="1">
      <alignment horizontal="center" vertical="top" wrapText="1"/>
    </xf>
    <xf numFmtId="0" fontId="4" fillId="0" borderId="3" xfId="58" applyFont="1" applyFill="1" applyBorder="1" applyAlignment="1">
      <alignment horizontal="left" vertical="center" wrapText="1"/>
    </xf>
    <xf numFmtId="0" fontId="4" fillId="0" borderId="4" xfId="58" applyFont="1" applyFill="1" applyBorder="1" applyAlignment="1">
      <alignment horizontal="left" vertical="center"/>
    </xf>
    <xf numFmtId="0" fontId="4" fillId="0" borderId="5" xfId="58" applyFont="1" applyFill="1" applyBorder="1" applyAlignment="1">
      <alignment horizontal="left" vertical="center"/>
    </xf>
    <xf numFmtId="49" fontId="6" fillId="0" borderId="2" xfId="58" applyNumberFormat="1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vertical="top" wrapText="1"/>
    </xf>
    <xf numFmtId="0" fontId="6" fillId="0" borderId="6" xfId="58" applyFont="1" applyFill="1" applyBorder="1" applyAlignment="1">
      <alignment horizontal="center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4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center" vertical="center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4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center" vertical="center" wrapText="1"/>
    </xf>
    <xf numFmtId="49" fontId="3" fillId="0" borderId="12" xfId="58" applyNumberFormat="1" applyFont="1" applyFill="1" applyBorder="1" applyAlignment="1">
      <alignment horizontal="center" vertical="top" wrapText="1"/>
    </xf>
    <xf numFmtId="49" fontId="3" fillId="0" borderId="10" xfId="58" applyNumberFormat="1" applyFont="1" applyFill="1" applyBorder="1" applyAlignment="1">
      <alignment horizontal="center" vertical="top" wrapText="1"/>
    </xf>
    <xf numFmtId="0" fontId="3" fillId="0" borderId="11" xfId="58" applyFont="1" applyFill="1" applyBorder="1" applyAlignment="1">
      <alignment horizontal="center" vertical="top" wrapText="1"/>
    </xf>
    <xf numFmtId="0" fontId="3" fillId="0" borderId="13" xfId="58" applyFont="1" applyFill="1" applyBorder="1" applyAlignment="1">
      <alignment horizontal="center" vertical="top" wrapText="1"/>
    </xf>
    <xf numFmtId="0" fontId="4" fillId="0" borderId="2" xfId="58" applyFont="1" applyFill="1" applyBorder="1" applyAlignment="1">
      <alignment horizontal="left" vertical="center"/>
    </xf>
    <xf numFmtId="0" fontId="3" fillId="0" borderId="8" xfId="58" applyFont="1" applyFill="1" applyBorder="1" applyAlignment="1">
      <alignment horizontal="left" vertical="center" wrapText="1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0" fontId="4" fillId="0" borderId="6" xfId="58" applyFont="1" applyFill="1" applyBorder="1" applyAlignment="1">
      <alignment horizontal="left" vertical="top"/>
    </xf>
    <xf numFmtId="0" fontId="4" fillId="0" borderId="8" xfId="58" applyFont="1" applyFill="1" applyBorder="1" applyAlignment="1">
      <alignment horizontal="left" vertical="top"/>
    </xf>
    <xf numFmtId="0" fontId="4" fillId="0" borderId="7" xfId="58" applyFont="1" applyFill="1" applyBorder="1" applyAlignment="1">
      <alignment horizontal="left" vertical="top"/>
    </xf>
    <xf numFmtId="0" fontId="3" fillId="0" borderId="0" xfId="59" applyFont="1" applyFill="1" applyAlignment="1">
      <alignment horizontal="left" vertical="center" wrapText="1"/>
    </xf>
    <xf numFmtId="0" fontId="4" fillId="0" borderId="0" xfId="58" applyFont="1" applyFill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 wrapText="1"/>
    </xf>
    <xf numFmtId="0" fontId="6" fillId="0" borderId="9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7"/>
  <sheetViews>
    <sheetView tabSelected="1" view="pageBreakPreview" zoomScale="60" zoomScaleNormal="80" workbookViewId="0">
      <pane ySplit="5" topLeftCell="A85" activePane="bottomLeft" state="frozen"/>
      <selection pane="bottomLeft" activeCell="L469" sqref="L469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2.140625" style="1" customWidth="1"/>
    <col min="5" max="5" width="18" style="3" customWidth="1"/>
    <col min="6" max="6" width="17.7109375" style="1" customWidth="1"/>
    <col min="7" max="7" width="12.42578125" style="1" customWidth="1"/>
    <col min="8" max="8" width="10.5703125" style="1" customWidth="1"/>
    <col min="9" max="9" width="12.5703125" style="1" customWidth="1"/>
    <col min="10" max="11" width="10.5703125" style="1" customWidth="1"/>
    <col min="12" max="12" width="17.5703125" style="1" customWidth="1"/>
    <col min="13" max="14" width="18" style="1" customWidth="1"/>
    <col min="15" max="15" width="21.42578125" style="1" customWidth="1"/>
    <col min="16" max="16" width="9.140625" style="1"/>
    <col min="17" max="17" width="34.85546875" style="1" customWidth="1"/>
    <col min="18" max="16384" width="9.140625" style="1"/>
  </cols>
  <sheetData>
    <row r="1" spans="1:15" ht="108.75" customHeight="1" x14ac:dyDescent="0.25">
      <c r="M1" s="156" t="s">
        <v>130</v>
      </c>
      <c r="N1" s="156"/>
      <c r="O1" s="156"/>
    </row>
    <row r="2" spans="1:15" ht="66" customHeight="1" x14ac:dyDescent="0.25">
      <c r="A2" s="157" t="s">
        <v>83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s="4" customFormat="1" ht="21.75" customHeight="1" x14ac:dyDescent="0.2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24.75" customHeight="1" x14ac:dyDescent="0.25">
      <c r="A4" s="102" t="s">
        <v>178</v>
      </c>
      <c r="B4" s="102" t="s">
        <v>0</v>
      </c>
      <c r="C4" s="102" t="s">
        <v>70</v>
      </c>
      <c r="D4" s="102" t="s">
        <v>1</v>
      </c>
      <c r="E4" s="102" t="s">
        <v>84</v>
      </c>
      <c r="F4" s="159" t="s">
        <v>2</v>
      </c>
      <c r="G4" s="160"/>
      <c r="H4" s="160"/>
      <c r="I4" s="160"/>
      <c r="J4" s="160"/>
      <c r="K4" s="160"/>
      <c r="L4" s="161"/>
      <c r="M4" s="161"/>
      <c r="N4" s="162"/>
      <c r="O4" s="102" t="s">
        <v>43</v>
      </c>
    </row>
    <row r="5" spans="1:15" ht="31.5" customHeight="1" x14ac:dyDescent="0.25">
      <c r="A5" s="102"/>
      <c r="B5" s="102"/>
      <c r="C5" s="102"/>
      <c r="D5" s="102"/>
      <c r="E5" s="102"/>
      <c r="F5" s="5" t="s">
        <v>3</v>
      </c>
      <c r="G5" s="102" t="s">
        <v>4</v>
      </c>
      <c r="H5" s="102"/>
      <c r="I5" s="102"/>
      <c r="J5" s="102"/>
      <c r="K5" s="102"/>
      <c r="L5" s="6" t="s">
        <v>39</v>
      </c>
      <c r="M5" s="7" t="s">
        <v>40</v>
      </c>
      <c r="N5" s="7" t="s">
        <v>41</v>
      </c>
      <c r="O5" s="102"/>
    </row>
    <row r="6" spans="1:15" ht="31.5" customHeight="1" x14ac:dyDescent="0.3">
      <c r="A6" s="7">
        <v>1</v>
      </c>
      <c r="B6" s="7">
        <v>2</v>
      </c>
      <c r="C6" s="7">
        <v>3</v>
      </c>
      <c r="D6" s="7">
        <v>4</v>
      </c>
      <c r="E6" s="7">
        <v>5</v>
      </c>
      <c r="F6" s="5">
        <v>6</v>
      </c>
      <c r="G6" s="102">
        <v>7</v>
      </c>
      <c r="H6" s="102"/>
      <c r="I6" s="102"/>
      <c r="J6" s="102"/>
      <c r="K6" s="102"/>
      <c r="L6" s="6">
        <v>8</v>
      </c>
      <c r="M6" s="7">
        <v>9</v>
      </c>
      <c r="N6" s="7">
        <v>10</v>
      </c>
      <c r="O6" s="7">
        <v>11</v>
      </c>
    </row>
    <row r="7" spans="1:15" ht="23.25" customHeight="1" x14ac:dyDescent="0.25">
      <c r="A7" s="122" t="s">
        <v>218</v>
      </c>
      <c r="B7" s="123"/>
      <c r="C7" s="123"/>
      <c r="D7" s="123"/>
      <c r="E7" s="123"/>
      <c r="F7" s="153"/>
      <c r="G7" s="154"/>
      <c r="H7" s="154"/>
      <c r="I7" s="154"/>
      <c r="J7" s="154"/>
      <c r="K7" s="155"/>
      <c r="L7" s="123"/>
      <c r="M7" s="123"/>
      <c r="N7" s="123"/>
      <c r="O7" s="123"/>
    </row>
    <row r="8" spans="1:15" ht="30.75" customHeight="1" x14ac:dyDescent="0.25">
      <c r="A8" s="118">
        <v>1</v>
      </c>
      <c r="B8" s="119" t="s">
        <v>183</v>
      </c>
      <c r="C8" s="118" t="s">
        <v>42</v>
      </c>
      <c r="D8" s="8" t="s">
        <v>5</v>
      </c>
      <c r="E8" s="9">
        <f>SUM(F8:N8)</f>
        <v>0</v>
      </c>
      <c r="F8" s="10">
        <f>F9</f>
        <v>0</v>
      </c>
      <c r="G8" s="85">
        <f>SUM(O9:O9)</f>
        <v>0</v>
      </c>
      <c r="H8" s="86"/>
      <c r="I8" s="86"/>
      <c r="J8" s="86"/>
      <c r="K8" s="87"/>
      <c r="L8" s="11">
        <f>SUM(L9:L9)</f>
        <v>0</v>
      </c>
      <c r="M8" s="11">
        <f>SUM(M9:M9)</f>
        <v>0</v>
      </c>
      <c r="N8" s="11">
        <f>SUM(N9:N9)</f>
        <v>0</v>
      </c>
      <c r="O8" s="108" t="s">
        <v>6</v>
      </c>
    </row>
    <row r="9" spans="1:15" ht="50.25" customHeight="1" x14ac:dyDescent="0.25">
      <c r="A9" s="118"/>
      <c r="B9" s="119"/>
      <c r="C9" s="118"/>
      <c r="D9" s="8" t="s">
        <v>7</v>
      </c>
      <c r="E9" s="9">
        <f>SUM(F9:N9)</f>
        <v>0</v>
      </c>
      <c r="F9" s="12">
        <f>F11+F16</f>
        <v>0</v>
      </c>
      <c r="G9" s="85">
        <f>G11+G16</f>
        <v>0</v>
      </c>
      <c r="H9" s="86"/>
      <c r="I9" s="86"/>
      <c r="J9" s="86"/>
      <c r="K9" s="87"/>
      <c r="L9" s="11">
        <f>L11+L16</f>
        <v>0</v>
      </c>
      <c r="M9" s="11">
        <f>M11+M16</f>
        <v>0</v>
      </c>
      <c r="N9" s="11">
        <f>N11+N16</f>
        <v>0</v>
      </c>
      <c r="O9" s="108"/>
    </row>
    <row r="10" spans="1:15" ht="30.75" customHeight="1" x14ac:dyDescent="0.25">
      <c r="A10" s="110" t="s">
        <v>8</v>
      </c>
      <c r="B10" s="109" t="s">
        <v>86</v>
      </c>
      <c r="C10" s="84" t="s">
        <v>42</v>
      </c>
      <c r="D10" s="8" t="s">
        <v>5</v>
      </c>
      <c r="E10" s="9">
        <f>SUM(F10:N10)</f>
        <v>0</v>
      </c>
      <c r="F10" s="12">
        <f>F11</f>
        <v>0</v>
      </c>
      <c r="G10" s="85">
        <f>SUM(G11:G11)</f>
        <v>0</v>
      </c>
      <c r="H10" s="86"/>
      <c r="I10" s="86"/>
      <c r="J10" s="86"/>
      <c r="K10" s="87"/>
      <c r="L10" s="11">
        <f>SUM(L11:L11)</f>
        <v>0</v>
      </c>
      <c r="M10" s="11">
        <f>SUM(M11:M11)</f>
        <v>0</v>
      </c>
      <c r="N10" s="11">
        <f>SUM(N11:N11)</f>
        <v>0</v>
      </c>
      <c r="O10" s="88" t="s">
        <v>6</v>
      </c>
    </row>
    <row r="11" spans="1:15" ht="51.75" customHeight="1" x14ac:dyDescent="0.25">
      <c r="A11" s="111"/>
      <c r="B11" s="109"/>
      <c r="C11" s="84"/>
      <c r="D11" s="13" t="s">
        <v>7</v>
      </c>
      <c r="E11" s="9">
        <f>SUM(F11:N11)</f>
        <v>0</v>
      </c>
      <c r="F11" s="14">
        <v>0</v>
      </c>
      <c r="G11" s="91">
        <v>0</v>
      </c>
      <c r="H11" s="92"/>
      <c r="I11" s="92"/>
      <c r="J11" s="92"/>
      <c r="K11" s="93"/>
      <c r="L11" s="15">
        <v>0</v>
      </c>
      <c r="M11" s="15">
        <v>0</v>
      </c>
      <c r="N11" s="15">
        <v>0</v>
      </c>
      <c r="O11" s="89"/>
    </row>
    <row r="12" spans="1:15" ht="22.5" customHeight="1" x14ac:dyDescent="0.25">
      <c r="A12" s="111"/>
      <c r="B12" s="94" t="s">
        <v>173</v>
      </c>
      <c r="C12" s="94" t="s">
        <v>42</v>
      </c>
      <c r="D12" s="94" t="s">
        <v>71</v>
      </c>
      <c r="E12" s="97" t="s">
        <v>72</v>
      </c>
      <c r="F12" s="97" t="s">
        <v>179</v>
      </c>
      <c r="G12" s="97" t="s">
        <v>129</v>
      </c>
      <c r="H12" s="99" t="s">
        <v>194</v>
      </c>
      <c r="I12" s="100"/>
      <c r="J12" s="100"/>
      <c r="K12" s="101"/>
      <c r="L12" s="102" t="s">
        <v>39</v>
      </c>
      <c r="M12" s="102" t="s">
        <v>40</v>
      </c>
      <c r="N12" s="102" t="s">
        <v>41</v>
      </c>
      <c r="O12" s="89"/>
    </row>
    <row r="13" spans="1:15" ht="37.5" customHeight="1" x14ac:dyDescent="0.25">
      <c r="A13" s="111"/>
      <c r="B13" s="95"/>
      <c r="C13" s="95"/>
      <c r="D13" s="95"/>
      <c r="E13" s="98"/>
      <c r="F13" s="98"/>
      <c r="G13" s="98"/>
      <c r="H13" s="16" t="s">
        <v>180</v>
      </c>
      <c r="I13" s="16" t="s">
        <v>185</v>
      </c>
      <c r="J13" s="16" t="s">
        <v>181</v>
      </c>
      <c r="K13" s="16" t="s">
        <v>182</v>
      </c>
      <c r="L13" s="102"/>
      <c r="M13" s="102"/>
      <c r="N13" s="102"/>
      <c r="O13" s="89"/>
    </row>
    <row r="14" spans="1:15" ht="31.5" customHeight="1" x14ac:dyDescent="0.25">
      <c r="A14" s="112"/>
      <c r="B14" s="96"/>
      <c r="C14" s="96"/>
      <c r="D14" s="96"/>
      <c r="E14" s="16" t="s">
        <v>71</v>
      </c>
      <c r="F14" s="17" t="s">
        <v>71</v>
      </c>
      <c r="G14" s="17" t="s">
        <v>71</v>
      </c>
      <c r="H14" s="17" t="s">
        <v>71</v>
      </c>
      <c r="I14" s="17" t="s">
        <v>71</v>
      </c>
      <c r="J14" s="17" t="s">
        <v>71</v>
      </c>
      <c r="K14" s="17" t="s">
        <v>71</v>
      </c>
      <c r="L14" s="17" t="s">
        <v>71</v>
      </c>
      <c r="M14" s="17" t="s">
        <v>71</v>
      </c>
      <c r="N14" s="17" t="s">
        <v>71</v>
      </c>
      <c r="O14" s="90"/>
    </row>
    <row r="15" spans="1:15" ht="30.75" customHeight="1" x14ac:dyDescent="0.25">
      <c r="A15" s="110" t="s">
        <v>9</v>
      </c>
      <c r="B15" s="109" t="s">
        <v>87</v>
      </c>
      <c r="C15" s="84" t="s">
        <v>42</v>
      </c>
      <c r="D15" s="8" t="s">
        <v>5</v>
      </c>
      <c r="E15" s="11">
        <f>SUM(F15:N15)</f>
        <v>0</v>
      </c>
      <c r="F15" s="10">
        <f>F16</f>
        <v>0</v>
      </c>
      <c r="G15" s="85">
        <f>SUM(G16:G16)</f>
        <v>0</v>
      </c>
      <c r="H15" s="86"/>
      <c r="I15" s="86"/>
      <c r="J15" s="86"/>
      <c r="K15" s="87"/>
      <c r="L15" s="11">
        <f>SUM(L16:L16)</f>
        <v>0</v>
      </c>
      <c r="M15" s="11">
        <f>SUM(M16:M16)</f>
        <v>0</v>
      </c>
      <c r="N15" s="11">
        <f>SUM(N16:N16)</f>
        <v>0</v>
      </c>
      <c r="O15" s="88" t="s">
        <v>6</v>
      </c>
    </row>
    <row r="16" spans="1:15" ht="54.75" customHeight="1" x14ac:dyDescent="0.25">
      <c r="A16" s="111"/>
      <c r="B16" s="109"/>
      <c r="C16" s="84"/>
      <c r="D16" s="13" t="s">
        <v>7</v>
      </c>
      <c r="E16" s="11">
        <f>SUM(F16:N16)</f>
        <v>0</v>
      </c>
      <c r="F16" s="18">
        <v>0</v>
      </c>
      <c r="G16" s="91">
        <v>0</v>
      </c>
      <c r="H16" s="92"/>
      <c r="I16" s="92"/>
      <c r="J16" s="92"/>
      <c r="K16" s="93"/>
      <c r="L16" s="15">
        <v>0</v>
      </c>
      <c r="M16" s="15">
        <v>0</v>
      </c>
      <c r="N16" s="15">
        <v>0</v>
      </c>
      <c r="O16" s="89"/>
    </row>
    <row r="17" spans="1:15" ht="22.5" hidden="1" customHeight="1" outlineLevel="1" x14ac:dyDescent="0.3">
      <c r="A17" s="111"/>
      <c r="B17" s="94" t="s">
        <v>12</v>
      </c>
      <c r="C17" s="94" t="s">
        <v>42</v>
      </c>
      <c r="D17" s="94" t="s">
        <v>71</v>
      </c>
      <c r="E17" s="97" t="s">
        <v>72</v>
      </c>
      <c r="F17" s="151" t="s">
        <v>3</v>
      </c>
      <c r="G17" s="97" t="s">
        <v>129</v>
      </c>
      <c r="H17" s="99" t="s">
        <v>194</v>
      </c>
      <c r="I17" s="100"/>
      <c r="J17" s="100"/>
      <c r="K17" s="101"/>
      <c r="L17" s="102" t="s">
        <v>39</v>
      </c>
      <c r="M17" s="102" t="s">
        <v>40</v>
      </c>
      <c r="N17" s="102" t="s">
        <v>41</v>
      </c>
      <c r="O17" s="89"/>
    </row>
    <row r="18" spans="1:15" ht="37.5" hidden="1" customHeight="1" outlineLevel="1" x14ac:dyDescent="0.3">
      <c r="A18" s="111"/>
      <c r="B18" s="95"/>
      <c r="C18" s="95"/>
      <c r="D18" s="95"/>
      <c r="E18" s="98"/>
      <c r="F18" s="152"/>
      <c r="G18" s="98"/>
      <c r="H18" s="16" t="s">
        <v>180</v>
      </c>
      <c r="I18" s="16" t="s">
        <v>185</v>
      </c>
      <c r="J18" s="16" t="s">
        <v>181</v>
      </c>
      <c r="K18" s="16" t="s">
        <v>182</v>
      </c>
      <c r="L18" s="102"/>
      <c r="M18" s="102"/>
      <c r="N18" s="102"/>
      <c r="O18" s="89"/>
    </row>
    <row r="19" spans="1:15" ht="54" hidden="1" customHeight="1" outlineLevel="1" x14ac:dyDescent="0.3">
      <c r="A19" s="112"/>
      <c r="B19" s="96"/>
      <c r="C19" s="96"/>
      <c r="D19" s="96"/>
      <c r="E19" s="16" t="s">
        <v>71</v>
      </c>
      <c r="F19" s="17" t="s">
        <v>71</v>
      </c>
      <c r="G19" s="17" t="s">
        <v>71</v>
      </c>
      <c r="H19" s="17" t="s">
        <v>71</v>
      </c>
      <c r="I19" s="17" t="s">
        <v>71</v>
      </c>
      <c r="J19" s="17" t="s">
        <v>71</v>
      </c>
      <c r="K19" s="17" t="s">
        <v>71</v>
      </c>
      <c r="L19" s="17" t="s">
        <v>71</v>
      </c>
      <c r="M19" s="17" t="s">
        <v>71</v>
      </c>
      <c r="N19" s="17" t="s">
        <v>71</v>
      </c>
      <c r="O19" s="90"/>
    </row>
    <row r="20" spans="1:15" ht="30.75" customHeight="1" collapsed="1" x14ac:dyDescent="0.25">
      <c r="A20" s="136" t="s">
        <v>10</v>
      </c>
      <c r="B20" s="137" t="s">
        <v>184</v>
      </c>
      <c r="C20" s="118" t="s">
        <v>42</v>
      </c>
      <c r="D20" s="8" t="s">
        <v>5</v>
      </c>
      <c r="E20" s="11">
        <f>SUM(F20:N20)</f>
        <v>0</v>
      </c>
      <c r="F20" s="10">
        <f>F21</f>
        <v>0</v>
      </c>
      <c r="G20" s="85">
        <f>SUM(G21:G21)</f>
        <v>0</v>
      </c>
      <c r="H20" s="86"/>
      <c r="I20" s="86"/>
      <c r="J20" s="86"/>
      <c r="K20" s="87"/>
      <c r="L20" s="11">
        <f>SUM(L21:L21)</f>
        <v>0</v>
      </c>
      <c r="M20" s="11">
        <f>SUM(M21:M21)</f>
        <v>0</v>
      </c>
      <c r="N20" s="11">
        <f>SUM(N21:N21)</f>
        <v>0</v>
      </c>
      <c r="O20" s="108" t="s">
        <v>6</v>
      </c>
    </row>
    <row r="21" spans="1:15" ht="55.5" customHeight="1" x14ac:dyDescent="0.25">
      <c r="A21" s="136"/>
      <c r="B21" s="137"/>
      <c r="C21" s="118"/>
      <c r="D21" s="8" t="s">
        <v>7</v>
      </c>
      <c r="E21" s="11">
        <f>SUM(F21:N21)</f>
        <v>0</v>
      </c>
      <c r="F21" s="10">
        <f>F23+F28+F33</f>
        <v>0</v>
      </c>
      <c r="G21" s="85">
        <f>G23+G28+G33</f>
        <v>0</v>
      </c>
      <c r="H21" s="86"/>
      <c r="I21" s="86"/>
      <c r="J21" s="86"/>
      <c r="K21" s="87"/>
      <c r="L21" s="11">
        <f>L23+L28+L33</f>
        <v>0</v>
      </c>
      <c r="M21" s="11">
        <f>M23+M28+M33</f>
        <v>0</v>
      </c>
      <c r="N21" s="11">
        <f>N23+N28+N33</f>
        <v>0</v>
      </c>
      <c r="O21" s="108"/>
    </row>
    <row r="22" spans="1:15" ht="24.75" customHeight="1" x14ac:dyDescent="0.25">
      <c r="A22" s="78" t="s">
        <v>11</v>
      </c>
      <c r="B22" s="109" t="s">
        <v>88</v>
      </c>
      <c r="C22" s="84" t="s">
        <v>42</v>
      </c>
      <c r="D22" s="8" t="s">
        <v>5</v>
      </c>
      <c r="E22" s="11">
        <f>SUM(F22:N22)</f>
        <v>0</v>
      </c>
      <c r="F22" s="10">
        <f>F23</f>
        <v>0</v>
      </c>
      <c r="G22" s="85">
        <f>SUM(G23:G23)</f>
        <v>0</v>
      </c>
      <c r="H22" s="86"/>
      <c r="I22" s="86"/>
      <c r="J22" s="86"/>
      <c r="K22" s="87"/>
      <c r="L22" s="11">
        <f>SUM(L23:L23)</f>
        <v>0</v>
      </c>
      <c r="M22" s="11">
        <f>SUM(M23:M23)</f>
        <v>0</v>
      </c>
      <c r="N22" s="11">
        <f>SUM(N23:N23)</f>
        <v>0</v>
      </c>
      <c r="O22" s="88" t="s">
        <v>6</v>
      </c>
    </row>
    <row r="23" spans="1:15" ht="54" customHeight="1" x14ac:dyDescent="0.25">
      <c r="A23" s="79"/>
      <c r="B23" s="109"/>
      <c r="C23" s="84"/>
      <c r="D23" s="13" t="s">
        <v>7</v>
      </c>
      <c r="E23" s="11">
        <f>SUM(F23:N23)</f>
        <v>0</v>
      </c>
      <c r="F23" s="18">
        <v>0</v>
      </c>
      <c r="G23" s="91">
        <v>0</v>
      </c>
      <c r="H23" s="92"/>
      <c r="I23" s="92"/>
      <c r="J23" s="92"/>
      <c r="K23" s="93"/>
      <c r="L23" s="15">
        <v>0</v>
      </c>
      <c r="M23" s="15">
        <v>0</v>
      </c>
      <c r="N23" s="15">
        <v>0</v>
      </c>
      <c r="O23" s="89"/>
    </row>
    <row r="24" spans="1:15" ht="27.75" hidden="1" customHeight="1" outlineLevel="1" x14ac:dyDescent="0.3">
      <c r="A24" s="79"/>
      <c r="B24" s="94" t="s">
        <v>12</v>
      </c>
      <c r="C24" s="94" t="s">
        <v>42</v>
      </c>
      <c r="D24" s="94" t="s">
        <v>71</v>
      </c>
      <c r="E24" s="97" t="s">
        <v>72</v>
      </c>
      <c r="F24" s="97" t="s">
        <v>3</v>
      </c>
      <c r="G24" s="97" t="s">
        <v>129</v>
      </c>
      <c r="H24" s="99" t="s">
        <v>194</v>
      </c>
      <c r="I24" s="100"/>
      <c r="J24" s="100"/>
      <c r="K24" s="101"/>
      <c r="L24" s="102" t="s">
        <v>39</v>
      </c>
      <c r="M24" s="102" t="s">
        <v>40</v>
      </c>
      <c r="N24" s="102" t="s">
        <v>41</v>
      </c>
      <c r="O24" s="89"/>
    </row>
    <row r="25" spans="1:15" ht="57" hidden="1" customHeight="1" outlineLevel="1" x14ac:dyDescent="0.3">
      <c r="A25" s="79"/>
      <c r="B25" s="95"/>
      <c r="C25" s="95"/>
      <c r="D25" s="95"/>
      <c r="E25" s="98"/>
      <c r="F25" s="98"/>
      <c r="G25" s="98"/>
      <c r="H25" s="16" t="s">
        <v>180</v>
      </c>
      <c r="I25" s="16" t="s">
        <v>185</v>
      </c>
      <c r="J25" s="16" t="s">
        <v>181</v>
      </c>
      <c r="K25" s="16" t="s">
        <v>182</v>
      </c>
      <c r="L25" s="102"/>
      <c r="M25" s="102"/>
      <c r="N25" s="102"/>
      <c r="O25" s="89"/>
    </row>
    <row r="26" spans="1:15" ht="66" hidden="1" customHeight="1" outlineLevel="1" x14ac:dyDescent="0.3">
      <c r="A26" s="80"/>
      <c r="B26" s="96"/>
      <c r="C26" s="96"/>
      <c r="D26" s="96"/>
      <c r="E26" s="16" t="s">
        <v>71</v>
      </c>
      <c r="F26" s="17" t="s">
        <v>71</v>
      </c>
      <c r="G26" s="17" t="s">
        <v>71</v>
      </c>
      <c r="H26" s="17" t="s">
        <v>71</v>
      </c>
      <c r="I26" s="17" t="s">
        <v>71</v>
      </c>
      <c r="J26" s="17" t="s">
        <v>71</v>
      </c>
      <c r="K26" s="17" t="s">
        <v>71</v>
      </c>
      <c r="L26" s="17" t="s">
        <v>71</v>
      </c>
      <c r="M26" s="17" t="s">
        <v>71</v>
      </c>
      <c r="N26" s="17" t="s">
        <v>71</v>
      </c>
      <c r="O26" s="90"/>
    </row>
    <row r="27" spans="1:15" ht="15.75" customHeight="1" collapsed="1" x14ac:dyDescent="0.25">
      <c r="A27" s="110" t="s">
        <v>13</v>
      </c>
      <c r="B27" s="109" t="s">
        <v>48</v>
      </c>
      <c r="C27" s="84" t="s">
        <v>42</v>
      </c>
      <c r="D27" s="8" t="s">
        <v>5</v>
      </c>
      <c r="E27" s="11">
        <f>SUM(F27:N27)</f>
        <v>0</v>
      </c>
      <c r="F27" s="10">
        <f>F28</f>
        <v>0</v>
      </c>
      <c r="G27" s="85">
        <f>SUM(G28:G28)</f>
        <v>0</v>
      </c>
      <c r="H27" s="86"/>
      <c r="I27" s="86"/>
      <c r="J27" s="86"/>
      <c r="K27" s="87"/>
      <c r="L27" s="11">
        <f>SUM(L28:L28)</f>
        <v>0</v>
      </c>
      <c r="M27" s="11">
        <f>SUM(M28:M28)</f>
        <v>0</v>
      </c>
      <c r="N27" s="11">
        <f>SUM(N28:N28)</f>
        <v>0</v>
      </c>
      <c r="O27" s="88" t="s">
        <v>6</v>
      </c>
    </row>
    <row r="28" spans="1:15" ht="54.75" customHeight="1" x14ac:dyDescent="0.25">
      <c r="A28" s="111"/>
      <c r="B28" s="109"/>
      <c r="C28" s="84"/>
      <c r="D28" s="13" t="s">
        <v>7</v>
      </c>
      <c r="E28" s="11">
        <f>SUM(F28:N28)</f>
        <v>0</v>
      </c>
      <c r="F28" s="18">
        <v>0</v>
      </c>
      <c r="G28" s="91">
        <v>0</v>
      </c>
      <c r="H28" s="92"/>
      <c r="I28" s="92"/>
      <c r="J28" s="92"/>
      <c r="K28" s="93"/>
      <c r="L28" s="15">
        <v>0</v>
      </c>
      <c r="M28" s="15">
        <v>0</v>
      </c>
      <c r="N28" s="15">
        <v>0</v>
      </c>
      <c r="O28" s="89"/>
    </row>
    <row r="29" spans="1:15" ht="24" customHeight="1" x14ac:dyDescent="0.25">
      <c r="A29" s="111"/>
      <c r="B29" s="94" t="s">
        <v>216</v>
      </c>
      <c r="C29" s="94" t="s">
        <v>42</v>
      </c>
      <c r="D29" s="94" t="s">
        <v>71</v>
      </c>
      <c r="E29" s="97" t="s">
        <v>72</v>
      </c>
      <c r="F29" s="97" t="s">
        <v>3</v>
      </c>
      <c r="G29" s="97" t="s">
        <v>129</v>
      </c>
      <c r="H29" s="99" t="s">
        <v>194</v>
      </c>
      <c r="I29" s="100"/>
      <c r="J29" s="100"/>
      <c r="K29" s="101"/>
      <c r="L29" s="102" t="s">
        <v>39</v>
      </c>
      <c r="M29" s="102" t="s">
        <v>40</v>
      </c>
      <c r="N29" s="102" t="s">
        <v>41</v>
      </c>
      <c r="O29" s="89"/>
    </row>
    <row r="30" spans="1:15" ht="30.75" customHeight="1" x14ac:dyDescent="0.25">
      <c r="A30" s="111"/>
      <c r="B30" s="95"/>
      <c r="C30" s="95"/>
      <c r="D30" s="95"/>
      <c r="E30" s="98"/>
      <c r="F30" s="98"/>
      <c r="G30" s="98"/>
      <c r="H30" s="16" t="s">
        <v>180</v>
      </c>
      <c r="I30" s="16" t="s">
        <v>185</v>
      </c>
      <c r="J30" s="16" t="s">
        <v>181</v>
      </c>
      <c r="K30" s="16" t="s">
        <v>182</v>
      </c>
      <c r="L30" s="102"/>
      <c r="M30" s="102"/>
      <c r="N30" s="102"/>
      <c r="O30" s="89"/>
    </row>
    <row r="31" spans="1:15" ht="28.5" customHeight="1" x14ac:dyDescent="0.25">
      <c r="A31" s="112"/>
      <c r="B31" s="96"/>
      <c r="C31" s="96"/>
      <c r="D31" s="96"/>
      <c r="E31" s="16" t="s">
        <v>71</v>
      </c>
      <c r="F31" s="17" t="s">
        <v>71</v>
      </c>
      <c r="G31" s="17" t="s">
        <v>71</v>
      </c>
      <c r="H31" s="17" t="s">
        <v>71</v>
      </c>
      <c r="I31" s="17" t="s">
        <v>71</v>
      </c>
      <c r="J31" s="17" t="s">
        <v>71</v>
      </c>
      <c r="K31" s="17" t="s">
        <v>71</v>
      </c>
      <c r="L31" s="17" t="s">
        <v>71</v>
      </c>
      <c r="M31" s="17" t="s">
        <v>71</v>
      </c>
      <c r="N31" s="17" t="s">
        <v>71</v>
      </c>
      <c r="O31" s="90"/>
    </row>
    <row r="32" spans="1:15" ht="15" customHeight="1" x14ac:dyDescent="0.25">
      <c r="A32" s="110" t="s">
        <v>14</v>
      </c>
      <c r="B32" s="109" t="s">
        <v>15</v>
      </c>
      <c r="C32" s="78" t="s">
        <v>42</v>
      </c>
      <c r="D32" s="8" t="s">
        <v>5</v>
      </c>
      <c r="E32" s="11">
        <f>SUM(F32:N32)</f>
        <v>0</v>
      </c>
      <c r="F32" s="10">
        <f>F33</f>
        <v>0</v>
      </c>
      <c r="G32" s="85">
        <f>SUM(G33:G33)</f>
        <v>0</v>
      </c>
      <c r="H32" s="86"/>
      <c r="I32" s="86"/>
      <c r="J32" s="86"/>
      <c r="K32" s="87"/>
      <c r="L32" s="11">
        <f>SUM(L33:L33)</f>
        <v>0</v>
      </c>
      <c r="M32" s="11">
        <f>SUM(M33:M33)</f>
        <v>0</v>
      </c>
      <c r="N32" s="11">
        <f>SUM(N33:N33)</f>
        <v>0</v>
      </c>
      <c r="O32" s="88" t="s">
        <v>6</v>
      </c>
    </row>
    <row r="33" spans="1:15" ht="69" customHeight="1" x14ac:dyDescent="0.25">
      <c r="A33" s="111"/>
      <c r="B33" s="109"/>
      <c r="C33" s="80"/>
      <c r="D33" s="13" t="s">
        <v>7</v>
      </c>
      <c r="E33" s="11">
        <f>SUM(F33:N33)</f>
        <v>0</v>
      </c>
      <c r="F33" s="18">
        <v>0</v>
      </c>
      <c r="G33" s="91">
        <v>0</v>
      </c>
      <c r="H33" s="92"/>
      <c r="I33" s="92"/>
      <c r="J33" s="92"/>
      <c r="K33" s="93"/>
      <c r="L33" s="15">
        <v>0</v>
      </c>
      <c r="M33" s="15">
        <v>0</v>
      </c>
      <c r="N33" s="15">
        <v>0</v>
      </c>
      <c r="O33" s="89"/>
    </row>
    <row r="34" spans="1:15" ht="23.25" hidden="1" customHeight="1" outlineLevel="1" x14ac:dyDescent="0.3">
      <c r="A34" s="111"/>
      <c r="B34" s="94" t="s">
        <v>12</v>
      </c>
      <c r="C34" s="94" t="s">
        <v>42</v>
      </c>
      <c r="D34" s="94" t="s">
        <v>71</v>
      </c>
      <c r="E34" s="97" t="s">
        <v>72</v>
      </c>
      <c r="F34" s="97" t="s">
        <v>179</v>
      </c>
      <c r="G34" s="97" t="s">
        <v>129</v>
      </c>
      <c r="H34" s="99" t="s">
        <v>194</v>
      </c>
      <c r="I34" s="100"/>
      <c r="J34" s="100"/>
      <c r="K34" s="101"/>
      <c r="L34" s="102" t="s">
        <v>39</v>
      </c>
      <c r="M34" s="102" t="s">
        <v>40</v>
      </c>
      <c r="N34" s="102" t="s">
        <v>41</v>
      </c>
      <c r="O34" s="89"/>
    </row>
    <row r="35" spans="1:15" ht="35.25" hidden="1" customHeight="1" outlineLevel="1" x14ac:dyDescent="0.3">
      <c r="A35" s="111"/>
      <c r="B35" s="95"/>
      <c r="C35" s="95"/>
      <c r="D35" s="95"/>
      <c r="E35" s="98"/>
      <c r="F35" s="98"/>
      <c r="G35" s="98"/>
      <c r="H35" s="16" t="s">
        <v>180</v>
      </c>
      <c r="I35" s="16" t="s">
        <v>185</v>
      </c>
      <c r="J35" s="16" t="s">
        <v>181</v>
      </c>
      <c r="K35" s="16" t="s">
        <v>182</v>
      </c>
      <c r="L35" s="102"/>
      <c r="M35" s="102"/>
      <c r="N35" s="102"/>
      <c r="O35" s="89"/>
    </row>
    <row r="36" spans="1:15" ht="51" hidden="1" customHeight="1" outlineLevel="1" x14ac:dyDescent="0.3">
      <c r="A36" s="112"/>
      <c r="B36" s="96"/>
      <c r="C36" s="96"/>
      <c r="D36" s="96"/>
      <c r="E36" s="16" t="s">
        <v>71</v>
      </c>
      <c r="F36" s="17" t="s">
        <v>71</v>
      </c>
      <c r="G36" s="17" t="s">
        <v>71</v>
      </c>
      <c r="H36" s="17" t="s">
        <v>71</v>
      </c>
      <c r="I36" s="17" t="s">
        <v>71</v>
      </c>
      <c r="J36" s="17" t="s">
        <v>71</v>
      </c>
      <c r="K36" s="17" t="s">
        <v>71</v>
      </c>
      <c r="L36" s="17" t="s">
        <v>71</v>
      </c>
      <c r="M36" s="17" t="s">
        <v>71</v>
      </c>
      <c r="N36" s="17" t="s">
        <v>71</v>
      </c>
      <c r="O36" s="90"/>
    </row>
    <row r="37" spans="1:15" ht="51" hidden="1" customHeight="1" outlineLevel="1" x14ac:dyDescent="0.3">
      <c r="A37" s="19"/>
      <c r="B37" s="20"/>
      <c r="C37" s="20"/>
      <c r="D37" s="20"/>
      <c r="E37" s="16"/>
      <c r="F37" s="21"/>
      <c r="G37" s="21"/>
      <c r="H37" s="22"/>
      <c r="I37" s="22"/>
      <c r="J37" s="22"/>
      <c r="K37" s="23"/>
      <c r="L37" s="17"/>
      <c r="M37" s="17"/>
      <c r="N37" s="17"/>
      <c r="O37" s="24"/>
    </row>
    <row r="38" spans="1:15" ht="51" hidden="1" customHeight="1" outlineLevel="1" x14ac:dyDescent="0.3">
      <c r="A38" s="19"/>
      <c r="B38" s="20"/>
      <c r="C38" s="20"/>
      <c r="D38" s="20"/>
      <c r="E38" s="16"/>
      <c r="F38" s="21"/>
      <c r="G38" s="21"/>
      <c r="H38" s="22"/>
      <c r="I38" s="22"/>
      <c r="J38" s="22"/>
      <c r="K38" s="23"/>
      <c r="L38" s="17"/>
      <c r="M38" s="17"/>
      <c r="N38" s="17"/>
      <c r="O38" s="24"/>
    </row>
    <row r="39" spans="1:15" ht="30.75" customHeight="1" collapsed="1" x14ac:dyDescent="0.25">
      <c r="A39" s="136" t="s">
        <v>206</v>
      </c>
      <c r="B39" s="137" t="s">
        <v>207</v>
      </c>
      <c r="C39" s="118" t="s">
        <v>42</v>
      </c>
      <c r="D39" s="8" t="s">
        <v>5</v>
      </c>
      <c r="E39" s="11">
        <f>SUM(F39:N39)</f>
        <v>0</v>
      </c>
      <c r="F39" s="10">
        <f>F40</f>
        <v>0</v>
      </c>
      <c r="G39" s="85">
        <f>SUM(G40:G40)</f>
        <v>0</v>
      </c>
      <c r="H39" s="86"/>
      <c r="I39" s="86"/>
      <c r="J39" s="86"/>
      <c r="K39" s="87"/>
      <c r="L39" s="11">
        <f>SUM(L40:L40)</f>
        <v>0</v>
      </c>
      <c r="M39" s="11">
        <f>SUM(M40:M40)</f>
        <v>0</v>
      </c>
      <c r="N39" s="11">
        <f>SUM(N40:N40)</f>
        <v>0</v>
      </c>
      <c r="O39" s="108" t="s">
        <v>6</v>
      </c>
    </row>
    <row r="40" spans="1:15" ht="55.5" customHeight="1" x14ac:dyDescent="0.25">
      <c r="A40" s="136"/>
      <c r="B40" s="137"/>
      <c r="C40" s="118"/>
      <c r="D40" s="8" t="s">
        <v>7</v>
      </c>
      <c r="E40" s="11">
        <f>SUM(F40:N40)</f>
        <v>0</v>
      </c>
      <c r="F40" s="10">
        <v>0</v>
      </c>
      <c r="G40" s="85">
        <v>0</v>
      </c>
      <c r="H40" s="86"/>
      <c r="I40" s="86"/>
      <c r="J40" s="86"/>
      <c r="K40" s="87"/>
      <c r="L40" s="11">
        <v>0</v>
      </c>
      <c r="M40" s="11">
        <v>0</v>
      </c>
      <c r="N40" s="11">
        <v>0</v>
      </c>
      <c r="O40" s="108"/>
    </row>
    <row r="41" spans="1:15" ht="30.75" customHeight="1" x14ac:dyDescent="0.25">
      <c r="A41" s="110" t="s">
        <v>25</v>
      </c>
      <c r="B41" s="81" t="s">
        <v>208</v>
      </c>
      <c r="C41" s="84" t="s">
        <v>42</v>
      </c>
      <c r="D41" s="8" t="s">
        <v>5</v>
      </c>
      <c r="E41" s="11">
        <f>SUM(F41:N41)</f>
        <v>0</v>
      </c>
      <c r="F41" s="10">
        <f>F42</f>
        <v>0</v>
      </c>
      <c r="G41" s="85">
        <f>SUM(G42:G42)</f>
        <v>0</v>
      </c>
      <c r="H41" s="86"/>
      <c r="I41" s="86"/>
      <c r="J41" s="86"/>
      <c r="K41" s="87"/>
      <c r="L41" s="11">
        <f>SUM(L42:L42)</f>
        <v>0</v>
      </c>
      <c r="M41" s="11">
        <f>SUM(M42:M42)</f>
        <v>0</v>
      </c>
      <c r="N41" s="11">
        <f>SUM(N42:N42)</f>
        <v>0</v>
      </c>
      <c r="O41" s="88" t="s">
        <v>6</v>
      </c>
    </row>
    <row r="42" spans="1:15" ht="53.25" customHeight="1" x14ac:dyDescent="0.25">
      <c r="A42" s="111"/>
      <c r="B42" s="83"/>
      <c r="C42" s="84"/>
      <c r="D42" s="13" t="s">
        <v>7</v>
      </c>
      <c r="E42" s="11">
        <f>SUM(F42:N42)</f>
        <v>0</v>
      </c>
      <c r="F42" s="18">
        <v>0</v>
      </c>
      <c r="G42" s="91">
        <v>0</v>
      </c>
      <c r="H42" s="92"/>
      <c r="I42" s="92"/>
      <c r="J42" s="92"/>
      <c r="K42" s="93"/>
      <c r="L42" s="15">
        <v>0</v>
      </c>
      <c r="M42" s="15">
        <v>0</v>
      </c>
      <c r="N42" s="15">
        <v>0</v>
      </c>
      <c r="O42" s="89"/>
    </row>
    <row r="43" spans="1:15" ht="0.75" hidden="1" customHeight="1" outlineLevel="1" x14ac:dyDescent="0.3">
      <c r="A43" s="111"/>
      <c r="B43" s="94" t="s">
        <v>209</v>
      </c>
      <c r="C43" s="94" t="s">
        <v>42</v>
      </c>
      <c r="D43" s="94" t="s">
        <v>71</v>
      </c>
      <c r="E43" s="97" t="s">
        <v>72</v>
      </c>
      <c r="F43" s="151" t="s">
        <v>3</v>
      </c>
      <c r="G43" s="97" t="s">
        <v>129</v>
      </c>
      <c r="H43" s="99" t="s">
        <v>74</v>
      </c>
      <c r="I43" s="100"/>
      <c r="J43" s="100"/>
      <c r="K43" s="101"/>
      <c r="L43" s="102" t="s">
        <v>39</v>
      </c>
      <c r="M43" s="102" t="s">
        <v>40</v>
      </c>
      <c r="N43" s="102" t="s">
        <v>41</v>
      </c>
      <c r="O43" s="89"/>
    </row>
    <row r="44" spans="1:15" ht="39" hidden="1" customHeight="1" outlineLevel="1" x14ac:dyDescent="0.3">
      <c r="A44" s="111"/>
      <c r="B44" s="95"/>
      <c r="C44" s="95"/>
      <c r="D44" s="95"/>
      <c r="E44" s="98"/>
      <c r="F44" s="152"/>
      <c r="G44" s="98"/>
      <c r="H44" s="16" t="s">
        <v>180</v>
      </c>
      <c r="I44" s="16" t="s">
        <v>185</v>
      </c>
      <c r="J44" s="16" t="s">
        <v>181</v>
      </c>
      <c r="K44" s="16" t="s">
        <v>182</v>
      </c>
      <c r="L44" s="102"/>
      <c r="M44" s="102"/>
      <c r="N44" s="102"/>
      <c r="O44" s="89"/>
    </row>
    <row r="45" spans="1:15" ht="66" hidden="1" customHeight="1" outlineLevel="1" x14ac:dyDescent="0.3">
      <c r="A45" s="112"/>
      <c r="B45" s="96"/>
      <c r="C45" s="96"/>
      <c r="D45" s="96"/>
      <c r="E45" s="16" t="s">
        <v>71</v>
      </c>
      <c r="F45" s="17" t="s">
        <v>71</v>
      </c>
      <c r="G45" s="17" t="s">
        <v>71</v>
      </c>
      <c r="H45" s="17" t="s">
        <v>71</v>
      </c>
      <c r="I45" s="17" t="s">
        <v>71</v>
      </c>
      <c r="J45" s="17" t="s">
        <v>71</v>
      </c>
      <c r="K45" s="17" t="s">
        <v>71</v>
      </c>
      <c r="L45" s="17" t="s">
        <v>71</v>
      </c>
      <c r="M45" s="17" t="s">
        <v>71</v>
      </c>
      <c r="N45" s="17" t="s">
        <v>71</v>
      </c>
      <c r="O45" s="90"/>
    </row>
    <row r="46" spans="1:15" ht="15" customHeight="1" collapsed="1" x14ac:dyDescent="0.25">
      <c r="A46" s="107" t="s">
        <v>16</v>
      </c>
      <c r="B46" s="107"/>
      <c r="C46" s="107"/>
      <c r="D46" s="8" t="s">
        <v>5</v>
      </c>
      <c r="E46" s="11">
        <f>SUM(F46:N46)</f>
        <v>0</v>
      </c>
      <c r="F46" s="10">
        <f>F47</f>
        <v>0</v>
      </c>
      <c r="G46" s="85">
        <f>SUM(G47:G47)</f>
        <v>0</v>
      </c>
      <c r="H46" s="86"/>
      <c r="I46" s="86"/>
      <c r="J46" s="86"/>
      <c r="K46" s="87"/>
      <c r="L46" s="11">
        <f>SUM(L47:L47)</f>
        <v>0</v>
      </c>
      <c r="M46" s="11">
        <f>SUM(M47:M47)</f>
        <v>0</v>
      </c>
      <c r="N46" s="11">
        <f>SUM(N47:N47)</f>
        <v>0</v>
      </c>
      <c r="O46" s="108"/>
    </row>
    <row r="47" spans="1:15" ht="53.25" customHeight="1" x14ac:dyDescent="0.25">
      <c r="A47" s="107"/>
      <c r="B47" s="107"/>
      <c r="C47" s="107"/>
      <c r="D47" s="8" t="s">
        <v>7</v>
      </c>
      <c r="E47" s="11">
        <f>SUM(F47:N47)</f>
        <v>0</v>
      </c>
      <c r="F47" s="10">
        <f>F9+F21</f>
        <v>0</v>
      </c>
      <c r="G47" s="85">
        <f>G9+G21</f>
        <v>0</v>
      </c>
      <c r="H47" s="86"/>
      <c r="I47" s="86"/>
      <c r="J47" s="86"/>
      <c r="K47" s="87"/>
      <c r="L47" s="11">
        <f>L9+L21</f>
        <v>0</v>
      </c>
      <c r="M47" s="11">
        <f>M9+M21</f>
        <v>0</v>
      </c>
      <c r="N47" s="11">
        <f>N9+N21</f>
        <v>0</v>
      </c>
      <c r="O47" s="108"/>
    </row>
    <row r="48" spans="1:15" ht="27" customHeight="1" x14ac:dyDescent="0.25">
      <c r="A48" s="149" t="s">
        <v>121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</row>
    <row r="49" spans="1:17" ht="15" customHeight="1" x14ac:dyDescent="0.25">
      <c r="A49" s="118">
        <v>1</v>
      </c>
      <c r="B49" s="119" t="s">
        <v>186</v>
      </c>
      <c r="C49" s="130" t="s">
        <v>42</v>
      </c>
      <c r="D49" s="8" t="s">
        <v>5</v>
      </c>
      <c r="E49" s="11">
        <f>SUM(F49:N49)</f>
        <v>118503.27239</v>
      </c>
      <c r="F49" s="10">
        <f>F51+F52+F50</f>
        <v>23685.19311</v>
      </c>
      <c r="G49" s="85">
        <f>G51+G52+G50</f>
        <v>28440.544819999999</v>
      </c>
      <c r="H49" s="86"/>
      <c r="I49" s="86"/>
      <c r="J49" s="86"/>
      <c r="K49" s="87"/>
      <c r="L49" s="11">
        <f t="shared" ref="L49:N49" si="0">SUM(L50:L52)</f>
        <v>22125.844819999998</v>
      </c>
      <c r="M49" s="11">
        <f t="shared" si="0"/>
        <v>22125.844819999998</v>
      </c>
      <c r="N49" s="11">
        <f t="shared" si="0"/>
        <v>22125.844819999998</v>
      </c>
      <c r="O49" s="108" t="s">
        <v>17</v>
      </c>
    </row>
    <row r="50" spans="1:17" ht="32.25" customHeight="1" x14ac:dyDescent="0.25">
      <c r="A50" s="118"/>
      <c r="B50" s="119"/>
      <c r="C50" s="131"/>
      <c r="D50" s="8" t="s">
        <v>18</v>
      </c>
      <c r="E50" s="11">
        <f t="shared" ref="E50:E55" si="1">SUM(F50:N50)</f>
        <v>4868.4380000000001</v>
      </c>
      <c r="F50" s="10">
        <f>F70</f>
        <v>1157.7379999999998</v>
      </c>
      <c r="G50" s="85">
        <f>G70</f>
        <v>3710.7</v>
      </c>
      <c r="H50" s="86"/>
      <c r="I50" s="86"/>
      <c r="J50" s="86"/>
      <c r="K50" s="87"/>
      <c r="L50" s="11">
        <f t="shared" ref="L50:N50" si="2">L70</f>
        <v>0</v>
      </c>
      <c r="M50" s="11">
        <f t="shared" si="2"/>
        <v>0</v>
      </c>
      <c r="N50" s="11">
        <f t="shared" si="2"/>
        <v>0</v>
      </c>
      <c r="O50" s="108"/>
    </row>
    <row r="51" spans="1:17" ht="48.75" customHeight="1" x14ac:dyDescent="0.25">
      <c r="A51" s="118"/>
      <c r="B51" s="119"/>
      <c r="C51" s="131"/>
      <c r="D51" s="8" t="s">
        <v>7</v>
      </c>
      <c r="E51" s="11">
        <f t="shared" si="1"/>
        <v>110274.30682999999</v>
      </c>
      <c r="F51" s="10">
        <f>F54+F60+F65</f>
        <v>21370.127549999997</v>
      </c>
      <c r="G51" s="85">
        <f>G54+G60+G65</f>
        <v>24179.044819999999</v>
      </c>
      <c r="H51" s="86"/>
      <c r="I51" s="86"/>
      <c r="J51" s="86"/>
      <c r="K51" s="87"/>
      <c r="L51" s="11">
        <f>L54+L60+L65</f>
        <v>21575.044819999999</v>
      </c>
      <c r="M51" s="11">
        <f>M54+M60+M65</f>
        <v>21575.044819999999</v>
      </c>
      <c r="N51" s="11">
        <f>N54+N60+N65</f>
        <v>21575.044819999999</v>
      </c>
      <c r="O51" s="108"/>
      <c r="Q51" s="25"/>
    </row>
    <row r="52" spans="1:17" ht="15" customHeight="1" x14ac:dyDescent="0.25">
      <c r="A52" s="118"/>
      <c r="B52" s="119"/>
      <c r="C52" s="132"/>
      <c r="D52" s="26" t="s">
        <v>19</v>
      </c>
      <c r="E52" s="11">
        <f t="shared" si="1"/>
        <v>3360.5275600000004</v>
      </c>
      <c r="F52" s="10">
        <f>F55</f>
        <v>1157.3275599999999</v>
      </c>
      <c r="G52" s="85">
        <f>G55</f>
        <v>550.79999999999995</v>
      </c>
      <c r="H52" s="86"/>
      <c r="I52" s="86"/>
      <c r="J52" s="86"/>
      <c r="K52" s="87"/>
      <c r="L52" s="11">
        <f t="shared" ref="L52:N52" si="3">L55</f>
        <v>550.79999999999995</v>
      </c>
      <c r="M52" s="11">
        <f t="shared" si="3"/>
        <v>550.79999999999995</v>
      </c>
      <c r="N52" s="11">
        <f t="shared" si="3"/>
        <v>550.79999999999995</v>
      </c>
      <c r="O52" s="108"/>
    </row>
    <row r="53" spans="1:17" ht="24" customHeight="1" x14ac:dyDescent="0.25">
      <c r="A53" s="110" t="s">
        <v>8</v>
      </c>
      <c r="B53" s="109" t="s">
        <v>89</v>
      </c>
      <c r="C53" s="78" t="s">
        <v>42</v>
      </c>
      <c r="D53" s="8" t="s">
        <v>5</v>
      </c>
      <c r="E53" s="11">
        <f t="shared" si="1"/>
        <v>113634.83438999999</v>
      </c>
      <c r="F53" s="10">
        <f>SUM(F54:F55)</f>
        <v>22527.455109999999</v>
      </c>
      <c r="G53" s="85">
        <f>SUM(G54:K55)</f>
        <v>24729.844819999998</v>
      </c>
      <c r="H53" s="86"/>
      <c r="I53" s="86"/>
      <c r="J53" s="86"/>
      <c r="K53" s="87"/>
      <c r="L53" s="11">
        <f>SUM(L54:L55)</f>
        <v>22125.844819999998</v>
      </c>
      <c r="M53" s="11">
        <f>SUM(M54:M55)</f>
        <v>22125.844819999998</v>
      </c>
      <c r="N53" s="11">
        <f>SUM(N54:N55)</f>
        <v>22125.844819999998</v>
      </c>
      <c r="O53" s="88" t="s">
        <v>17</v>
      </c>
      <c r="Q53" s="1">
        <v>2604</v>
      </c>
    </row>
    <row r="54" spans="1:17" ht="51" customHeight="1" x14ac:dyDescent="0.25">
      <c r="A54" s="111"/>
      <c r="B54" s="109"/>
      <c r="C54" s="79"/>
      <c r="D54" s="13" t="s">
        <v>7</v>
      </c>
      <c r="E54" s="11">
        <f t="shared" si="1"/>
        <v>110274.30682999999</v>
      </c>
      <c r="F54" s="18">
        <f>19395.16093+1785+189.96662</f>
        <v>21370.127549999997</v>
      </c>
      <c r="G54" s="91">
        <f>19395.16093+2179.83907+0.04482+5200-5200+2604</f>
        <v>24179.044819999999</v>
      </c>
      <c r="H54" s="92"/>
      <c r="I54" s="92"/>
      <c r="J54" s="92"/>
      <c r="K54" s="93"/>
      <c r="L54" s="15">
        <v>21575.044819999999</v>
      </c>
      <c r="M54" s="15">
        <v>21575.044819999999</v>
      </c>
      <c r="N54" s="15">
        <v>21575.044819999999</v>
      </c>
      <c r="O54" s="89"/>
      <c r="Q54" s="1">
        <v>-5200</v>
      </c>
    </row>
    <row r="55" spans="1:17" ht="15" customHeight="1" x14ac:dyDescent="0.25">
      <c r="A55" s="111"/>
      <c r="B55" s="109"/>
      <c r="C55" s="80"/>
      <c r="D55" s="27" t="s">
        <v>19</v>
      </c>
      <c r="E55" s="11">
        <f t="shared" si="1"/>
        <v>3360.5275600000004</v>
      </c>
      <c r="F55" s="18">
        <f>550.8+550+84.02756-27.5</f>
        <v>1157.3275599999999</v>
      </c>
      <c r="G55" s="91">
        <f>550.8</f>
        <v>550.79999999999995</v>
      </c>
      <c r="H55" s="92"/>
      <c r="I55" s="92"/>
      <c r="J55" s="92"/>
      <c r="K55" s="93"/>
      <c r="L55" s="15">
        <v>550.79999999999995</v>
      </c>
      <c r="M55" s="15">
        <v>550.79999999999995</v>
      </c>
      <c r="N55" s="15">
        <v>550.79999999999995</v>
      </c>
      <c r="O55" s="89"/>
    </row>
    <row r="56" spans="1:17" ht="15" customHeight="1" x14ac:dyDescent="0.25">
      <c r="A56" s="111"/>
      <c r="B56" s="94" t="s">
        <v>174</v>
      </c>
      <c r="C56" s="94" t="s">
        <v>42</v>
      </c>
      <c r="D56" s="94" t="s">
        <v>71</v>
      </c>
      <c r="E56" s="97" t="s">
        <v>72</v>
      </c>
      <c r="F56" s="97" t="s">
        <v>3</v>
      </c>
      <c r="G56" s="97" t="s">
        <v>129</v>
      </c>
      <c r="H56" s="99" t="s">
        <v>194</v>
      </c>
      <c r="I56" s="100"/>
      <c r="J56" s="100"/>
      <c r="K56" s="101"/>
      <c r="L56" s="102" t="s">
        <v>39</v>
      </c>
      <c r="M56" s="102" t="s">
        <v>40</v>
      </c>
      <c r="N56" s="102" t="s">
        <v>41</v>
      </c>
      <c r="O56" s="89"/>
    </row>
    <row r="57" spans="1:17" ht="37.5" customHeight="1" x14ac:dyDescent="0.25">
      <c r="A57" s="111"/>
      <c r="B57" s="95"/>
      <c r="C57" s="95"/>
      <c r="D57" s="95"/>
      <c r="E57" s="98"/>
      <c r="F57" s="98"/>
      <c r="G57" s="98"/>
      <c r="H57" s="16" t="s">
        <v>180</v>
      </c>
      <c r="I57" s="16" t="s">
        <v>185</v>
      </c>
      <c r="J57" s="16" t="s">
        <v>181</v>
      </c>
      <c r="K57" s="16" t="s">
        <v>182</v>
      </c>
      <c r="L57" s="102"/>
      <c r="M57" s="102"/>
      <c r="N57" s="102"/>
      <c r="O57" s="89"/>
    </row>
    <row r="58" spans="1:17" ht="91.5" customHeight="1" x14ac:dyDescent="0.25">
      <c r="A58" s="112"/>
      <c r="B58" s="96"/>
      <c r="C58" s="96"/>
      <c r="D58" s="96"/>
      <c r="E58" s="28">
        <v>100</v>
      </c>
      <c r="F58" s="29">
        <v>100</v>
      </c>
      <c r="G58" s="29">
        <v>100</v>
      </c>
      <c r="H58" s="29">
        <v>25</v>
      </c>
      <c r="I58" s="29">
        <v>50</v>
      </c>
      <c r="J58" s="29">
        <v>75</v>
      </c>
      <c r="K58" s="29">
        <v>100</v>
      </c>
      <c r="L58" s="29">
        <v>100</v>
      </c>
      <c r="M58" s="29">
        <v>100</v>
      </c>
      <c r="N58" s="29">
        <v>100</v>
      </c>
      <c r="O58" s="90"/>
    </row>
    <row r="59" spans="1:17" ht="33" customHeight="1" x14ac:dyDescent="0.25">
      <c r="A59" s="110" t="s">
        <v>9</v>
      </c>
      <c r="B59" s="109" t="s">
        <v>85</v>
      </c>
      <c r="C59" s="78" t="s">
        <v>42</v>
      </c>
      <c r="D59" s="8" t="s">
        <v>5</v>
      </c>
      <c r="E59" s="11">
        <f>SUM(F59:N59)</f>
        <v>0</v>
      </c>
      <c r="F59" s="10">
        <f>SUM(F60:F60)</f>
        <v>0</v>
      </c>
      <c r="G59" s="85">
        <f>SUM(G60:G60)</f>
        <v>0</v>
      </c>
      <c r="H59" s="86"/>
      <c r="I59" s="86"/>
      <c r="J59" s="86"/>
      <c r="K59" s="87"/>
      <c r="L59" s="11">
        <f>SUM(L60:L60)</f>
        <v>0</v>
      </c>
      <c r="M59" s="11">
        <f>SUM(M60:M60)</f>
        <v>0</v>
      </c>
      <c r="N59" s="11">
        <f>SUM(N60:N60)</f>
        <v>0</v>
      </c>
      <c r="O59" s="88" t="s">
        <v>17</v>
      </c>
    </row>
    <row r="60" spans="1:17" ht="54" customHeight="1" x14ac:dyDescent="0.25">
      <c r="A60" s="111"/>
      <c r="B60" s="109"/>
      <c r="C60" s="79"/>
      <c r="D60" s="13" t="s">
        <v>7</v>
      </c>
      <c r="E60" s="11">
        <f>SUM(F60:N60)</f>
        <v>0</v>
      </c>
      <c r="F60" s="18">
        <v>0</v>
      </c>
      <c r="G60" s="91">
        <v>0</v>
      </c>
      <c r="H60" s="92"/>
      <c r="I60" s="92"/>
      <c r="J60" s="92"/>
      <c r="K60" s="93"/>
      <c r="L60" s="15">
        <v>0</v>
      </c>
      <c r="M60" s="15">
        <v>0</v>
      </c>
      <c r="N60" s="15">
        <v>0</v>
      </c>
      <c r="O60" s="89"/>
    </row>
    <row r="61" spans="1:17" ht="21" customHeight="1" x14ac:dyDescent="0.25">
      <c r="A61" s="111"/>
      <c r="B61" s="94" t="s">
        <v>133</v>
      </c>
      <c r="C61" s="94" t="s">
        <v>42</v>
      </c>
      <c r="D61" s="94" t="s">
        <v>71</v>
      </c>
      <c r="E61" s="97" t="s">
        <v>72</v>
      </c>
      <c r="F61" s="97" t="s">
        <v>3</v>
      </c>
      <c r="G61" s="97" t="s">
        <v>129</v>
      </c>
      <c r="H61" s="99" t="s">
        <v>194</v>
      </c>
      <c r="I61" s="100"/>
      <c r="J61" s="100"/>
      <c r="K61" s="101"/>
      <c r="L61" s="102" t="s">
        <v>39</v>
      </c>
      <c r="M61" s="102" t="s">
        <v>40</v>
      </c>
      <c r="N61" s="102" t="s">
        <v>41</v>
      </c>
      <c r="O61" s="89"/>
    </row>
    <row r="62" spans="1:17" ht="33" customHeight="1" x14ac:dyDescent="0.25">
      <c r="A62" s="111"/>
      <c r="B62" s="95"/>
      <c r="C62" s="95"/>
      <c r="D62" s="95"/>
      <c r="E62" s="98"/>
      <c r="F62" s="98"/>
      <c r="G62" s="98"/>
      <c r="H62" s="16" t="s">
        <v>180</v>
      </c>
      <c r="I62" s="16" t="s">
        <v>185</v>
      </c>
      <c r="J62" s="16" t="s">
        <v>181</v>
      </c>
      <c r="K62" s="16" t="s">
        <v>182</v>
      </c>
      <c r="L62" s="102"/>
      <c r="M62" s="102"/>
      <c r="N62" s="102"/>
      <c r="O62" s="89"/>
    </row>
    <row r="63" spans="1:17" ht="27" customHeight="1" x14ac:dyDescent="0.25">
      <c r="A63" s="112"/>
      <c r="B63" s="96"/>
      <c r="C63" s="96"/>
      <c r="D63" s="96"/>
      <c r="E63" s="16" t="s">
        <v>71</v>
      </c>
      <c r="F63" s="17" t="s">
        <v>71</v>
      </c>
      <c r="G63" s="17" t="s">
        <v>71</v>
      </c>
      <c r="H63" s="17" t="s">
        <v>71</v>
      </c>
      <c r="I63" s="17" t="s">
        <v>71</v>
      </c>
      <c r="J63" s="17" t="s">
        <v>71</v>
      </c>
      <c r="K63" s="17" t="s">
        <v>71</v>
      </c>
      <c r="L63" s="17" t="s">
        <v>71</v>
      </c>
      <c r="M63" s="17" t="s">
        <v>71</v>
      </c>
      <c r="N63" s="17" t="s">
        <v>71</v>
      </c>
      <c r="O63" s="90"/>
    </row>
    <row r="64" spans="1:17" ht="33" customHeight="1" x14ac:dyDescent="0.25">
      <c r="A64" s="110" t="s">
        <v>20</v>
      </c>
      <c r="B64" s="109" t="s">
        <v>190</v>
      </c>
      <c r="C64" s="78" t="s">
        <v>42</v>
      </c>
      <c r="D64" s="8" t="s">
        <v>5</v>
      </c>
      <c r="E64" s="11">
        <f>SUM(F64:N64)</f>
        <v>0</v>
      </c>
      <c r="F64" s="10">
        <f>SUM(F65:F65)</f>
        <v>0</v>
      </c>
      <c r="G64" s="85">
        <f>SUM(G65:G65)</f>
        <v>0</v>
      </c>
      <c r="H64" s="86"/>
      <c r="I64" s="86"/>
      <c r="J64" s="86"/>
      <c r="K64" s="87"/>
      <c r="L64" s="11">
        <f>SUM(L65:L65)</f>
        <v>0</v>
      </c>
      <c r="M64" s="11">
        <f>SUM(M65:M65)</f>
        <v>0</v>
      </c>
      <c r="N64" s="11">
        <f>SUM(N65:N65)</f>
        <v>0</v>
      </c>
      <c r="O64" s="88" t="s">
        <v>17</v>
      </c>
    </row>
    <row r="65" spans="1:17" ht="53.25" customHeight="1" x14ac:dyDescent="0.25">
      <c r="A65" s="111"/>
      <c r="B65" s="109"/>
      <c r="C65" s="79"/>
      <c r="D65" s="13" t="s">
        <v>7</v>
      </c>
      <c r="E65" s="11">
        <f>SUM(F65:N65)</f>
        <v>0</v>
      </c>
      <c r="F65" s="18">
        <v>0</v>
      </c>
      <c r="G65" s="91">
        <v>0</v>
      </c>
      <c r="H65" s="92"/>
      <c r="I65" s="92"/>
      <c r="J65" s="92"/>
      <c r="K65" s="93"/>
      <c r="L65" s="15">
        <v>0</v>
      </c>
      <c r="M65" s="15">
        <v>0</v>
      </c>
      <c r="N65" s="15">
        <v>0</v>
      </c>
      <c r="O65" s="89"/>
    </row>
    <row r="66" spans="1:17" ht="22.5" customHeight="1" x14ac:dyDescent="0.25">
      <c r="A66" s="111"/>
      <c r="B66" s="120" t="s">
        <v>132</v>
      </c>
      <c r="C66" s="94" t="s">
        <v>42</v>
      </c>
      <c r="D66" s="94" t="s">
        <v>71</v>
      </c>
      <c r="E66" s="97" t="s">
        <v>72</v>
      </c>
      <c r="F66" s="97" t="s">
        <v>3</v>
      </c>
      <c r="G66" s="97" t="s">
        <v>129</v>
      </c>
      <c r="H66" s="99" t="s">
        <v>194</v>
      </c>
      <c r="I66" s="100"/>
      <c r="J66" s="100"/>
      <c r="K66" s="101"/>
      <c r="L66" s="102" t="s">
        <v>39</v>
      </c>
      <c r="M66" s="102" t="s">
        <v>40</v>
      </c>
      <c r="N66" s="102" t="s">
        <v>41</v>
      </c>
      <c r="O66" s="89"/>
    </row>
    <row r="67" spans="1:17" ht="40.5" customHeight="1" x14ac:dyDescent="0.25">
      <c r="A67" s="111"/>
      <c r="B67" s="150"/>
      <c r="C67" s="95"/>
      <c r="D67" s="95"/>
      <c r="E67" s="98"/>
      <c r="F67" s="98"/>
      <c r="G67" s="98"/>
      <c r="H67" s="16" t="s">
        <v>180</v>
      </c>
      <c r="I67" s="16" t="s">
        <v>185</v>
      </c>
      <c r="J67" s="16" t="s">
        <v>181</v>
      </c>
      <c r="K67" s="16" t="s">
        <v>182</v>
      </c>
      <c r="L67" s="102"/>
      <c r="M67" s="102"/>
      <c r="N67" s="102"/>
      <c r="O67" s="89"/>
    </row>
    <row r="68" spans="1:17" ht="18" customHeight="1" x14ac:dyDescent="0.25">
      <c r="A68" s="112"/>
      <c r="B68" s="121"/>
      <c r="C68" s="96"/>
      <c r="D68" s="96"/>
      <c r="E68" s="7">
        <v>55</v>
      </c>
      <c r="F68" s="29">
        <v>13</v>
      </c>
      <c r="G68" s="29">
        <v>12</v>
      </c>
      <c r="H68" s="29">
        <v>2</v>
      </c>
      <c r="I68" s="29">
        <v>4</v>
      </c>
      <c r="J68" s="29">
        <v>2</v>
      </c>
      <c r="K68" s="29">
        <v>4</v>
      </c>
      <c r="L68" s="29">
        <v>10</v>
      </c>
      <c r="M68" s="29">
        <v>10</v>
      </c>
      <c r="N68" s="29">
        <v>10</v>
      </c>
      <c r="O68" s="90"/>
    </row>
    <row r="69" spans="1:17" ht="18" customHeight="1" x14ac:dyDescent="0.25">
      <c r="A69" s="110" t="s">
        <v>119</v>
      </c>
      <c r="B69" s="81" t="s">
        <v>131</v>
      </c>
      <c r="C69" s="78" t="s">
        <v>42</v>
      </c>
      <c r="D69" s="8" t="s">
        <v>5</v>
      </c>
      <c r="E69" s="11">
        <f>SUM(F69:N69)</f>
        <v>4868.4380000000001</v>
      </c>
      <c r="F69" s="10">
        <f>SUM(F70:F70)</f>
        <v>1157.7379999999998</v>
      </c>
      <c r="G69" s="85">
        <f>SUM(G70:G70)</f>
        <v>3710.7</v>
      </c>
      <c r="H69" s="86"/>
      <c r="I69" s="86"/>
      <c r="J69" s="86"/>
      <c r="K69" s="87"/>
      <c r="L69" s="11">
        <f>SUM(L70:L70)</f>
        <v>0</v>
      </c>
      <c r="M69" s="11">
        <f>SUM(M70:M70)</f>
        <v>0</v>
      </c>
      <c r="N69" s="11">
        <f>SUM(N70:N70)</f>
        <v>0</v>
      </c>
      <c r="O69" s="88" t="s">
        <v>17</v>
      </c>
    </row>
    <row r="70" spans="1:17" ht="51" customHeight="1" x14ac:dyDescent="0.25">
      <c r="A70" s="111"/>
      <c r="B70" s="82"/>
      <c r="C70" s="79"/>
      <c r="D70" s="13" t="s">
        <v>18</v>
      </c>
      <c r="E70" s="11">
        <f>SUM(F70:N70)</f>
        <v>4868.4380000000001</v>
      </c>
      <c r="F70" s="18">
        <f>657.238+198.486+236.914+65.1</f>
        <v>1157.7379999999998</v>
      </c>
      <c r="G70" s="91">
        <v>3710.7</v>
      </c>
      <c r="H70" s="92"/>
      <c r="I70" s="92"/>
      <c r="J70" s="92"/>
      <c r="K70" s="93"/>
      <c r="L70" s="15">
        <v>0</v>
      </c>
      <c r="M70" s="15">
        <v>0</v>
      </c>
      <c r="N70" s="15">
        <v>0</v>
      </c>
      <c r="O70" s="89"/>
      <c r="Q70" s="1">
        <v>3710.7</v>
      </c>
    </row>
    <row r="71" spans="1:17" ht="53.25" customHeight="1" x14ac:dyDescent="0.25">
      <c r="A71" s="111"/>
      <c r="B71" s="83"/>
      <c r="C71" s="30"/>
      <c r="D71" s="13" t="s">
        <v>7</v>
      </c>
      <c r="E71" s="11">
        <f>SUM(F71:N71)</f>
        <v>0</v>
      </c>
      <c r="F71" s="18">
        <v>0</v>
      </c>
      <c r="G71" s="91">
        <v>0</v>
      </c>
      <c r="H71" s="92"/>
      <c r="I71" s="92"/>
      <c r="J71" s="92"/>
      <c r="K71" s="93"/>
      <c r="L71" s="15">
        <v>0</v>
      </c>
      <c r="M71" s="15">
        <v>0</v>
      </c>
      <c r="N71" s="15">
        <v>0</v>
      </c>
      <c r="O71" s="89"/>
    </row>
    <row r="72" spans="1:17" ht="35.25" customHeight="1" x14ac:dyDescent="0.25">
      <c r="A72" s="111"/>
      <c r="B72" s="94" t="s">
        <v>122</v>
      </c>
      <c r="C72" s="94" t="s">
        <v>42</v>
      </c>
      <c r="D72" s="94" t="s">
        <v>71</v>
      </c>
      <c r="E72" s="97" t="s">
        <v>72</v>
      </c>
      <c r="F72" s="97" t="s">
        <v>3</v>
      </c>
      <c r="G72" s="97" t="s">
        <v>129</v>
      </c>
      <c r="H72" s="99" t="s">
        <v>194</v>
      </c>
      <c r="I72" s="100"/>
      <c r="J72" s="100"/>
      <c r="K72" s="101"/>
      <c r="L72" s="102" t="s">
        <v>39</v>
      </c>
      <c r="M72" s="102" t="s">
        <v>40</v>
      </c>
      <c r="N72" s="102" t="s">
        <v>41</v>
      </c>
      <c r="O72" s="89"/>
    </row>
    <row r="73" spans="1:17" ht="43.5" customHeight="1" x14ac:dyDescent="0.25">
      <c r="A73" s="111"/>
      <c r="B73" s="95"/>
      <c r="C73" s="95"/>
      <c r="D73" s="95"/>
      <c r="E73" s="98"/>
      <c r="F73" s="98"/>
      <c r="G73" s="98"/>
      <c r="H73" s="16" t="s">
        <v>180</v>
      </c>
      <c r="I73" s="16" t="s">
        <v>185</v>
      </c>
      <c r="J73" s="16" t="s">
        <v>181</v>
      </c>
      <c r="K73" s="16" t="s">
        <v>182</v>
      </c>
      <c r="L73" s="102"/>
      <c r="M73" s="102"/>
      <c r="N73" s="102"/>
      <c r="O73" s="89"/>
    </row>
    <row r="74" spans="1:17" ht="66" customHeight="1" x14ac:dyDescent="0.25">
      <c r="A74" s="112"/>
      <c r="B74" s="96"/>
      <c r="C74" s="96"/>
      <c r="D74" s="96"/>
      <c r="E74" s="7">
        <v>95.94</v>
      </c>
      <c r="F74" s="31">
        <v>96.88</v>
      </c>
      <c r="G74" s="17" t="s">
        <v>71</v>
      </c>
      <c r="H74" s="17" t="s">
        <v>71</v>
      </c>
      <c r="I74" s="17" t="s">
        <v>71</v>
      </c>
      <c r="J74" s="17" t="s">
        <v>71</v>
      </c>
      <c r="K74" s="32">
        <v>95</v>
      </c>
      <c r="L74" s="17" t="s">
        <v>71</v>
      </c>
      <c r="M74" s="17" t="s">
        <v>71</v>
      </c>
      <c r="N74" s="17" t="s">
        <v>71</v>
      </c>
      <c r="O74" s="90"/>
    </row>
    <row r="75" spans="1:17" ht="27.75" customHeight="1" x14ac:dyDescent="0.25">
      <c r="A75" s="110" t="s">
        <v>44</v>
      </c>
      <c r="B75" s="119" t="s">
        <v>187</v>
      </c>
      <c r="C75" s="130" t="s">
        <v>42</v>
      </c>
      <c r="D75" s="8" t="s">
        <v>5</v>
      </c>
      <c r="E75" s="11">
        <f t="shared" ref="E75:E80" si="4">SUM(F75:N75)</f>
        <v>55</v>
      </c>
      <c r="F75" s="10">
        <f>F76+F77</f>
        <v>27.5</v>
      </c>
      <c r="G75" s="85">
        <f>G76+G77</f>
        <v>27.5</v>
      </c>
      <c r="H75" s="86"/>
      <c r="I75" s="86"/>
      <c r="J75" s="86"/>
      <c r="K75" s="87"/>
      <c r="L75" s="11">
        <f>SUM(L76:L77)</f>
        <v>0</v>
      </c>
      <c r="M75" s="11">
        <f>SUM(M76:M77)</f>
        <v>0</v>
      </c>
      <c r="N75" s="11">
        <f>SUM(N76:N77)</f>
        <v>0</v>
      </c>
      <c r="O75" s="108" t="s">
        <v>17</v>
      </c>
    </row>
    <row r="76" spans="1:17" ht="55.5" customHeight="1" x14ac:dyDescent="0.25">
      <c r="A76" s="111"/>
      <c r="B76" s="119"/>
      <c r="C76" s="131"/>
      <c r="D76" s="8" t="s">
        <v>7</v>
      </c>
      <c r="E76" s="11">
        <f t="shared" si="4"/>
        <v>0</v>
      </c>
      <c r="F76" s="10">
        <f>F79+F85+F90</f>
        <v>0</v>
      </c>
      <c r="G76" s="85">
        <f>G79+G85+G90</f>
        <v>0</v>
      </c>
      <c r="H76" s="86"/>
      <c r="I76" s="86"/>
      <c r="J76" s="86"/>
      <c r="K76" s="87"/>
      <c r="L76" s="11">
        <f t="shared" ref="L76:N76" si="5">L79+L85+L90</f>
        <v>0</v>
      </c>
      <c r="M76" s="11">
        <f t="shared" si="5"/>
        <v>0</v>
      </c>
      <c r="N76" s="11">
        <f t="shared" si="5"/>
        <v>0</v>
      </c>
      <c r="O76" s="108"/>
    </row>
    <row r="77" spans="1:17" ht="38.25" customHeight="1" x14ac:dyDescent="0.25">
      <c r="A77" s="112"/>
      <c r="B77" s="119"/>
      <c r="C77" s="132"/>
      <c r="D77" s="26" t="s">
        <v>19</v>
      </c>
      <c r="E77" s="11">
        <f t="shared" si="4"/>
        <v>55</v>
      </c>
      <c r="F77" s="10">
        <f>F80</f>
        <v>27.5</v>
      </c>
      <c r="G77" s="85">
        <f>G80</f>
        <v>27.5</v>
      </c>
      <c r="H77" s="86"/>
      <c r="I77" s="86"/>
      <c r="J77" s="86"/>
      <c r="K77" s="87"/>
      <c r="L77" s="11">
        <f t="shared" ref="L77:N77" si="6">L80</f>
        <v>0</v>
      </c>
      <c r="M77" s="11">
        <f t="shared" si="6"/>
        <v>0</v>
      </c>
      <c r="N77" s="11">
        <f t="shared" si="6"/>
        <v>0</v>
      </c>
      <c r="O77" s="108"/>
    </row>
    <row r="78" spans="1:17" ht="21" customHeight="1" x14ac:dyDescent="0.25">
      <c r="A78" s="110" t="s">
        <v>11</v>
      </c>
      <c r="B78" s="109" t="s">
        <v>45</v>
      </c>
      <c r="C78" s="84" t="s">
        <v>42</v>
      </c>
      <c r="D78" s="8" t="s">
        <v>5</v>
      </c>
      <c r="E78" s="11">
        <f t="shared" si="4"/>
        <v>55</v>
      </c>
      <c r="F78" s="10">
        <f>SUM(F79:F80)</f>
        <v>27.5</v>
      </c>
      <c r="G78" s="85">
        <f>SUM(G79:K80)</f>
        <v>27.5</v>
      </c>
      <c r="H78" s="86"/>
      <c r="I78" s="86"/>
      <c r="J78" s="86"/>
      <c r="K78" s="87"/>
      <c r="L78" s="11">
        <f>SUM(L79:L80)</f>
        <v>0</v>
      </c>
      <c r="M78" s="11">
        <f>SUM(M79:M80)</f>
        <v>0</v>
      </c>
      <c r="N78" s="11">
        <f>SUM(N79:N80)</f>
        <v>0</v>
      </c>
      <c r="O78" s="88" t="s">
        <v>17</v>
      </c>
    </row>
    <row r="79" spans="1:17" ht="51" customHeight="1" x14ac:dyDescent="0.25">
      <c r="A79" s="111"/>
      <c r="B79" s="109"/>
      <c r="C79" s="84"/>
      <c r="D79" s="13" t="s">
        <v>7</v>
      </c>
      <c r="E79" s="11">
        <f t="shared" si="4"/>
        <v>0</v>
      </c>
      <c r="F79" s="18">
        <v>0</v>
      </c>
      <c r="G79" s="91">
        <v>0</v>
      </c>
      <c r="H79" s="92"/>
      <c r="I79" s="92"/>
      <c r="J79" s="92"/>
      <c r="K79" s="93"/>
      <c r="L79" s="15">
        <v>0</v>
      </c>
      <c r="M79" s="15">
        <v>0</v>
      </c>
      <c r="N79" s="15">
        <v>0</v>
      </c>
      <c r="O79" s="89"/>
    </row>
    <row r="80" spans="1:17" ht="26.25" customHeight="1" x14ac:dyDescent="0.25">
      <c r="A80" s="111"/>
      <c r="B80" s="109"/>
      <c r="C80" s="84"/>
      <c r="D80" s="27" t="s">
        <v>19</v>
      </c>
      <c r="E80" s="11">
        <f t="shared" si="4"/>
        <v>55</v>
      </c>
      <c r="F80" s="18">
        <v>27.5</v>
      </c>
      <c r="G80" s="91">
        <v>27.5</v>
      </c>
      <c r="H80" s="92"/>
      <c r="I80" s="92"/>
      <c r="J80" s="92"/>
      <c r="K80" s="93"/>
      <c r="L80" s="15">
        <v>0</v>
      </c>
      <c r="M80" s="15">
        <v>0</v>
      </c>
      <c r="N80" s="15">
        <v>0</v>
      </c>
      <c r="O80" s="89"/>
    </row>
    <row r="81" spans="1:15" ht="19.5" customHeight="1" x14ac:dyDescent="0.25">
      <c r="A81" s="111"/>
      <c r="B81" s="94" t="s">
        <v>134</v>
      </c>
      <c r="C81" s="94" t="s">
        <v>42</v>
      </c>
      <c r="D81" s="94" t="s">
        <v>71</v>
      </c>
      <c r="E81" s="97" t="s">
        <v>72</v>
      </c>
      <c r="F81" s="97" t="s">
        <v>3</v>
      </c>
      <c r="G81" s="97" t="s">
        <v>129</v>
      </c>
      <c r="H81" s="99" t="s">
        <v>194</v>
      </c>
      <c r="I81" s="100"/>
      <c r="J81" s="100"/>
      <c r="K81" s="101"/>
      <c r="L81" s="102" t="s">
        <v>39</v>
      </c>
      <c r="M81" s="102" t="s">
        <v>40</v>
      </c>
      <c r="N81" s="102" t="s">
        <v>41</v>
      </c>
      <c r="O81" s="89"/>
    </row>
    <row r="82" spans="1:15" ht="38.25" customHeight="1" x14ac:dyDescent="0.25">
      <c r="A82" s="111"/>
      <c r="B82" s="95"/>
      <c r="C82" s="95"/>
      <c r="D82" s="95"/>
      <c r="E82" s="98"/>
      <c r="F82" s="98"/>
      <c r="G82" s="98"/>
      <c r="H82" s="16" t="s">
        <v>180</v>
      </c>
      <c r="I82" s="16" t="s">
        <v>185</v>
      </c>
      <c r="J82" s="16" t="s">
        <v>181</v>
      </c>
      <c r="K82" s="16" t="s">
        <v>182</v>
      </c>
      <c r="L82" s="102"/>
      <c r="M82" s="102"/>
      <c r="N82" s="102"/>
      <c r="O82" s="89"/>
    </row>
    <row r="83" spans="1:15" ht="30.75" customHeight="1" x14ac:dyDescent="0.25">
      <c r="A83" s="112"/>
      <c r="B83" s="96"/>
      <c r="C83" s="96"/>
      <c r="D83" s="96"/>
      <c r="E83" s="33">
        <v>1</v>
      </c>
      <c r="F83" s="34">
        <v>1</v>
      </c>
      <c r="G83" s="34">
        <v>1</v>
      </c>
      <c r="H83" s="17" t="s">
        <v>71</v>
      </c>
      <c r="I83" s="17" t="s">
        <v>71</v>
      </c>
      <c r="J83" s="17" t="s">
        <v>71</v>
      </c>
      <c r="K83" s="34">
        <v>1</v>
      </c>
      <c r="L83" s="17" t="s">
        <v>71</v>
      </c>
      <c r="M83" s="17" t="s">
        <v>71</v>
      </c>
      <c r="N83" s="17" t="s">
        <v>71</v>
      </c>
      <c r="O83" s="90"/>
    </row>
    <row r="84" spans="1:15" ht="27" customHeight="1" x14ac:dyDescent="0.25">
      <c r="A84" s="110" t="s">
        <v>13</v>
      </c>
      <c r="B84" s="109" t="s">
        <v>90</v>
      </c>
      <c r="C84" s="84" t="s">
        <v>42</v>
      </c>
      <c r="D84" s="8" t="s">
        <v>5</v>
      </c>
      <c r="E84" s="11">
        <f>SUM(F84:N84)</f>
        <v>0</v>
      </c>
      <c r="F84" s="10">
        <f>F85</f>
        <v>0</v>
      </c>
      <c r="G84" s="85">
        <f>SUM(G85:G85)</f>
        <v>0</v>
      </c>
      <c r="H84" s="86"/>
      <c r="I84" s="86"/>
      <c r="J84" s="86"/>
      <c r="K84" s="87"/>
      <c r="L84" s="11">
        <f>SUM(L85:L85)</f>
        <v>0</v>
      </c>
      <c r="M84" s="11">
        <f>SUM(M85:M85)</f>
        <v>0</v>
      </c>
      <c r="N84" s="11">
        <f>SUM(N85:N85)</f>
        <v>0</v>
      </c>
      <c r="O84" s="88" t="s">
        <v>17</v>
      </c>
    </row>
    <row r="85" spans="1:15" ht="56.45" customHeight="1" x14ac:dyDescent="0.25">
      <c r="A85" s="111"/>
      <c r="B85" s="109"/>
      <c r="C85" s="84"/>
      <c r="D85" s="13" t="s">
        <v>7</v>
      </c>
      <c r="E85" s="11">
        <f>SUM(F85:N85)</f>
        <v>0</v>
      </c>
      <c r="F85" s="18">
        <v>0</v>
      </c>
      <c r="G85" s="91">
        <v>0</v>
      </c>
      <c r="H85" s="92"/>
      <c r="I85" s="92"/>
      <c r="J85" s="92"/>
      <c r="K85" s="93"/>
      <c r="L85" s="15">
        <v>0</v>
      </c>
      <c r="M85" s="15">
        <v>0</v>
      </c>
      <c r="N85" s="15">
        <v>0</v>
      </c>
      <c r="O85" s="89"/>
    </row>
    <row r="86" spans="1:15" ht="22.9" customHeight="1" x14ac:dyDescent="0.25">
      <c r="A86" s="111"/>
      <c r="B86" s="94" t="s">
        <v>135</v>
      </c>
      <c r="C86" s="94" t="s">
        <v>42</v>
      </c>
      <c r="D86" s="94" t="s">
        <v>71</v>
      </c>
      <c r="E86" s="97" t="s">
        <v>72</v>
      </c>
      <c r="F86" s="97" t="s">
        <v>3</v>
      </c>
      <c r="G86" s="97" t="s">
        <v>129</v>
      </c>
      <c r="H86" s="99" t="s">
        <v>194</v>
      </c>
      <c r="I86" s="100"/>
      <c r="J86" s="100"/>
      <c r="K86" s="101"/>
      <c r="L86" s="102" t="s">
        <v>39</v>
      </c>
      <c r="M86" s="102" t="s">
        <v>40</v>
      </c>
      <c r="N86" s="102" t="s">
        <v>41</v>
      </c>
      <c r="O86" s="89"/>
    </row>
    <row r="87" spans="1:15" ht="35.25" customHeight="1" x14ac:dyDescent="0.25">
      <c r="A87" s="111"/>
      <c r="B87" s="95"/>
      <c r="C87" s="95"/>
      <c r="D87" s="95"/>
      <c r="E87" s="98"/>
      <c r="F87" s="98"/>
      <c r="G87" s="98"/>
      <c r="H87" s="16" t="s">
        <v>180</v>
      </c>
      <c r="I87" s="16" t="s">
        <v>185</v>
      </c>
      <c r="J87" s="16" t="s">
        <v>181</v>
      </c>
      <c r="K87" s="16" t="s">
        <v>182</v>
      </c>
      <c r="L87" s="102"/>
      <c r="M87" s="102"/>
      <c r="N87" s="102"/>
      <c r="O87" s="89"/>
    </row>
    <row r="88" spans="1:15" ht="43.5" customHeight="1" x14ac:dyDescent="0.25">
      <c r="A88" s="112"/>
      <c r="B88" s="96"/>
      <c r="C88" s="96"/>
      <c r="D88" s="96"/>
      <c r="E88" s="16" t="s">
        <v>71</v>
      </c>
      <c r="F88" s="17" t="s">
        <v>71</v>
      </c>
      <c r="G88" s="17" t="s">
        <v>71</v>
      </c>
      <c r="H88" s="17" t="s">
        <v>71</v>
      </c>
      <c r="I88" s="17" t="s">
        <v>71</v>
      </c>
      <c r="J88" s="17" t="s">
        <v>71</v>
      </c>
      <c r="K88" s="17" t="s">
        <v>71</v>
      </c>
      <c r="L88" s="17" t="s">
        <v>71</v>
      </c>
      <c r="M88" s="17" t="s">
        <v>71</v>
      </c>
      <c r="N88" s="17" t="s">
        <v>71</v>
      </c>
      <c r="O88" s="90"/>
    </row>
    <row r="89" spans="1:15" ht="22.9" customHeight="1" x14ac:dyDescent="0.25">
      <c r="A89" s="110" t="s">
        <v>14</v>
      </c>
      <c r="B89" s="109" t="s">
        <v>91</v>
      </c>
      <c r="C89" s="84" t="s">
        <v>42</v>
      </c>
      <c r="D89" s="8" t="s">
        <v>5</v>
      </c>
      <c r="E89" s="11">
        <f>SUM(F89:N89)</f>
        <v>0</v>
      </c>
      <c r="F89" s="10">
        <f>F90</f>
        <v>0</v>
      </c>
      <c r="G89" s="85">
        <f>SUM(G90:G90)</f>
        <v>0</v>
      </c>
      <c r="H89" s="86"/>
      <c r="I89" s="86"/>
      <c r="J89" s="86"/>
      <c r="K89" s="87"/>
      <c r="L89" s="11">
        <f>SUM(L90:L90)</f>
        <v>0</v>
      </c>
      <c r="M89" s="11">
        <f>SUM(M90:M90)</f>
        <v>0</v>
      </c>
      <c r="N89" s="11">
        <f>SUM(N90:N90)</f>
        <v>0</v>
      </c>
      <c r="O89" s="88" t="s">
        <v>17</v>
      </c>
    </row>
    <row r="90" spans="1:15" ht="54.75" customHeight="1" x14ac:dyDescent="0.25">
      <c r="A90" s="111"/>
      <c r="B90" s="109"/>
      <c r="C90" s="84"/>
      <c r="D90" s="13" t="s">
        <v>7</v>
      </c>
      <c r="E90" s="11">
        <f>SUM(F90:N90)</f>
        <v>0</v>
      </c>
      <c r="F90" s="18">
        <v>0</v>
      </c>
      <c r="G90" s="91">
        <v>0</v>
      </c>
      <c r="H90" s="92"/>
      <c r="I90" s="92"/>
      <c r="J90" s="92"/>
      <c r="K90" s="93"/>
      <c r="L90" s="15">
        <v>0</v>
      </c>
      <c r="M90" s="15">
        <v>0</v>
      </c>
      <c r="N90" s="15">
        <v>0</v>
      </c>
      <c r="O90" s="89"/>
    </row>
    <row r="91" spans="1:15" ht="22.9" customHeight="1" x14ac:dyDescent="0.25">
      <c r="A91" s="111"/>
      <c r="B91" s="94" t="s">
        <v>136</v>
      </c>
      <c r="C91" s="94" t="s">
        <v>42</v>
      </c>
      <c r="D91" s="94" t="s">
        <v>71</v>
      </c>
      <c r="E91" s="97" t="s">
        <v>72</v>
      </c>
      <c r="F91" s="97" t="s">
        <v>3</v>
      </c>
      <c r="G91" s="97" t="s">
        <v>129</v>
      </c>
      <c r="H91" s="99" t="s">
        <v>194</v>
      </c>
      <c r="I91" s="100"/>
      <c r="J91" s="100"/>
      <c r="K91" s="101"/>
      <c r="L91" s="102" t="s">
        <v>39</v>
      </c>
      <c r="M91" s="102" t="s">
        <v>40</v>
      </c>
      <c r="N91" s="102" t="s">
        <v>41</v>
      </c>
      <c r="O91" s="89"/>
    </row>
    <row r="92" spans="1:15" ht="42" customHeight="1" x14ac:dyDescent="0.25">
      <c r="A92" s="111"/>
      <c r="B92" s="95"/>
      <c r="C92" s="95"/>
      <c r="D92" s="95"/>
      <c r="E92" s="98"/>
      <c r="F92" s="98"/>
      <c r="G92" s="98"/>
      <c r="H92" s="16" t="s">
        <v>180</v>
      </c>
      <c r="I92" s="16" t="s">
        <v>185</v>
      </c>
      <c r="J92" s="16" t="s">
        <v>181</v>
      </c>
      <c r="K92" s="16" t="s">
        <v>182</v>
      </c>
      <c r="L92" s="102"/>
      <c r="M92" s="102"/>
      <c r="N92" s="102"/>
      <c r="O92" s="89"/>
    </row>
    <row r="93" spans="1:15" ht="22.9" customHeight="1" x14ac:dyDescent="0.25">
      <c r="A93" s="112"/>
      <c r="B93" s="96"/>
      <c r="C93" s="96"/>
      <c r="D93" s="96"/>
      <c r="E93" s="16" t="s">
        <v>71</v>
      </c>
      <c r="F93" s="17" t="s">
        <v>71</v>
      </c>
      <c r="G93" s="17" t="s">
        <v>71</v>
      </c>
      <c r="H93" s="17" t="s">
        <v>71</v>
      </c>
      <c r="I93" s="17" t="s">
        <v>71</v>
      </c>
      <c r="J93" s="17" t="s">
        <v>71</v>
      </c>
      <c r="K93" s="17" t="s">
        <v>71</v>
      </c>
      <c r="L93" s="17" t="s">
        <v>71</v>
      </c>
      <c r="M93" s="17" t="s">
        <v>71</v>
      </c>
      <c r="N93" s="17" t="s">
        <v>71</v>
      </c>
      <c r="O93" s="90"/>
    </row>
    <row r="94" spans="1:15" ht="15" customHeight="1" x14ac:dyDescent="0.25">
      <c r="A94" s="107" t="s">
        <v>16</v>
      </c>
      <c r="B94" s="107"/>
      <c r="C94" s="107"/>
      <c r="D94" s="8" t="s">
        <v>5</v>
      </c>
      <c r="E94" s="11">
        <f>SUM(F94:N94)</f>
        <v>118558.27239</v>
      </c>
      <c r="F94" s="10">
        <f>F96+F97+F95</f>
        <v>23712.69311</v>
      </c>
      <c r="G94" s="85">
        <f>G96+G97+G95</f>
        <v>28468.044819999999</v>
      </c>
      <c r="H94" s="86"/>
      <c r="I94" s="86"/>
      <c r="J94" s="86"/>
      <c r="K94" s="87"/>
      <c r="L94" s="11">
        <f t="shared" ref="L94:N94" si="7">SUM(L95:L97)</f>
        <v>22125.844819999998</v>
      </c>
      <c r="M94" s="11">
        <f t="shared" si="7"/>
        <v>22125.844819999998</v>
      </c>
      <c r="N94" s="11">
        <f t="shared" si="7"/>
        <v>22125.844819999998</v>
      </c>
      <c r="O94" s="108"/>
    </row>
    <row r="95" spans="1:15" ht="37.5" customHeight="1" x14ac:dyDescent="0.25">
      <c r="A95" s="107"/>
      <c r="B95" s="107"/>
      <c r="C95" s="107"/>
      <c r="D95" s="8" t="s">
        <v>18</v>
      </c>
      <c r="E95" s="11">
        <f>SUM(F95:N95)</f>
        <v>4868.4380000000001</v>
      </c>
      <c r="F95" s="10">
        <f>F50</f>
        <v>1157.7379999999998</v>
      </c>
      <c r="G95" s="85">
        <f>G50</f>
        <v>3710.7</v>
      </c>
      <c r="H95" s="86"/>
      <c r="I95" s="86"/>
      <c r="J95" s="86"/>
      <c r="K95" s="87"/>
      <c r="L95" s="11">
        <f t="shared" ref="L95:N95" si="8">L50</f>
        <v>0</v>
      </c>
      <c r="M95" s="11">
        <f t="shared" si="8"/>
        <v>0</v>
      </c>
      <c r="N95" s="11">
        <f t="shared" si="8"/>
        <v>0</v>
      </c>
      <c r="O95" s="108"/>
    </row>
    <row r="96" spans="1:15" ht="48.75" customHeight="1" x14ac:dyDescent="0.25">
      <c r="A96" s="107"/>
      <c r="B96" s="107"/>
      <c r="C96" s="107"/>
      <c r="D96" s="8" t="s">
        <v>7</v>
      </c>
      <c r="E96" s="11">
        <f>SUM(F96:N96)</f>
        <v>110274.30682999999</v>
      </c>
      <c r="F96" s="10">
        <f>F51+F76</f>
        <v>21370.127549999997</v>
      </c>
      <c r="G96" s="85">
        <f>G51+G76</f>
        <v>24179.044819999999</v>
      </c>
      <c r="H96" s="86"/>
      <c r="I96" s="86"/>
      <c r="J96" s="86"/>
      <c r="K96" s="87"/>
      <c r="L96" s="11">
        <f t="shared" ref="L96:N97" si="9">L51+L76</f>
        <v>21575.044819999999</v>
      </c>
      <c r="M96" s="11">
        <f t="shared" si="9"/>
        <v>21575.044819999999</v>
      </c>
      <c r="N96" s="11">
        <f t="shared" si="9"/>
        <v>21575.044819999999</v>
      </c>
      <c r="O96" s="108"/>
    </row>
    <row r="97" spans="1:15" ht="21" customHeight="1" x14ac:dyDescent="0.25">
      <c r="A97" s="107"/>
      <c r="B97" s="107"/>
      <c r="C97" s="107"/>
      <c r="D97" s="26" t="s">
        <v>19</v>
      </c>
      <c r="E97" s="11">
        <f>SUM(F97:N97)</f>
        <v>3415.5275600000004</v>
      </c>
      <c r="F97" s="10">
        <f>F52+F77</f>
        <v>1184.8275599999999</v>
      </c>
      <c r="G97" s="85">
        <f>G52+G77</f>
        <v>578.29999999999995</v>
      </c>
      <c r="H97" s="86"/>
      <c r="I97" s="86"/>
      <c r="J97" s="86"/>
      <c r="K97" s="87"/>
      <c r="L97" s="11">
        <f t="shared" si="9"/>
        <v>550.79999999999995</v>
      </c>
      <c r="M97" s="11">
        <f t="shared" si="9"/>
        <v>550.79999999999995</v>
      </c>
      <c r="N97" s="11">
        <f t="shared" si="9"/>
        <v>550.79999999999995</v>
      </c>
      <c r="O97" s="108"/>
    </row>
    <row r="98" spans="1:15" ht="24.75" customHeight="1" x14ac:dyDescent="0.25">
      <c r="A98" s="149" t="s">
        <v>219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</row>
    <row r="99" spans="1:15" ht="15.75" x14ac:dyDescent="0.25">
      <c r="A99" s="118">
        <v>1</v>
      </c>
      <c r="B99" s="119" t="s">
        <v>188</v>
      </c>
      <c r="C99" s="130" t="s">
        <v>42</v>
      </c>
      <c r="D99" s="8" t="s">
        <v>5</v>
      </c>
      <c r="E99" s="11">
        <f t="shared" ref="E99:E106" si="10">SUM(F99:N99)</f>
        <v>431513.72396999999</v>
      </c>
      <c r="F99" s="10">
        <f>F100+F101+F102+F103</f>
        <v>86307.94690000001</v>
      </c>
      <c r="G99" s="85">
        <f>G100+G101+G102+G103</f>
        <v>93799.989350000003</v>
      </c>
      <c r="H99" s="86"/>
      <c r="I99" s="86"/>
      <c r="J99" s="86"/>
      <c r="K99" s="87"/>
      <c r="L99" s="11">
        <f>SUM(L100:L103)</f>
        <v>84687.167099999991</v>
      </c>
      <c r="M99" s="11">
        <f>SUM(M100:M103)</f>
        <v>84687.11198999999</v>
      </c>
      <c r="N99" s="11">
        <f>SUM(N100:N103)</f>
        <v>82031.508629999997</v>
      </c>
      <c r="O99" s="108" t="s">
        <v>21</v>
      </c>
    </row>
    <row r="100" spans="1:15" ht="31.5" x14ac:dyDescent="0.25">
      <c r="A100" s="118"/>
      <c r="B100" s="119"/>
      <c r="C100" s="131"/>
      <c r="D100" s="8" t="s">
        <v>22</v>
      </c>
      <c r="E100" s="11">
        <f t="shared" si="10"/>
        <v>3344.2238499999999</v>
      </c>
      <c r="F100" s="10">
        <f>F117</f>
        <v>704.029</v>
      </c>
      <c r="G100" s="85">
        <f>G117</f>
        <v>916.79880000000003</v>
      </c>
      <c r="H100" s="86"/>
      <c r="I100" s="86"/>
      <c r="J100" s="86"/>
      <c r="K100" s="87"/>
      <c r="L100" s="11">
        <f t="shared" ref="L100:N100" si="11">L117</f>
        <v>894.84937000000002</v>
      </c>
      <c r="M100" s="11">
        <f t="shared" si="11"/>
        <v>828.54668000000004</v>
      </c>
      <c r="N100" s="11">
        <f t="shared" si="11"/>
        <v>0</v>
      </c>
      <c r="O100" s="108"/>
    </row>
    <row r="101" spans="1:15" ht="36.75" customHeight="1" x14ac:dyDescent="0.25">
      <c r="A101" s="118"/>
      <c r="B101" s="119"/>
      <c r="C101" s="131"/>
      <c r="D101" s="8" t="s">
        <v>18</v>
      </c>
      <c r="E101" s="11">
        <f t="shared" si="10"/>
        <v>13543.556349999999</v>
      </c>
      <c r="F101" s="10">
        <f>F111+F118+F124</f>
        <v>5894.1886500000001</v>
      </c>
      <c r="G101" s="85">
        <f>K111+G118+G124</f>
        <v>6058.5419199999997</v>
      </c>
      <c r="H101" s="86"/>
      <c r="I101" s="86"/>
      <c r="J101" s="86"/>
      <c r="K101" s="87"/>
      <c r="L101" s="11">
        <f>L111+L118+L124</f>
        <v>762.27909999999997</v>
      </c>
      <c r="M101" s="11">
        <v>828.54668000000004</v>
      </c>
      <c r="N101" s="11">
        <f t="shared" ref="N101" si="12">N111+N118+N124</f>
        <v>0</v>
      </c>
      <c r="O101" s="108"/>
    </row>
    <row r="102" spans="1:15" ht="49.9" customHeight="1" x14ac:dyDescent="0.25">
      <c r="A102" s="118"/>
      <c r="B102" s="119"/>
      <c r="C102" s="131"/>
      <c r="D102" s="8" t="s">
        <v>7</v>
      </c>
      <c r="E102" s="11">
        <f t="shared" si="10"/>
        <v>406706.83373000001</v>
      </c>
      <c r="F102" s="10">
        <f>F105+F112+F119</f>
        <v>76831.821210000009</v>
      </c>
      <c r="G102" s="85">
        <f>G105+G112+G119</f>
        <v>85564.348129999998</v>
      </c>
      <c r="H102" s="86"/>
      <c r="I102" s="86"/>
      <c r="J102" s="86"/>
      <c r="K102" s="87"/>
      <c r="L102" s="11">
        <f>L105+L112+L119</f>
        <v>81769.738129999998</v>
      </c>
      <c r="M102" s="11">
        <f t="shared" ref="M102:N102" si="13">M105+M112+M119</f>
        <v>81769.718129999994</v>
      </c>
      <c r="N102" s="11">
        <f t="shared" si="13"/>
        <v>80771.208129999999</v>
      </c>
      <c r="O102" s="108"/>
    </row>
    <row r="103" spans="1:15" ht="33" customHeight="1" x14ac:dyDescent="0.25">
      <c r="A103" s="118"/>
      <c r="B103" s="119"/>
      <c r="C103" s="132"/>
      <c r="D103" s="26" t="s">
        <v>19</v>
      </c>
      <c r="E103" s="11">
        <f t="shared" si="10"/>
        <v>7919.1100400000014</v>
      </c>
      <c r="F103" s="10">
        <f>F106</f>
        <v>2877.9080400000003</v>
      </c>
      <c r="G103" s="85">
        <f>G106</f>
        <v>1260.3005000000001</v>
      </c>
      <c r="H103" s="86"/>
      <c r="I103" s="86"/>
      <c r="J103" s="86"/>
      <c r="K103" s="87"/>
      <c r="L103" s="11">
        <f t="shared" ref="L103:N103" si="14">L106</f>
        <v>1260.3005000000001</v>
      </c>
      <c r="M103" s="11">
        <f t="shared" si="14"/>
        <v>1260.3005000000001</v>
      </c>
      <c r="N103" s="11">
        <f t="shared" si="14"/>
        <v>1260.3005000000001</v>
      </c>
      <c r="O103" s="108"/>
    </row>
    <row r="104" spans="1:15" ht="18.75" customHeight="1" x14ac:dyDescent="0.25">
      <c r="A104" s="127" t="s">
        <v>8</v>
      </c>
      <c r="B104" s="109" t="s">
        <v>46</v>
      </c>
      <c r="C104" s="84" t="s">
        <v>42</v>
      </c>
      <c r="D104" s="8" t="s">
        <v>5</v>
      </c>
      <c r="E104" s="11">
        <f t="shared" si="10"/>
        <v>404899.61377</v>
      </c>
      <c r="F104" s="10">
        <f>F105+F106</f>
        <v>76966.929250000001</v>
      </c>
      <c r="G104" s="85">
        <f>G105+G106</f>
        <v>84838.158630000005</v>
      </c>
      <c r="H104" s="86"/>
      <c r="I104" s="86"/>
      <c r="J104" s="86"/>
      <c r="K104" s="87"/>
      <c r="L104" s="11">
        <f>SUM(L105:L106)</f>
        <v>81031.508629999997</v>
      </c>
      <c r="M104" s="11">
        <f>SUM(M105:M106)</f>
        <v>81031.508629999997</v>
      </c>
      <c r="N104" s="11">
        <f>SUM(N105:N106)</f>
        <v>81031.508629999997</v>
      </c>
      <c r="O104" s="88" t="s">
        <v>21</v>
      </c>
    </row>
    <row r="105" spans="1:15" ht="47.25" x14ac:dyDescent="0.25">
      <c r="A105" s="128"/>
      <c r="B105" s="109"/>
      <c r="C105" s="84"/>
      <c r="D105" s="13" t="s">
        <v>7</v>
      </c>
      <c r="E105" s="11">
        <f t="shared" si="10"/>
        <v>396980.50373</v>
      </c>
      <c r="F105" s="18">
        <v>74089.021210000006</v>
      </c>
      <c r="G105" s="91">
        <f>74089.02121+5682.18692+672.75+3133.9</f>
        <v>83577.858130000008</v>
      </c>
      <c r="H105" s="92"/>
      <c r="I105" s="92"/>
      <c r="J105" s="92"/>
      <c r="K105" s="93"/>
      <c r="L105" s="15">
        <v>79771.208129999999</v>
      </c>
      <c r="M105" s="15">
        <v>79771.208129999999</v>
      </c>
      <c r="N105" s="15">
        <v>79771.208129999999</v>
      </c>
      <c r="O105" s="89"/>
    </row>
    <row r="106" spans="1:15" ht="15.75" x14ac:dyDescent="0.25">
      <c r="A106" s="128"/>
      <c r="B106" s="109"/>
      <c r="C106" s="84"/>
      <c r="D106" s="27" t="s">
        <v>19</v>
      </c>
      <c r="E106" s="11">
        <f t="shared" si="10"/>
        <v>7919.1100400000014</v>
      </c>
      <c r="F106" s="18">
        <f>1260.3005+900-81+798.60754</f>
        <v>2877.9080400000003</v>
      </c>
      <c r="G106" s="91">
        <v>1260.3005000000001</v>
      </c>
      <c r="H106" s="92"/>
      <c r="I106" s="92"/>
      <c r="J106" s="92"/>
      <c r="K106" s="93"/>
      <c r="L106" s="15">
        <v>1260.3005000000001</v>
      </c>
      <c r="M106" s="15">
        <v>1260.3005000000001</v>
      </c>
      <c r="N106" s="15">
        <v>1260.3005000000001</v>
      </c>
      <c r="O106" s="89"/>
    </row>
    <row r="107" spans="1:15" ht="18.75" customHeight="1" x14ac:dyDescent="0.25">
      <c r="A107" s="128"/>
      <c r="B107" s="78" t="s">
        <v>175</v>
      </c>
      <c r="C107" s="94" t="s">
        <v>42</v>
      </c>
      <c r="D107" s="94" t="s">
        <v>71</v>
      </c>
      <c r="E107" s="97" t="s">
        <v>72</v>
      </c>
      <c r="F107" s="97" t="s">
        <v>3</v>
      </c>
      <c r="G107" s="97" t="s">
        <v>129</v>
      </c>
      <c r="H107" s="99" t="s">
        <v>194</v>
      </c>
      <c r="I107" s="100"/>
      <c r="J107" s="100"/>
      <c r="K107" s="101"/>
      <c r="L107" s="102" t="s">
        <v>39</v>
      </c>
      <c r="M107" s="102" t="s">
        <v>40</v>
      </c>
      <c r="N107" s="102" t="s">
        <v>41</v>
      </c>
      <c r="O107" s="89"/>
    </row>
    <row r="108" spans="1:15" ht="31.5" x14ac:dyDescent="0.25">
      <c r="A108" s="128"/>
      <c r="B108" s="79"/>
      <c r="C108" s="95"/>
      <c r="D108" s="95"/>
      <c r="E108" s="98"/>
      <c r="F108" s="98"/>
      <c r="G108" s="98"/>
      <c r="H108" s="16" t="s">
        <v>180</v>
      </c>
      <c r="I108" s="16" t="s">
        <v>185</v>
      </c>
      <c r="J108" s="16" t="s">
        <v>181</v>
      </c>
      <c r="K108" s="16" t="s">
        <v>182</v>
      </c>
      <c r="L108" s="102"/>
      <c r="M108" s="102"/>
      <c r="N108" s="102"/>
      <c r="O108" s="89"/>
    </row>
    <row r="109" spans="1:15" ht="108" customHeight="1" x14ac:dyDescent="0.25">
      <c r="A109" s="129"/>
      <c r="B109" s="80"/>
      <c r="C109" s="96"/>
      <c r="D109" s="96"/>
      <c r="E109" s="28">
        <v>100</v>
      </c>
      <c r="F109" s="29" t="s">
        <v>71</v>
      </c>
      <c r="G109" s="29">
        <v>100</v>
      </c>
      <c r="H109" s="29">
        <v>25</v>
      </c>
      <c r="I109" s="29">
        <v>50</v>
      </c>
      <c r="J109" s="29">
        <v>75</v>
      </c>
      <c r="K109" s="29">
        <v>100</v>
      </c>
      <c r="L109" s="29">
        <v>100</v>
      </c>
      <c r="M109" s="29">
        <v>100</v>
      </c>
      <c r="N109" s="29">
        <v>100</v>
      </c>
      <c r="O109" s="90"/>
    </row>
    <row r="110" spans="1:15" ht="18" customHeight="1" x14ac:dyDescent="0.25">
      <c r="A110" s="127" t="s">
        <v>9</v>
      </c>
      <c r="B110" s="109" t="s">
        <v>92</v>
      </c>
      <c r="C110" s="84" t="s">
        <v>42</v>
      </c>
      <c r="D110" s="8" t="s">
        <v>5</v>
      </c>
      <c r="E110" s="11">
        <f>SUM(F110:N110)</f>
        <v>5945.7717000000002</v>
      </c>
      <c r="F110" s="10">
        <f>F111+F112</f>
        <v>1945.75503</v>
      </c>
      <c r="G110" s="85">
        <f>G111+G112</f>
        <v>1000.0077700000001</v>
      </c>
      <c r="H110" s="86"/>
      <c r="I110" s="86"/>
      <c r="J110" s="86"/>
      <c r="K110" s="87"/>
      <c r="L110" s="11">
        <f>SUM(L111:L112)</f>
        <v>1000.00387</v>
      </c>
      <c r="M110" s="11">
        <f>SUM(M111:M112)</f>
        <v>1000.00503</v>
      </c>
      <c r="N110" s="11">
        <f>SUM(N111:N112)</f>
        <v>1000</v>
      </c>
      <c r="O110" s="88" t="s">
        <v>21</v>
      </c>
    </row>
    <row r="111" spans="1:15" ht="31.15" hidden="1" outlineLevel="1" x14ac:dyDescent="0.3">
      <c r="A111" s="128"/>
      <c r="B111" s="109"/>
      <c r="C111" s="84"/>
      <c r="D111" s="13" t="s">
        <v>18</v>
      </c>
      <c r="E111" s="11">
        <f>SUM(F111:N111)</f>
        <v>0</v>
      </c>
      <c r="F111" s="18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89"/>
    </row>
    <row r="112" spans="1:15" ht="63" customHeight="1" collapsed="1" x14ac:dyDescent="0.25">
      <c r="A112" s="128"/>
      <c r="B112" s="109"/>
      <c r="C112" s="84"/>
      <c r="D112" s="13" t="s">
        <v>7</v>
      </c>
      <c r="E112" s="11">
        <f>SUM(F112:N112)</f>
        <v>5945.7717000000002</v>
      </c>
      <c r="F112" s="18">
        <f>1945.75+0.00503</f>
        <v>1945.75503</v>
      </c>
      <c r="G112" s="91">
        <f>1945.75+0.00226-945.75226+0.00777</f>
        <v>1000.0077700000001</v>
      </c>
      <c r="H112" s="92"/>
      <c r="I112" s="92"/>
      <c r="J112" s="92"/>
      <c r="K112" s="93"/>
      <c r="L112" s="15">
        <v>1000.00387</v>
      </c>
      <c r="M112" s="15">
        <v>1000.00503</v>
      </c>
      <c r="N112" s="15">
        <v>1000</v>
      </c>
      <c r="O112" s="89"/>
    </row>
    <row r="113" spans="1:15" ht="18.75" customHeight="1" x14ac:dyDescent="0.25">
      <c r="A113" s="128"/>
      <c r="B113" s="78" t="s">
        <v>137</v>
      </c>
      <c r="C113" s="94" t="s">
        <v>42</v>
      </c>
      <c r="D113" s="94" t="s">
        <v>71</v>
      </c>
      <c r="E113" s="97" t="s">
        <v>72</v>
      </c>
      <c r="F113" s="97" t="s">
        <v>3</v>
      </c>
      <c r="G113" s="97" t="s">
        <v>129</v>
      </c>
      <c r="H113" s="99" t="s">
        <v>194</v>
      </c>
      <c r="I113" s="100"/>
      <c r="J113" s="100"/>
      <c r="K113" s="101"/>
      <c r="L113" s="102" t="s">
        <v>39</v>
      </c>
      <c r="M113" s="102" t="s">
        <v>40</v>
      </c>
      <c r="N113" s="102" t="s">
        <v>41</v>
      </c>
      <c r="O113" s="89"/>
    </row>
    <row r="114" spans="1:15" ht="31.5" x14ac:dyDescent="0.25">
      <c r="A114" s="128"/>
      <c r="B114" s="79"/>
      <c r="C114" s="95"/>
      <c r="D114" s="95"/>
      <c r="E114" s="98"/>
      <c r="F114" s="98"/>
      <c r="G114" s="98"/>
      <c r="H114" s="16" t="s">
        <v>180</v>
      </c>
      <c r="I114" s="16" t="s">
        <v>185</v>
      </c>
      <c r="J114" s="16" t="s">
        <v>181</v>
      </c>
      <c r="K114" s="16" t="s">
        <v>182</v>
      </c>
      <c r="L114" s="102"/>
      <c r="M114" s="102"/>
      <c r="N114" s="102"/>
      <c r="O114" s="89"/>
    </row>
    <row r="115" spans="1:15" ht="83.25" customHeight="1" x14ac:dyDescent="0.25">
      <c r="A115" s="129"/>
      <c r="B115" s="80"/>
      <c r="C115" s="96"/>
      <c r="D115" s="96"/>
      <c r="E115" s="28">
        <v>44</v>
      </c>
      <c r="F115" s="29">
        <v>46</v>
      </c>
      <c r="G115" s="29">
        <v>44</v>
      </c>
      <c r="H115" s="29">
        <v>44</v>
      </c>
      <c r="I115" s="29">
        <v>44</v>
      </c>
      <c r="J115" s="29">
        <v>44</v>
      </c>
      <c r="K115" s="29">
        <v>44</v>
      </c>
      <c r="L115" s="29">
        <v>44</v>
      </c>
      <c r="M115" s="29">
        <v>44</v>
      </c>
      <c r="N115" s="29">
        <v>44</v>
      </c>
      <c r="O115" s="90"/>
    </row>
    <row r="116" spans="1:15" ht="18.75" customHeight="1" x14ac:dyDescent="0.25">
      <c r="A116" s="127" t="s">
        <v>20</v>
      </c>
      <c r="B116" s="109" t="s">
        <v>47</v>
      </c>
      <c r="C116" s="109" t="s">
        <v>42</v>
      </c>
      <c r="D116" s="8" t="s">
        <v>5</v>
      </c>
      <c r="E116" s="11">
        <f>SUM(F116:N116)</f>
        <v>9989.1154999999999</v>
      </c>
      <c r="F116" s="10">
        <f>F117+F118+F119</f>
        <v>2054.2396199999998</v>
      </c>
      <c r="G116" s="85">
        <f>G117+G118+G119</f>
        <v>2623.6229499999999</v>
      </c>
      <c r="H116" s="86"/>
      <c r="I116" s="86"/>
      <c r="J116" s="86"/>
      <c r="K116" s="87"/>
      <c r="L116" s="11">
        <f>SUM(L117:L119)</f>
        <v>2655.6545999999998</v>
      </c>
      <c r="M116" s="11">
        <f>SUM(M117:M119)</f>
        <v>2655.5983299999998</v>
      </c>
      <c r="N116" s="11">
        <f>SUM(N117:N119)</f>
        <v>0</v>
      </c>
      <c r="O116" s="88" t="s">
        <v>21</v>
      </c>
    </row>
    <row r="117" spans="1:15" ht="31.5" x14ac:dyDescent="0.25">
      <c r="A117" s="128"/>
      <c r="B117" s="109"/>
      <c r="C117" s="109"/>
      <c r="D117" s="13" t="s">
        <v>22</v>
      </c>
      <c r="E117" s="11">
        <f>SUM(F117:N117)</f>
        <v>3344.2238499999999</v>
      </c>
      <c r="F117" s="18">
        <f>704.03-0.001</f>
        <v>704.029</v>
      </c>
      <c r="G117" s="91">
        <f>707.96+0.00212+208.83788-0.0012</f>
        <v>916.79880000000003</v>
      </c>
      <c r="H117" s="92"/>
      <c r="I117" s="92"/>
      <c r="J117" s="92"/>
      <c r="K117" s="93"/>
      <c r="L117" s="15">
        <v>894.84937000000002</v>
      </c>
      <c r="M117" s="15">
        <v>828.54668000000004</v>
      </c>
      <c r="N117" s="15">
        <v>0</v>
      </c>
      <c r="O117" s="89"/>
    </row>
    <row r="118" spans="1:15" ht="31.5" x14ac:dyDescent="0.25">
      <c r="A118" s="128"/>
      <c r="B118" s="109"/>
      <c r="C118" s="109"/>
      <c r="D118" s="13" t="s">
        <v>18</v>
      </c>
      <c r="E118" s="11">
        <f>SUM(F118:N118)</f>
        <v>2864.3333499999999</v>
      </c>
      <c r="F118" s="18">
        <f>553.17-0.00435</f>
        <v>553.16564999999991</v>
      </c>
      <c r="G118" s="91">
        <f>556.26-0.00404+164.09404-0.00808</f>
        <v>720.34191999999996</v>
      </c>
      <c r="H118" s="92"/>
      <c r="I118" s="92"/>
      <c r="J118" s="92"/>
      <c r="K118" s="93"/>
      <c r="L118" s="15">
        <v>762.27909999999997</v>
      </c>
      <c r="M118" s="15">
        <v>828.54668000000004</v>
      </c>
      <c r="N118" s="15">
        <v>0</v>
      </c>
      <c r="O118" s="89"/>
    </row>
    <row r="119" spans="1:15" ht="47.25" x14ac:dyDescent="0.25">
      <c r="A119" s="128"/>
      <c r="B119" s="109"/>
      <c r="C119" s="109"/>
      <c r="D119" s="13" t="s">
        <v>7</v>
      </c>
      <c r="E119" s="11">
        <f>SUM(F119:N119)</f>
        <v>3780.5582999999997</v>
      </c>
      <c r="F119" s="18">
        <f>797.05-0.00503</f>
        <v>797.04496999999992</v>
      </c>
      <c r="G119" s="91">
        <f>801.5-0.00226+184.99226-0.00777</f>
        <v>986.48222999999996</v>
      </c>
      <c r="H119" s="92"/>
      <c r="I119" s="92"/>
      <c r="J119" s="92"/>
      <c r="K119" s="93"/>
      <c r="L119" s="15">
        <v>998.52612999999997</v>
      </c>
      <c r="M119" s="15">
        <v>998.50496999999996</v>
      </c>
      <c r="N119" s="15">
        <v>0</v>
      </c>
      <c r="O119" s="89"/>
    </row>
    <row r="120" spans="1:15" ht="18.75" customHeight="1" x14ac:dyDescent="0.25">
      <c r="A120" s="128"/>
      <c r="B120" s="94" t="s">
        <v>138</v>
      </c>
      <c r="C120" s="94" t="s">
        <v>42</v>
      </c>
      <c r="D120" s="94" t="s">
        <v>71</v>
      </c>
      <c r="E120" s="97" t="s">
        <v>72</v>
      </c>
      <c r="F120" s="97" t="s">
        <v>3</v>
      </c>
      <c r="G120" s="97" t="s">
        <v>129</v>
      </c>
      <c r="H120" s="99" t="s">
        <v>194</v>
      </c>
      <c r="I120" s="100"/>
      <c r="J120" s="100"/>
      <c r="K120" s="101"/>
      <c r="L120" s="102" t="s">
        <v>39</v>
      </c>
      <c r="M120" s="102" t="s">
        <v>40</v>
      </c>
      <c r="N120" s="102" t="s">
        <v>41</v>
      </c>
      <c r="O120" s="89"/>
    </row>
    <row r="121" spans="1:15" ht="31.5" x14ac:dyDescent="0.25">
      <c r="A121" s="128"/>
      <c r="B121" s="95"/>
      <c r="C121" s="95"/>
      <c r="D121" s="95"/>
      <c r="E121" s="98"/>
      <c r="F121" s="98"/>
      <c r="G121" s="98"/>
      <c r="H121" s="16" t="s">
        <v>180</v>
      </c>
      <c r="I121" s="16" t="s">
        <v>185</v>
      </c>
      <c r="J121" s="16" t="s">
        <v>181</v>
      </c>
      <c r="K121" s="16" t="s">
        <v>182</v>
      </c>
      <c r="L121" s="102"/>
      <c r="M121" s="102"/>
      <c r="N121" s="102"/>
      <c r="O121" s="89"/>
    </row>
    <row r="122" spans="1:15" ht="29.25" customHeight="1" x14ac:dyDescent="0.25">
      <c r="A122" s="129"/>
      <c r="B122" s="95"/>
      <c r="C122" s="96"/>
      <c r="D122" s="96"/>
      <c r="E122" s="28">
        <v>1</v>
      </c>
      <c r="F122" s="29">
        <v>1</v>
      </c>
      <c r="G122" s="29">
        <v>1</v>
      </c>
      <c r="H122" s="29" t="s">
        <v>71</v>
      </c>
      <c r="I122" s="29" t="s">
        <v>71</v>
      </c>
      <c r="J122" s="29" t="s">
        <v>71</v>
      </c>
      <c r="K122" s="29">
        <v>1</v>
      </c>
      <c r="L122" s="29">
        <v>1</v>
      </c>
      <c r="M122" s="29">
        <v>1</v>
      </c>
      <c r="N122" s="29" t="s">
        <v>71</v>
      </c>
      <c r="O122" s="90"/>
    </row>
    <row r="123" spans="1:15" ht="29.25" customHeight="1" x14ac:dyDescent="0.25">
      <c r="A123" s="145" t="s">
        <v>119</v>
      </c>
      <c r="B123" s="81" t="s">
        <v>120</v>
      </c>
      <c r="C123" s="147" t="s">
        <v>42</v>
      </c>
      <c r="D123" s="8" t="s">
        <v>5</v>
      </c>
      <c r="E123" s="11">
        <f>SUM(F123:N123)</f>
        <v>10679.223</v>
      </c>
      <c r="F123" s="10">
        <f>SUM(F124:F124)</f>
        <v>5341.0230000000001</v>
      </c>
      <c r="G123" s="85">
        <f>SUM(G124:K124)</f>
        <v>5338.2</v>
      </c>
      <c r="H123" s="86"/>
      <c r="I123" s="86"/>
      <c r="J123" s="86"/>
      <c r="K123" s="87"/>
      <c r="L123" s="11">
        <f>SUM(L124:L124)</f>
        <v>0</v>
      </c>
      <c r="M123" s="11">
        <f>SUM(M124:M124)</f>
        <v>0</v>
      </c>
      <c r="N123" s="11">
        <f>SUM(N124:N124)</f>
        <v>0</v>
      </c>
      <c r="O123" s="88" t="s">
        <v>21</v>
      </c>
    </row>
    <row r="124" spans="1:15" ht="40.5" customHeight="1" x14ac:dyDescent="0.25">
      <c r="A124" s="146"/>
      <c r="B124" s="82"/>
      <c r="C124" s="148"/>
      <c r="D124" s="13" t="s">
        <v>18</v>
      </c>
      <c r="E124" s="11">
        <f>SUM(F124:N124)</f>
        <v>10679.223</v>
      </c>
      <c r="F124" s="18">
        <f>2523.511+762.1+909.652+1145.76</f>
        <v>5341.0230000000001</v>
      </c>
      <c r="G124" s="91">
        <v>5338.2</v>
      </c>
      <c r="H124" s="92"/>
      <c r="I124" s="92"/>
      <c r="J124" s="92"/>
      <c r="K124" s="93"/>
      <c r="L124" s="15">
        <v>0</v>
      </c>
      <c r="M124" s="15">
        <v>0</v>
      </c>
      <c r="N124" s="15">
        <v>0</v>
      </c>
      <c r="O124" s="89"/>
    </row>
    <row r="125" spans="1:15" ht="47.25" x14ac:dyDescent="0.25">
      <c r="A125" s="146"/>
      <c r="B125" s="35"/>
      <c r="C125" s="36"/>
      <c r="D125" s="13" t="s">
        <v>7</v>
      </c>
      <c r="E125" s="11">
        <v>0</v>
      </c>
      <c r="F125" s="18">
        <v>0</v>
      </c>
      <c r="G125" s="91">
        <v>0</v>
      </c>
      <c r="H125" s="92"/>
      <c r="I125" s="92"/>
      <c r="J125" s="92"/>
      <c r="K125" s="93"/>
      <c r="L125" s="15">
        <v>0</v>
      </c>
      <c r="M125" s="15">
        <v>0</v>
      </c>
      <c r="N125" s="15">
        <v>0</v>
      </c>
      <c r="O125" s="89"/>
    </row>
    <row r="126" spans="1:15" ht="33" customHeight="1" x14ac:dyDescent="0.25">
      <c r="A126" s="111"/>
      <c r="B126" s="95" t="s">
        <v>122</v>
      </c>
      <c r="C126" s="94" t="s">
        <v>42</v>
      </c>
      <c r="D126" s="94" t="s">
        <v>71</v>
      </c>
      <c r="E126" s="97" t="s">
        <v>72</v>
      </c>
      <c r="F126" s="97" t="s">
        <v>3</v>
      </c>
      <c r="G126" s="97" t="s">
        <v>129</v>
      </c>
      <c r="H126" s="99" t="s">
        <v>194</v>
      </c>
      <c r="I126" s="100"/>
      <c r="J126" s="100"/>
      <c r="K126" s="101"/>
      <c r="L126" s="102" t="s">
        <v>39</v>
      </c>
      <c r="M126" s="102" t="s">
        <v>40</v>
      </c>
      <c r="N126" s="102" t="s">
        <v>41</v>
      </c>
      <c r="O126" s="89"/>
    </row>
    <row r="127" spans="1:15" ht="44.25" customHeight="1" x14ac:dyDescent="0.25">
      <c r="A127" s="111"/>
      <c r="B127" s="95"/>
      <c r="C127" s="95"/>
      <c r="D127" s="95"/>
      <c r="E127" s="98"/>
      <c r="F127" s="98"/>
      <c r="G127" s="98"/>
      <c r="H127" s="16" t="s">
        <v>180</v>
      </c>
      <c r="I127" s="16" t="s">
        <v>185</v>
      </c>
      <c r="J127" s="16" t="s">
        <v>181</v>
      </c>
      <c r="K127" s="16" t="s">
        <v>182</v>
      </c>
      <c r="L127" s="102"/>
      <c r="M127" s="102"/>
      <c r="N127" s="102"/>
      <c r="O127" s="89"/>
    </row>
    <row r="128" spans="1:15" ht="66.75" customHeight="1" x14ac:dyDescent="0.25">
      <c r="A128" s="112"/>
      <c r="B128" s="96"/>
      <c r="C128" s="96"/>
      <c r="D128" s="96"/>
      <c r="E128" s="7">
        <v>95.94</v>
      </c>
      <c r="F128" s="31">
        <v>96.88</v>
      </c>
      <c r="G128" s="17" t="s">
        <v>71</v>
      </c>
      <c r="H128" s="17" t="s">
        <v>71</v>
      </c>
      <c r="I128" s="17" t="s">
        <v>71</v>
      </c>
      <c r="J128" s="17" t="s">
        <v>71</v>
      </c>
      <c r="K128" s="32">
        <v>95</v>
      </c>
      <c r="L128" s="17" t="s">
        <v>71</v>
      </c>
      <c r="M128" s="17" t="s">
        <v>71</v>
      </c>
      <c r="N128" s="17" t="s">
        <v>71</v>
      </c>
      <c r="O128" s="90"/>
    </row>
    <row r="129" spans="1:15" ht="18.75" customHeight="1" x14ac:dyDescent="0.25">
      <c r="A129" s="130">
        <v>2</v>
      </c>
      <c r="B129" s="124" t="s">
        <v>189</v>
      </c>
      <c r="C129" s="130" t="s">
        <v>42</v>
      </c>
      <c r="D129" s="8" t="s">
        <v>5</v>
      </c>
      <c r="E129" s="11">
        <f t="shared" ref="E129:E134" si="15">SUM(F129:N129)</f>
        <v>181</v>
      </c>
      <c r="F129" s="10">
        <f>F130+F131</f>
        <v>101</v>
      </c>
      <c r="G129" s="85">
        <f>G130+G131</f>
        <v>20</v>
      </c>
      <c r="H129" s="86"/>
      <c r="I129" s="86"/>
      <c r="J129" s="86"/>
      <c r="K129" s="87"/>
      <c r="L129" s="11">
        <f t="shared" ref="L129:N129" si="16">SUM(L130:L131)</f>
        <v>20</v>
      </c>
      <c r="M129" s="11">
        <f t="shared" si="16"/>
        <v>20</v>
      </c>
      <c r="N129" s="11">
        <f t="shared" si="16"/>
        <v>20</v>
      </c>
      <c r="O129" s="88" t="s">
        <v>21</v>
      </c>
    </row>
    <row r="130" spans="1:15" ht="57" customHeight="1" x14ac:dyDescent="0.25">
      <c r="A130" s="131"/>
      <c r="B130" s="125"/>
      <c r="C130" s="131"/>
      <c r="D130" s="8" t="s">
        <v>7</v>
      </c>
      <c r="E130" s="11">
        <f t="shared" si="15"/>
        <v>0</v>
      </c>
      <c r="F130" s="10">
        <f>F133+F139+F144</f>
        <v>0</v>
      </c>
      <c r="G130" s="85">
        <f>G133+G139+G144</f>
        <v>0</v>
      </c>
      <c r="H130" s="86"/>
      <c r="I130" s="86"/>
      <c r="J130" s="86"/>
      <c r="K130" s="87"/>
      <c r="L130" s="11">
        <f t="shared" ref="L130:N130" si="17">L133+L139+L144</f>
        <v>0</v>
      </c>
      <c r="M130" s="11">
        <f t="shared" si="17"/>
        <v>0</v>
      </c>
      <c r="N130" s="11">
        <f t="shared" si="17"/>
        <v>0</v>
      </c>
      <c r="O130" s="89"/>
    </row>
    <row r="131" spans="1:15" ht="43.5" customHeight="1" x14ac:dyDescent="0.25">
      <c r="A131" s="132"/>
      <c r="B131" s="126"/>
      <c r="C131" s="132"/>
      <c r="D131" s="37" t="s">
        <v>19</v>
      </c>
      <c r="E131" s="11">
        <f t="shared" si="15"/>
        <v>181</v>
      </c>
      <c r="F131" s="10">
        <f>F134</f>
        <v>101</v>
      </c>
      <c r="G131" s="85">
        <f>G134</f>
        <v>20</v>
      </c>
      <c r="H131" s="86"/>
      <c r="I131" s="86"/>
      <c r="J131" s="86"/>
      <c r="K131" s="87"/>
      <c r="L131" s="11">
        <f t="shared" ref="L131:N131" si="18">L134</f>
        <v>20</v>
      </c>
      <c r="M131" s="11">
        <f t="shared" si="18"/>
        <v>20</v>
      </c>
      <c r="N131" s="11">
        <f t="shared" si="18"/>
        <v>20</v>
      </c>
      <c r="O131" s="90"/>
    </row>
    <row r="132" spans="1:15" ht="18.75" customHeight="1" x14ac:dyDescent="0.25">
      <c r="A132" s="127" t="s">
        <v>11</v>
      </c>
      <c r="B132" s="81" t="s">
        <v>93</v>
      </c>
      <c r="C132" s="78" t="s">
        <v>42</v>
      </c>
      <c r="D132" s="8" t="s">
        <v>5</v>
      </c>
      <c r="E132" s="11">
        <f t="shared" si="15"/>
        <v>181</v>
      </c>
      <c r="F132" s="10">
        <f>F133+F134</f>
        <v>101</v>
      </c>
      <c r="G132" s="85">
        <f>SUM(G133:K134)</f>
        <v>20</v>
      </c>
      <c r="H132" s="86"/>
      <c r="I132" s="86"/>
      <c r="J132" s="86"/>
      <c r="K132" s="87"/>
      <c r="L132" s="11">
        <f t="shared" ref="L132:N132" si="19">SUM(L133:L134)</f>
        <v>20</v>
      </c>
      <c r="M132" s="11">
        <f t="shared" si="19"/>
        <v>20</v>
      </c>
      <c r="N132" s="11">
        <f t="shared" si="19"/>
        <v>20</v>
      </c>
      <c r="O132" s="88" t="s">
        <v>21</v>
      </c>
    </row>
    <row r="133" spans="1:15" ht="47.25" x14ac:dyDescent="0.25">
      <c r="A133" s="128"/>
      <c r="B133" s="82"/>
      <c r="C133" s="79"/>
      <c r="D133" s="13" t="s">
        <v>7</v>
      </c>
      <c r="E133" s="11">
        <f t="shared" si="15"/>
        <v>0</v>
      </c>
      <c r="F133" s="18">
        <v>0</v>
      </c>
      <c r="G133" s="91">
        <v>0</v>
      </c>
      <c r="H133" s="92"/>
      <c r="I133" s="92"/>
      <c r="J133" s="92"/>
      <c r="K133" s="93"/>
      <c r="L133" s="15">
        <v>0</v>
      </c>
      <c r="M133" s="15">
        <v>0</v>
      </c>
      <c r="N133" s="15">
        <v>0</v>
      </c>
      <c r="O133" s="89"/>
    </row>
    <row r="134" spans="1:15" ht="15.75" x14ac:dyDescent="0.25">
      <c r="A134" s="128"/>
      <c r="B134" s="83"/>
      <c r="C134" s="80"/>
      <c r="D134" s="38" t="s">
        <v>19</v>
      </c>
      <c r="E134" s="11">
        <f t="shared" si="15"/>
        <v>181</v>
      </c>
      <c r="F134" s="18">
        <f>20+81</f>
        <v>101</v>
      </c>
      <c r="G134" s="91">
        <v>20</v>
      </c>
      <c r="H134" s="92"/>
      <c r="I134" s="92"/>
      <c r="J134" s="92"/>
      <c r="K134" s="93"/>
      <c r="L134" s="15">
        <v>20</v>
      </c>
      <c r="M134" s="15">
        <v>20</v>
      </c>
      <c r="N134" s="15">
        <v>20</v>
      </c>
      <c r="O134" s="89"/>
    </row>
    <row r="135" spans="1:15" ht="18.75" customHeight="1" x14ac:dyDescent="0.25">
      <c r="A135" s="128"/>
      <c r="B135" s="94" t="s">
        <v>139</v>
      </c>
      <c r="C135" s="94" t="s">
        <v>42</v>
      </c>
      <c r="D135" s="94" t="s">
        <v>71</v>
      </c>
      <c r="E135" s="97" t="s">
        <v>72</v>
      </c>
      <c r="F135" s="97" t="s">
        <v>3</v>
      </c>
      <c r="G135" s="97" t="s">
        <v>129</v>
      </c>
      <c r="H135" s="99" t="s">
        <v>194</v>
      </c>
      <c r="I135" s="100"/>
      <c r="J135" s="100"/>
      <c r="K135" s="101"/>
      <c r="L135" s="102" t="s">
        <v>39</v>
      </c>
      <c r="M135" s="102" t="s">
        <v>40</v>
      </c>
      <c r="N135" s="102" t="s">
        <v>41</v>
      </c>
      <c r="O135" s="89"/>
    </row>
    <row r="136" spans="1:15" ht="31.5" x14ac:dyDescent="0.25">
      <c r="A136" s="128"/>
      <c r="B136" s="95"/>
      <c r="C136" s="95"/>
      <c r="D136" s="95"/>
      <c r="E136" s="98"/>
      <c r="F136" s="98"/>
      <c r="G136" s="98"/>
      <c r="H136" s="16" t="s">
        <v>180</v>
      </c>
      <c r="I136" s="16" t="s">
        <v>185</v>
      </c>
      <c r="J136" s="16" t="s">
        <v>181</v>
      </c>
      <c r="K136" s="16" t="s">
        <v>182</v>
      </c>
      <c r="L136" s="102"/>
      <c r="M136" s="102"/>
      <c r="N136" s="102"/>
      <c r="O136" s="89"/>
    </row>
    <row r="137" spans="1:15" ht="28.5" customHeight="1" x14ac:dyDescent="0.25">
      <c r="A137" s="129"/>
      <c r="B137" s="96"/>
      <c r="C137" s="96"/>
      <c r="D137" s="96"/>
      <c r="E137" s="28">
        <v>1</v>
      </c>
      <c r="F137" s="29">
        <v>1</v>
      </c>
      <c r="G137" s="29">
        <v>1</v>
      </c>
      <c r="H137" s="29" t="s">
        <v>71</v>
      </c>
      <c r="I137" s="29" t="s">
        <v>71</v>
      </c>
      <c r="J137" s="29" t="s">
        <v>71</v>
      </c>
      <c r="K137" s="29">
        <v>1</v>
      </c>
      <c r="L137" s="29">
        <v>1</v>
      </c>
      <c r="M137" s="29">
        <v>1</v>
      </c>
      <c r="N137" s="29">
        <v>1</v>
      </c>
      <c r="O137" s="90"/>
    </row>
    <row r="138" spans="1:15" ht="18.75" customHeight="1" x14ac:dyDescent="0.25">
      <c r="A138" s="127" t="s">
        <v>13</v>
      </c>
      <c r="B138" s="109" t="s">
        <v>94</v>
      </c>
      <c r="C138" s="84" t="s">
        <v>42</v>
      </c>
      <c r="D138" s="8" t="s">
        <v>5</v>
      </c>
      <c r="E138" s="11">
        <f>SUM(F138:N138)</f>
        <v>0</v>
      </c>
      <c r="F138" s="10">
        <f>F139</f>
        <v>0</v>
      </c>
      <c r="G138" s="85">
        <f>SUM(G139:G139)</f>
        <v>0</v>
      </c>
      <c r="H138" s="86"/>
      <c r="I138" s="86"/>
      <c r="J138" s="86"/>
      <c r="K138" s="87"/>
      <c r="L138" s="11">
        <f>SUM(L139:L139)</f>
        <v>0</v>
      </c>
      <c r="M138" s="11">
        <f>SUM(M139:M139)</f>
        <v>0</v>
      </c>
      <c r="N138" s="11">
        <f>SUM(N139:N139)</f>
        <v>0</v>
      </c>
      <c r="O138" s="88" t="s">
        <v>21</v>
      </c>
    </row>
    <row r="139" spans="1:15" ht="62.25" customHeight="1" x14ac:dyDescent="0.25">
      <c r="A139" s="128"/>
      <c r="B139" s="109"/>
      <c r="C139" s="84"/>
      <c r="D139" s="13" t="s">
        <v>7</v>
      </c>
      <c r="E139" s="11">
        <f>SUM(F139:N139)</f>
        <v>0</v>
      </c>
      <c r="F139" s="18">
        <v>0</v>
      </c>
      <c r="G139" s="91">
        <v>0</v>
      </c>
      <c r="H139" s="92"/>
      <c r="I139" s="92"/>
      <c r="J139" s="92"/>
      <c r="K139" s="93"/>
      <c r="L139" s="15">
        <v>0</v>
      </c>
      <c r="M139" s="15">
        <v>0</v>
      </c>
      <c r="N139" s="15">
        <v>0</v>
      </c>
      <c r="O139" s="89"/>
    </row>
    <row r="140" spans="1:15" ht="21" hidden="1" customHeight="1" outlineLevel="1" x14ac:dyDescent="0.3">
      <c r="A140" s="128"/>
      <c r="B140" s="94" t="s">
        <v>23</v>
      </c>
      <c r="C140" s="94" t="s">
        <v>42</v>
      </c>
      <c r="D140" s="94" t="s">
        <v>71</v>
      </c>
      <c r="E140" s="97" t="s">
        <v>72</v>
      </c>
      <c r="F140" s="97" t="s">
        <v>73</v>
      </c>
      <c r="G140" s="39"/>
      <c r="H140" s="39"/>
      <c r="I140" s="39"/>
      <c r="J140" s="39"/>
      <c r="K140" s="102" t="s">
        <v>4</v>
      </c>
      <c r="L140" s="102" t="s">
        <v>39</v>
      </c>
      <c r="M140" s="102" t="s">
        <v>40</v>
      </c>
      <c r="N140" s="102" t="s">
        <v>41</v>
      </c>
      <c r="O140" s="89"/>
    </row>
    <row r="141" spans="1:15" ht="21" hidden="1" customHeight="1" outlineLevel="1" x14ac:dyDescent="0.3">
      <c r="A141" s="128"/>
      <c r="B141" s="95"/>
      <c r="C141" s="95"/>
      <c r="D141" s="95"/>
      <c r="E141" s="98"/>
      <c r="F141" s="98"/>
      <c r="G141" s="16"/>
      <c r="H141" s="16"/>
      <c r="I141" s="16"/>
      <c r="J141" s="16"/>
      <c r="K141" s="102"/>
      <c r="L141" s="102"/>
      <c r="M141" s="102"/>
      <c r="N141" s="102"/>
      <c r="O141" s="89"/>
    </row>
    <row r="142" spans="1:15" ht="21" hidden="1" customHeight="1" outlineLevel="1" x14ac:dyDescent="0.3">
      <c r="A142" s="129"/>
      <c r="B142" s="96"/>
      <c r="C142" s="96"/>
      <c r="D142" s="96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90"/>
    </row>
    <row r="143" spans="1:15" ht="21" customHeight="1" collapsed="1" x14ac:dyDescent="0.25">
      <c r="A143" s="127" t="s">
        <v>14</v>
      </c>
      <c r="B143" s="109" t="s">
        <v>95</v>
      </c>
      <c r="C143" s="84" t="s">
        <v>42</v>
      </c>
      <c r="D143" s="8" t="s">
        <v>5</v>
      </c>
      <c r="E143" s="11">
        <f>SUM(F143:N143)</f>
        <v>0</v>
      </c>
      <c r="F143" s="10">
        <f>F144</f>
        <v>0</v>
      </c>
      <c r="G143" s="85">
        <f>SUM(G144:G144)</f>
        <v>0</v>
      </c>
      <c r="H143" s="86"/>
      <c r="I143" s="86"/>
      <c r="J143" s="86"/>
      <c r="K143" s="87"/>
      <c r="L143" s="11">
        <f>SUM(L144:L144)</f>
        <v>0</v>
      </c>
      <c r="M143" s="11">
        <f>SUM(M144:M144)</f>
        <v>0</v>
      </c>
      <c r="N143" s="11">
        <f>SUM(N144:N144)</f>
        <v>0</v>
      </c>
      <c r="O143" s="88" t="s">
        <v>21</v>
      </c>
    </row>
    <row r="144" spans="1:15" ht="46.5" customHeight="1" x14ac:dyDescent="0.25">
      <c r="A144" s="128"/>
      <c r="B144" s="109"/>
      <c r="C144" s="84"/>
      <c r="D144" s="13" t="s">
        <v>7</v>
      </c>
      <c r="E144" s="11">
        <f>SUM(F144:N144)</f>
        <v>0</v>
      </c>
      <c r="F144" s="18">
        <v>0</v>
      </c>
      <c r="G144" s="91">
        <v>0</v>
      </c>
      <c r="H144" s="92"/>
      <c r="I144" s="92"/>
      <c r="J144" s="92"/>
      <c r="K144" s="93"/>
      <c r="L144" s="15">
        <v>0</v>
      </c>
      <c r="M144" s="15">
        <v>0</v>
      </c>
      <c r="N144" s="15">
        <v>0</v>
      </c>
      <c r="O144" s="89"/>
    </row>
    <row r="145" spans="1:15" ht="21" customHeight="1" x14ac:dyDescent="0.25">
      <c r="A145" s="128"/>
      <c r="B145" s="94" t="s">
        <v>169</v>
      </c>
      <c r="C145" s="94" t="s">
        <v>42</v>
      </c>
      <c r="D145" s="94" t="s">
        <v>71</v>
      </c>
      <c r="E145" s="97" t="s">
        <v>72</v>
      </c>
      <c r="F145" s="97" t="s">
        <v>3</v>
      </c>
      <c r="G145" s="97" t="s">
        <v>129</v>
      </c>
      <c r="H145" s="99" t="s">
        <v>194</v>
      </c>
      <c r="I145" s="100"/>
      <c r="J145" s="100"/>
      <c r="K145" s="101"/>
      <c r="L145" s="102" t="s">
        <v>39</v>
      </c>
      <c r="M145" s="102" t="s">
        <v>40</v>
      </c>
      <c r="N145" s="102" t="s">
        <v>41</v>
      </c>
      <c r="O145" s="89"/>
    </row>
    <row r="146" spans="1:15" ht="36.75" customHeight="1" x14ac:dyDescent="0.25">
      <c r="A146" s="128"/>
      <c r="B146" s="95"/>
      <c r="C146" s="95"/>
      <c r="D146" s="95"/>
      <c r="E146" s="98"/>
      <c r="F146" s="98"/>
      <c r="G146" s="98"/>
      <c r="H146" s="16" t="s">
        <v>180</v>
      </c>
      <c r="I146" s="16" t="s">
        <v>185</v>
      </c>
      <c r="J146" s="16" t="s">
        <v>181</v>
      </c>
      <c r="K146" s="16" t="s">
        <v>182</v>
      </c>
      <c r="L146" s="102"/>
      <c r="M146" s="102"/>
      <c r="N146" s="102"/>
      <c r="O146" s="89"/>
    </row>
    <row r="147" spans="1:15" ht="27.75" customHeight="1" x14ac:dyDescent="0.25">
      <c r="A147" s="129"/>
      <c r="B147" s="96"/>
      <c r="C147" s="96"/>
      <c r="D147" s="96"/>
      <c r="E147" s="16" t="s">
        <v>71</v>
      </c>
      <c r="F147" s="17" t="s">
        <v>71</v>
      </c>
      <c r="G147" s="17" t="s">
        <v>71</v>
      </c>
      <c r="H147" s="17" t="s">
        <v>71</v>
      </c>
      <c r="I147" s="17" t="s">
        <v>71</v>
      </c>
      <c r="J147" s="17" t="s">
        <v>71</v>
      </c>
      <c r="K147" s="17" t="s">
        <v>71</v>
      </c>
      <c r="L147" s="17" t="s">
        <v>71</v>
      </c>
      <c r="M147" s="17" t="s">
        <v>71</v>
      </c>
      <c r="N147" s="17" t="s">
        <v>71</v>
      </c>
      <c r="O147" s="90"/>
    </row>
    <row r="148" spans="1:15" ht="20.25" customHeight="1" x14ac:dyDescent="0.25">
      <c r="A148" s="130">
        <v>3</v>
      </c>
      <c r="B148" s="119" t="s">
        <v>96</v>
      </c>
      <c r="C148" s="118" t="s">
        <v>42</v>
      </c>
      <c r="D148" s="8" t="s">
        <v>5</v>
      </c>
      <c r="E148" s="40">
        <f t="shared" ref="E148:E155" si="20">SUM(F148:N148)</f>
        <v>0</v>
      </c>
      <c r="F148" s="41">
        <f>F149+F150+F151</f>
        <v>0</v>
      </c>
      <c r="G148" s="139">
        <f>G149+G150+G151</f>
        <v>0</v>
      </c>
      <c r="H148" s="140"/>
      <c r="I148" s="140"/>
      <c r="J148" s="140"/>
      <c r="K148" s="141"/>
      <c r="L148" s="40">
        <f>SUM(L149:L151)</f>
        <v>0</v>
      </c>
      <c r="M148" s="40">
        <f>SUM(M149:M151)</f>
        <v>0</v>
      </c>
      <c r="N148" s="40">
        <f>SUM(N149:N151)</f>
        <v>0</v>
      </c>
      <c r="O148" s="108" t="s">
        <v>21</v>
      </c>
    </row>
    <row r="149" spans="1:15" ht="0.75" hidden="1" customHeight="1" outlineLevel="1" x14ac:dyDescent="0.3">
      <c r="A149" s="131"/>
      <c r="B149" s="119"/>
      <c r="C149" s="118"/>
      <c r="D149" s="8" t="s">
        <v>22</v>
      </c>
      <c r="E149" s="40">
        <f t="shared" si="20"/>
        <v>0</v>
      </c>
      <c r="F149" s="41">
        <f>F153</f>
        <v>0</v>
      </c>
      <c r="G149" s="42"/>
      <c r="H149" s="42"/>
      <c r="I149" s="42"/>
      <c r="J149" s="42"/>
      <c r="K149" s="40">
        <f>K153</f>
        <v>0</v>
      </c>
      <c r="L149" s="40">
        <f t="shared" ref="L149:N151" si="21">L153</f>
        <v>0</v>
      </c>
      <c r="M149" s="40">
        <f t="shared" si="21"/>
        <v>0</v>
      </c>
      <c r="N149" s="40">
        <f t="shared" si="21"/>
        <v>0</v>
      </c>
      <c r="O149" s="108"/>
    </row>
    <row r="150" spans="1:15" ht="1.5" hidden="1" customHeight="1" outlineLevel="1" x14ac:dyDescent="0.3">
      <c r="A150" s="131"/>
      <c r="B150" s="119"/>
      <c r="C150" s="118"/>
      <c r="D150" s="8" t="s">
        <v>18</v>
      </c>
      <c r="E150" s="40">
        <f t="shared" si="20"/>
        <v>0</v>
      </c>
      <c r="F150" s="41">
        <f>F154</f>
        <v>0</v>
      </c>
      <c r="G150" s="42"/>
      <c r="H150" s="42"/>
      <c r="I150" s="42"/>
      <c r="J150" s="42"/>
      <c r="K150" s="40">
        <f>K154</f>
        <v>0</v>
      </c>
      <c r="L150" s="40">
        <f t="shared" si="21"/>
        <v>0</v>
      </c>
      <c r="M150" s="40">
        <f t="shared" si="21"/>
        <v>0</v>
      </c>
      <c r="N150" s="40">
        <f t="shared" si="21"/>
        <v>0</v>
      </c>
      <c r="O150" s="108"/>
    </row>
    <row r="151" spans="1:15" ht="49.5" customHeight="1" collapsed="1" x14ac:dyDescent="0.25">
      <c r="A151" s="132"/>
      <c r="B151" s="119"/>
      <c r="C151" s="118"/>
      <c r="D151" s="8" t="s">
        <v>7</v>
      </c>
      <c r="E151" s="40">
        <f t="shared" si="20"/>
        <v>0</v>
      </c>
      <c r="F151" s="41">
        <f>F155</f>
        <v>0</v>
      </c>
      <c r="G151" s="139">
        <f>G155</f>
        <v>0</v>
      </c>
      <c r="H151" s="140"/>
      <c r="I151" s="140"/>
      <c r="J151" s="140"/>
      <c r="K151" s="141"/>
      <c r="L151" s="40">
        <f t="shared" si="21"/>
        <v>0</v>
      </c>
      <c r="M151" s="40">
        <f t="shared" si="21"/>
        <v>0</v>
      </c>
      <c r="N151" s="40">
        <f t="shared" si="21"/>
        <v>0</v>
      </c>
      <c r="O151" s="108"/>
    </row>
    <row r="152" spans="1:15" ht="18.75" customHeight="1" x14ac:dyDescent="0.25">
      <c r="A152" s="127" t="s">
        <v>25</v>
      </c>
      <c r="B152" s="109" t="s">
        <v>53</v>
      </c>
      <c r="C152" s="84" t="s">
        <v>42</v>
      </c>
      <c r="D152" s="8" t="s">
        <v>5</v>
      </c>
      <c r="E152" s="40">
        <f t="shared" si="20"/>
        <v>0</v>
      </c>
      <c r="F152" s="41">
        <f>F153+F154+F155</f>
        <v>0</v>
      </c>
      <c r="G152" s="139">
        <f>SUM(K153:K155)</f>
        <v>0</v>
      </c>
      <c r="H152" s="140"/>
      <c r="I152" s="140"/>
      <c r="J152" s="140"/>
      <c r="K152" s="141"/>
      <c r="L152" s="40">
        <f>SUM(L153:L155)</f>
        <v>0</v>
      </c>
      <c r="M152" s="40">
        <f>SUM(M153:M155)</f>
        <v>0</v>
      </c>
      <c r="N152" s="40">
        <f>SUM(N153:N155)</f>
        <v>0</v>
      </c>
      <c r="O152" s="88" t="s">
        <v>21</v>
      </c>
    </row>
    <row r="153" spans="1:15" ht="36.75" hidden="1" customHeight="1" outlineLevel="1" x14ac:dyDescent="0.3">
      <c r="A153" s="128"/>
      <c r="B153" s="109"/>
      <c r="C153" s="84"/>
      <c r="D153" s="13" t="s">
        <v>22</v>
      </c>
      <c r="E153" s="40">
        <f t="shared" si="20"/>
        <v>0</v>
      </c>
      <c r="F153" s="43">
        <v>0</v>
      </c>
      <c r="G153" s="44"/>
      <c r="H153" s="44"/>
      <c r="I153" s="44"/>
      <c r="J153" s="44"/>
      <c r="K153" s="45">
        <v>0</v>
      </c>
      <c r="L153" s="45">
        <v>0</v>
      </c>
      <c r="M153" s="45">
        <v>0</v>
      </c>
      <c r="N153" s="45">
        <v>0</v>
      </c>
      <c r="O153" s="89"/>
    </row>
    <row r="154" spans="1:15" ht="34.5" hidden="1" customHeight="1" outlineLevel="1" x14ac:dyDescent="0.3">
      <c r="A154" s="128"/>
      <c r="B154" s="109"/>
      <c r="C154" s="84"/>
      <c r="D154" s="13" t="s">
        <v>18</v>
      </c>
      <c r="E154" s="40">
        <f t="shared" si="20"/>
        <v>0</v>
      </c>
      <c r="F154" s="43">
        <v>0</v>
      </c>
      <c r="G154" s="44"/>
      <c r="H154" s="44"/>
      <c r="I154" s="44"/>
      <c r="J154" s="44"/>
      <c r="K154" s="45">
        <v>0</v>
      </c>
      <c r="L154" s="45">
        <v>0</v>
      </c>
      <c r="M154" s="45">
        <v>0</v>
      </c>
      <c r="N154" s="45">
        <v>0</v>
      </c>
      <c r="O154" s="89"/>
    </row>
    <row r="155" spans="1:15" ht="49.5" customHeight="1" collapsed="1" x14ac:dyDescent="0.25">
      <c r="A155" s="128"/>
      <c r="B155" s="109"/>
      <c r="C155" s="84"/>
      <c r="D155" s="13" t="s">
        <v>7</v>
      </c>
      <c r="E155" s="40">
        <f t="shared" si="20"/>
        <v>0</v>
      </c>
      <c r="F155" s="43">
        <v>0</v>
      </c>
      <c r="G155" s="142">
        <v>0</v>
      </c>
      <c r="H155" s="143"/>
      <c r="I155" s="143"/>
      <c r="J155" s="143"/>
      <c r="K155" s="144"/>
      <c r="L155" s="45">
        <v>0</v>
      </c>
      <c r="M155" s="45">
        <v>0</v>
      </c>
      <c r="N155" s="45">
        <v>0</v>
      </c>
      <c r="O155" s="89"/>
    </row>
    <row r="156" spans="1:15" ht="21" customHeight="1" x14ac:dyDescent="0.25">
      <c r="A156" s="128"/>
      <c r="B156" s="94" t="s">
        <v>176</v>
      </c>
      <c r="C156" s="94" t="s">
        <v>42</v>
      </c>
      <c r="D156" s="94" t="s">
        <v>71</v>
      </c>
      <c r="E156" s="97" t="s">
        <v>72</v>
      </c>
      <c r="F156" s="97" t="s">
        <v>3</v>
      </c>
      <c r="G156" s="97" t="s">
        <v>129</v>
      </c>
      <c r="H156" s="99" t="s">
        <v>194</v>
      </c>
      <c r="I156" s="100"/>
      <c r="J156" s="100"/>
      <c r="K156" s="101"/>
      <c r="L156" s="102" t="s">
        <v>39</v>
      </c>
      <c r="M156" s="102" t="s">
        <v>40</v>
      </c>
      <c r="N156" s="102" t="s">
        <v>41</v>
      </c>
      <c r="O156" s="89"/>
    </row>
    <row r="157" spans="1:15" ht="36.75" customHeight="1" x14ac:dyDescent="0.25">
      <c r="A157" s="128"/>
      <c r="B157" s="95"/>
      <c r="C157" s="95"/>
      <c r="D157" s="95"/>
      <c r="E157" s="98"/>
      <c r="F157" s="98"/>
      <c r="G157" s="98"/>
      <c r="H157" s="16" t="s">
        <v>180</v>
      </c>
      <c r="I157" s="16" t="s">
        <v>185</v>
      </c>
      <c r="J157" s="16" t="s">
        <v>181</v>
      </c>
      <c r="K157" s="16" t="s">
        <v>182</v>
      </c>
      <c r="L157" s="102"/>
      <c r="M157" s="102"/>
      <c r="N157" s="102"/>
      <c r="O157" s="89"/>
    </row>
    <row r="158" spans="1:15" ht="21" customHeight="1" x14ac:dyDescent="0.25">
      <c r="A158" s="129"/>
      <c r="B158" s="96"/>
      <c r="C158" s="96"/>
      <c r="D158" s="96"/>
      <c r="E158" s="16" t="s">
        <v>71</v>
      </c>
      <c r="F158" s="17" t="s">
        <v>71</v>
      </c>
      <c r="G158" s="17" t="s">
        <v>71</v>
      </c>
      <c r="H158" s="17" t="s">
        <v>71</v>
      </c>
      <c r="I158" s="17" t="s">
        <v>71</v>
      </c>
      <c r="J158" s="17" t="s">
        <v>71</v>
      </c>
      <c r="K158" s="17" t="s">
        <v>71</v>
      </c>
      <c r="L158" s="17" t="s">
        <v>71</v>
      </c>
      <c r="M158" s="17" t="s">
        <v>71</v>
      </c>
      <c r="N158" s="17" t="s">
        <v>71</v>
      </c>
      <c r="O158" s="90"/>
    </row>
    <row r="159" spans="1:15" ht="15.75" x14ac:dyDescent="0.25">
      <c r="A159" s="107" t="s">
        <v>16</v>
      </c>
      <c r="B159" s="107"/>
      <c r="C159" s="107"/>
      <c r="D159" s="8" t="s">
        <v>5</v>
      </c>
      <c r="E159" s="11">
        <f>SUM(F159:N159)</f>
        <v>431694.72396999999</v>
      </c>
      <c r="F159" s="10">
        <f>F160+F161+F162+F163</f>
        <v>86408.94690000001</v>
      </c>
      <c r="G159" s="85">
        <f>G160+G161+G162+G163</f>
        <v>93819.989350000003</v>
      </c>
      <c r="H159" s="86"/>
      <c r="I159" s="86"/>
      <c r="J159" s="86"/>
      <c r="K159" s="87"/>
      <c r="L159" s="11">
        <f>SUM(L160:L163)</f>
        <v>84707.167099999991</v>
      </c>
      <c r="M159" s="11">
        <f>SUM(M160:M163)</f>
        <v>84707.11198999999</v>
      </c>
      <c r="N159" s="11">
        <f>SUM(N160:N163)</f>
        <v>82051.508629999997</v>
      </c>
      <c r="O159" s="108"/>
    </row>
    <row r="160" spans="1:15" ht="31.5" x14ac:dyDescent="0.25">
      <c r="A160" s="107"/>
      <c r="B160" s="107"/>
      <c r="C160" s="107"/>
      <c r="D160" s="8" t="s">
        <v>22</v>
      </c>
      <c r="E160" s="11">
        <f>SUM(F160:N160)</f>
        <v>3344.2238499999999</v>
      </c>
      <c r="F160" s="10">
        <f>F100+F149</f>
        <v>704.029</v>
      </c>
      <c r="G160" s="85">
        <f>G100+K149</f>
        <v>916.79880000000003</v>
      </c>
      <c r="H160" s="86"/>
      <c r="I160" s="86"/>
      <c r="J160" s="86"/>
      <c r="K160" s="87"/>
      <c r="L160" s="11">
        <f t="shared" ref="L160:N161" si="22">L100+L149</f>
        <v>894.84937000000002</v>
      </c>
      <c r="M160" s="11">
        <f t="shared" si="22"/>
        <v>828.54668000000004</v>
      </c>
      <c r="N160" s="11">
        <f t="shared" si="22"/>
        <v>0</v>
      </c>
      <c r="O160" s="108"/>
    </row>
    <row r="161" spans="1:15" ht="31.5" x14ac:dyDescent="0.25">
      <c r="A161" s="107"/>
      <c r="B161" s="107"/>
      <c r="C161" s="107"/>
      <c r="D161" s="8" t="s">
        <v>18</v>
      </c>
      <c r="E161" s="11">
        <f>SUM(F161:N161)</f>
        <v>13543.556349999999</v>
      </c>
      <c r="F161" s="10">
        <f>F101+F150</f>
        <v>5894.1886500000001</v>
      </c>
      <c r="G161" s="85">
        <f>G101+K150</f>
        <v>6058.5419199999997</v>
      </c>
      <c r="H161" s="86"/>
      <c r="I161" s="86"/>
      <c r="J161" s="86"/>
      <c r="K161" s="87"/>
      <c r="L161" s="11">
        <f t="shared" si="22"/>
        <v>762.27909999999997</v>
      </c>
      <c r="M161" s="11">
        <f t="shared" si="22"/>
        <v>828.54668000000004</v>
      </c>
      <c r="N161" s="11">
        <f t="shared" si="22"/>
        <v>0</v>
      </c>
      <c r="O161" s="108"/>
    </row>
    <row r="162" spans="1:15" ht="51.75" customHeight="1" x14ac:dyDescent="0.25">
      <c r="A162" s="107"/>
      <c r="B162" s="107"/>
      <c r="C162" s="107"/>
      <c r="D162" s="8" t="s">
        <v>7</v>
      </c>
      <c r="E162" s="11">
        <f>SUM(F162:N162)</f>
        <v>406706.83373000001</v>
      </c>
      <c r="F162" s="10">
        <f>F102+F130+F151</f>
        <v>76831.821210000009</v>
      </c>
      <c r="G162" s="85">
        <f>G102+G130+G151</f>
        <v>85564.348129999998</v>
      </c>
      <c r="H162" s="86"/>
      <c r="I162" s="86"/>
      <c r="J162" s="86"/>
      <c r="K162" s="87"/>
      <c r="L162" s="11">
        <f>L102+L130+L151</f>
        <v>81769.738129999998</v>
      </c>
      <c r="M162" s="11">
        <f>M102+M130+M151</f>
        <v>81769.718129999994</v>
      </c>
      <c r="N162" s="11">
        <f>N102+N130+N151</f>
        <v>80771.208129999999</v>
      </c>
      <c r="O162" s="108"/>
    </row>
    <row r="163" spans="1:15" ht="15.75" x14ac:dyDescent="0.25">
      <c r="A163" s="107"/>
      <c r="B163" s="107"/>
      <c r="C163" s="107"/>
      <c r="D163" s="26" t="s">
        <v>19</v>
      </c>
      <c r="E163" s="11">
        <f>SUM(F163:N163)</f>
        <v>8100.1100400000014</v>
      </c>
      <c r="F163" s="10">
        <f>F103+F131</f>
        <v>2978.9080400000003</v>
      </c>
      <c r="G163" s="85">
        <f>G103+G131</f>
        <v>1280.3005000000001</v>
      </c>
      <c r="H163" s="86"/>
      <c r="I163" s="86"/>
      <c r="J163" s="86"/>
      <c r="K163" s="87"/>
      <c r="L163" s="11">
        <f>L103+L131</f>
        <v>1280.3005000000001</v>
      </c>
      <c r="M163" s="11">
        <f>M103+M131</f>
        <v>1280.3005000000001</v>
      </c>
      <c r="N163" s="11">
        <f>N103+N131</f>
        <v>1280.3005000000001</v>
      </c>
      <c r="O163" s="108"/>
    </row>
    <row r="164" spans="1:15" ht="25.5" customHeight="1" x14ac:dyDescent="0.25">
      <c r="A164" s="122" t="s">
        <v>220</v>
      </c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</row>
    <row r="165" spans="1:15" ht="15.75" x14ac:dyDescent="0.25">
      <c r="A165" s="118">
        <v>1</v>
      </c>
      <c r="B165" s="119" t="s">
        <v>191</v>
      </c>
      <c r="C165" s="118" t="s">
        <v>42</v>
      </c>
      <c r="D165" s="8" t="s">
        <v>5</v>
      </c>
      <c r="E165" s="11">
        <f t="shared" ref="E165:E170" si="23">SUM(F165:N165)</f>
        <v>577491.57603999996</v>
      </c>
      <c r="F165" s="10">
        <f>F166+F167</f>
        <v>68806.537379999994</v>
      </c>
      <c r="G165" s="85">
        <f>G166+G167</f>
        <v>136224.69380000001</v>
      </c>
      <c r="H165" s="86"/>
      <c r="I165" s="86"/>
      <c r="J165" s="86"/>
      <c r="K165" s="87"/>
      <c r="L165" s="11">
        <f>SUM(L166:L167)</f>
        <v>126193.58162</v>
      </c>
      <c r="M165" s="11">
        <f>SUM(M166:M167)</f>
        <v>123133.38162</v>
      </c>
      <c r="N165" s="11">
        <f>SUM(N166:N167)</f>
        <v>123133.38162</v>
      </c>
      <c r="O165" s="108" t="s">
        <v>21</v>
      </c>
    </row>
    <row r="166" spans="1:15" ht="45.75" customHeight="1" x14ac:dyDescent="0.25">
      <c r="A166" s="118"/>
      <c r="B166" s="119"/>
      <c r="C166" s="118"/>
      <c r="D166" s="8" t="s">
        <v>7</v>
      </c>
      <c r="E166" s="11">
        <f t="shared" si="23"/>
        <v>565283.36986999994</v>
      </c>
      <c r="F166" s="10">
        <f>F169+F175+F180</f>
        <v>64492.558769999996</v>
      </c>
      <c r="G166" s="85">
        <f>G169+G175+G180</f>
        <v>132721.03691</v>
      </c>
      <c r="H166" s="86"/>
      <c r="I166" s="86"/>
      <c r="J166" s="86"/>
      <c r="K166" s="87"/>
      <c r="L166" s="11">
        <f>L169+L175+L180</f>
        <v>122689.92473</v>
      </c>
      <c r="M166" s="11">
        <f t="shared" ref="M166:N166" si="24">M169+M175+M180</f>
        <v>122689.92473</v>
      </c>
      <c r="N166" s="11">
        <f t="shared" si="24"/>
        <v>122689.92473</v>
      </c>
      <c r="O166" s="108"/>
    </row>
    <row r="167" spans="1:15" ht="26.25" customHeight="1" x14ac:dyDescent="0.25">
      <c r="A167" s="118"/>
      <c r="B167" s="119"/>
      <c r="C167" s="118"/>
      <c r="D167" s="26" t="s">
        <v>19</v>
      </c>
      <c r="E167" s="11">
        <f t="shared" si="23"/>
        <v>12208.206169999999</v>
      </c>
      <c r="F167" s="10">
        <f>F170</f>
        <v>4313.9786100000001</v>
      </c>
      <c r="G167" s="85">
        <f>G170</f>
        <v>3503.6568899999997</v>
      </c>
      <c r="H167" s="86"/>
      <c r="I167" s="86"/>
      <c r="J167" s="86"/>
      <c r="K167" s="87"/>
      <c r="L167" s="11">
        <f t="shared" ref="L167:N167" si="25">L170</f>
        <v>3503.6568900000002</v>
      </c>
      <c r="M167" s="11">
        <f t="shared" si="25"/>
        <v>443.45688999999999</v>
      </c>
      <c r="N167" s="11">
        <f t="shared" si="25"/>
        <v>443.45688999999999</v>
      </c>
      <c r="O167" s="108"/>
    </row>
    <row r="168" spans="1:15" ht="21.75" customHeight="1" x14ac:dyDescent="0.25">
      <c r="A168" s="78" t="s">
        <v>8</v>
      </c>
      <c r="B168" s="109" t="s">
        <v>97</v>
      </c>
      <c r="C168" s="84" t="s">
        <v>42</v>
      </c>
      <c r="D168" s="8" t="s">
        <v>5</v>
      </c>
      <c r="E168" s="11">
        <f t="shared" si="23"/>
        <v>577491.57603999996</v>
      </c>
      <c r="F168" s="10">
        <f>F169+F170</f>
        <v>68806.537379999994</v>
      </c>
      <c r="G168" s="85">
        <f>G169+G170</f>
        <v>136224.69380000001</v>
      </c>
      <c r="H168" s="86"/>
      <c r="I168" s="86"/>
      <c r="J168" s="86"/>
      <c r="K168" s="87"/>
      <c r="L168" s="11">
        <f>SUM(L169:L170)</f>
        <v>126193.58162</v>
      </c>
      <c r="M168" s="11">
        <f>SUM(M169:M170)</f>
        <v>123133.38162</v>
      </c>
      <c r="N168" s="11">
        <f>SUM(N169:N170)</f>
        <v>123133.38162</v>
      </c>
      <c r="O168" s="88" t="s">
        <v>21</v>
      </c>
    </row>
    <row r="169" spans="1:15" ht="53.25" customHeight="1" x14ac:dyDescent="0.25">
      <c r="A169" s="79"/>
      <c r="B169" s="109"/>
      <c r="C169" s="84"/>
      <c r="D169" s="13" t="s">
        <v>7</v>
      </c>
      <c r="E169" s="11">
        <f t="shared" si="23"/>
        <v>565283.36986999994</v>
      </c>
      <c r="F169" s="18">
        <f>19759.15823+43326.17321+242.01684-232.8-220+1717.73791-99.72742</f>
        <v>64492.558769999996</v>
      </c>
      <c r="G169" s="91">
        <f>19759.15823+43326.17321+59604.59329+112.15+9918.96218</f>
        <v>132721.03691</v>
      </c>
      <c r="H169" s="92"/>
      <c r="I169" s="92"/>
      <c r="J169" s="92"/>
      <c r="K169" s="93"/>
      <c r="L169" s="15">
        <v>122689.92473</v>
      </c>
      <c r="M169" s="15">
        <v>122689.92473</v>
      </c>
      <c r="N169" s="15">
        <v>122689.92473</v>
      </c>
      <c r="O169" s="89"/>
    </row>
    <row r="170" spans="1:15" ht="32.25" customHeight="1" x14ac:dyDescent="0.25">
      <c r="A170" s="79"/>
      <c r="B170" s="109"/>
      <c r="C170" s="84"/>
      <c r="D170" s="27" t="s">
        <v>19</v>
      </c>
      <c r="E170" s="11">
        <f t="shared" si="23"/>
        <v>12208.206169999999</v>
      </c>
      <c r="F170" s="18">
        <f>443.45689+3060.2+300+510.32172</f>
        <v>4313.9786100000001</v>
      </c>
      <c r="G170" s="91">
        <f>443.45689+3060.2</f>
        <v>3503.6568899999997</v>
      </c>
      <c r="H170" s="92"/>
      <c r="I170" s="92"/>
      <c r="J170" s="92"/>
      <c r="K170" s="93"/>
      <c r="L170" s="15">
        <v>3503.6568900000002</v>
      </c>
      <c r="M170" s="15">
        <v>443.45688999999999</v>
      </c>
      <c r="N170" s="15">
        <v>443.45688999999999</v>
      </c>
      <c r="O170" s="89"/>
    </row>
    <row r="171" spans="1:15" ht="18" customHeight="1" x14ac:dyDescent="0.25">
      <c r="A171" s="79"/>
      <c r="B171" s="94" t="s">
        <v>140</v>
      </c>
      <c r="C171" s="94" t="s">
        <v>42</v>
      </c>
      <c r="D171" s="94" t="s">
        <v>71</v>
      </c>
      <c r="E171" s="97" t="s">
        <v>72</v>
      </c>
      <c r="F171" s="97" t="s">
        <v>3</v>
      </c>
      <c r="G171" s="97" t="s">
        <v>129</v>
      </c>
      <c r="H171" s="99" t="s">
        <v>194</v>
      </c>
      <c r="I171" s="100"/>
      <c r="J171" s="100"/>
      <c r="K171" s="101"/>
      <c r="L171" s="102" t="s">
        <v>39</v>
      </c>
      <c r="M171" s="102" t="s">
        <v>40</v>
      </c>
      <c r="N171" s="102" t="s">
        <v>41</v>
      </c>
      <c r="O171" s="89"/>
    </row>
    <row r="172" spans="1:15" ht="41.25" customHeight="1" x14ac:dyDescent="0.25">
      <c r="A172" s="79"/>
      <c r="B172" s="95"/>
      <c r="C172" s="95"/>
      <c r="D172" s="95"/>
      <c r="E172" s="98"/>
      <c r="F172" s="98"/>
      <c r="G172" s="98"/>
      <c r="H172" s="16" t="s">
        <v>180</v>
      </c>
      <c r="I172" s="16" t="s">
        <v>185</v>
      </c>
      <c r="J172" s="16" t="s">
        <v>181</v>
      </c>
      <c r="K172" s="16" t="s">
        <v>182</v>
      </c>
      <c r="L172" s="102"/>
      <c r="M172" s="102"/>
      <c r="N172" s="102"/>
      <c r="O172" s="89"/>
    </row>
    <row r="173" spans="1:15" ht="96.75" customHeight="1" x14ac:dyDescent="0.25">
      <c r="A173" s="80"/>
      <c r="B173" s="96"/>
      <c r="C173" s="96"/>
      <c r="D173" s="96"/>
      <c r="E173" s="28">
        <v>100</v>
      </c>
      <c r="F173" s="17" t="s">
        <v>71</v>
      </c>
      <c r="G173" s="29">
        <v>100</v>
      </c>
      <c r="H173" s="29">
        <v>25</v>
      </c>
      <c r="I173" s="29">
        <v>50</v>
      </c>
      <c r="J173" s="29">
        <v>75</v>
      </c>
      <c r="K173" s="29">
        <v>100</v>
      </c>
      <c r="L173" s="29">
        <v>100</v>
      </c>
      <c r="M173" s="29">
        <v>100</v>
      </c>
      <c r="N173" s="29">
        <v>100</v>
      </c>
      <c r="O173" s="90"/>
    </row>
    <row r="174" spans="1:15" ht="21.75" customHeight="1" x14ac:dyDescent="0.25">
      <c r="A174" s="78" t="s">
        <v>9</v>
      </c>
      <c r="B174" s="109" t="s">
        <v>98</v>
      </c>
      <c r="C174" s="84" t="s">
        <v>42</v>
      </c>
      <c r="D174" s="8" t="s">
        <v>5</v>
      </c>
      <c r="E174" s="11">
        <f>SUM(F174:N174)</f>
        <v>0</v>
      </c>
      <c r="F174" s="10">
        <f>F175</f>
        <v>0</v>
      </c>
      <c r="G174" s="85">
        <f>SUM(G175:G175)</f>
        <v>0</v>
      </c>
      <c r="H174" s="86"/>
      <c r="I174" s="86"/>
      <c r="J174" s="86"/>
      <c r="K174" s="87"/>
      <c r="L174" s="11">
        <f>SUM(L175:L175)</f>
        <v>0</v>
      </c>
      <c r="M174" s="11">
        <f>SUM(M175:M175)</f>
        <v>0</v>
      </c>
      <c r="N174" s="11">
        <f>SUM(N175:N175)</f>
        <v>0</v>
      </c>
      <c r="O174" s="88" t="s">
        <v>21</v>
      </c>
    </row>
    <row r="175" spans="1:15" ht="51" customHeight="1" x14ac:dyDescent="0.25">
      <c r="A175" s="79"/>
      <c r="B175" s="109"/>
      <c r="C175" s="84"/>
      <c r="D175" s="13" t="s">
        <v>7</v>
      </c>
      <c r="E175" s="11">
        <f>SUM(F175:N175)</f>
        <v>0</v>
      </c>
      <c r="F175" s="18">
        <v>0</v>
      </c>
      <c r="G175" s="91">
        <v>0</v>
      </c>
      <c r="H175" s="92"/>
      <c r="I175" s="92"/>
      <c r="J175" s="92"/>
      <c r="K175" s="93"/>
      <c r="L175" s="15">
        <v>0</v>
      </c>
      <c r="M175" s="15">
        <v>0</v>
      </c>
      <c r="N175" s="15">
        <v>0</v>
      </c>
      <c r="O175" s="89"/>
    </row>
    <row r="176" spans="1:15" ht="21.75" customHeight="1" x14ac:dyDescent="0.25">
      <c r="A176" s="79"/>
      <c r="B176" s="94" t="s">
        <v>141</v>
      </c>
      <c r="C176" s="94" t="s">
        <v>42</v>
      </c>
      <c r="D176" s="94" t="s">
        <v>71</v>
      </c>
      <c r="E176" s="97" t="s">
        <v>72</v>
      </c>
      <c r="F176" s="97" t="s">
        <v>3</v>
      </c>
      <c r="G176" s="97" t="s">
        <v>129</v>
      </c>
      <c r="H176" s="99" t="s">
        <v>194</v>
      </c>
      <c r="I176" s="100"/>
      <c r="J176" s="100"/>
      <c r="K176" s="101"/>
      <c r="L176" s="102" t="s">
        <v>39</v>
      </c>
      <c r="M176" s="102" t="s">
        <v>40</v>
      </c>
      <c r="N176" s="102" t="s">
        <v>41</v>
      </c>
      <c r="O176" s="89"/>
    </row>
    <row r="177" spans="1:15" ht="38.25" customHeight="1" x14ac:dyDescent="0.25">
      <c r="A177" s="79"/>
      <c r="B177" s="95"/>
      <c r="C177" s="95"/>
      <c r="D177" s="95"/>
      <c r="E177" s="98"/>
      <c r="F177" s="98"/>
      <c r="G177" s="98"/>
      <c r="H177" s="16" t="s">
        <v>180</v>
      </c>
      <c r="I177" s="16" t="s">
        <v>185</v>
      </c>
      <c r="J177" s="16" t="s">
        <v>181</v>
      </c>
      <c r="K177" s="16" t="s">
        <v>182</v>
      </c>
      <c r="L177" s="102"/>
      <c r="M177" s="102"/>
      <c r="N177" s="102"/>
      <c r="O177" s="89"/>
    </row>
    <row r="178" spans="1:15" ht="21.75" customHeight="1" x14ac:dyDescent="0.25">
      <c r="A178" s="80"/>
      <c r="B178" s="96"/>
      <c r="C178" s="96"/>
      <c r="D178" s="96"/>
      <c r="E178" s="16" t="s">
        <v>71</v>
      </c>
      <c r="F178" s="17" t="s">
        <v>71</v>
      </c>
      <c r="G178" s="17" t="s">
        <v>71</v>
      </c>
      <c r="H178" s="17" t="s">
        <v>71</v>
      </c>
      <c r="I178" s="17" t="s">
        <v>71</v>
      </c>
      <c r="J178" s="17" t="s">
        <v>71</v>
      </c>
      <c r="K178" s="17" t="s">
        <v>71</v>
      </c>
      <c r="L178" s="17" t="s">
        <v>71</v>
      </c>
      <c r="M178" s="17" t="s">
        <v>71</v>
      </c>
      <c r="N178" s="17" t="s">
        <v>71</v>
      </c>
      <c r="O178" s="90"/>
    </row>
    <row r="179" spans="1:15" ht="21.75" customHeight="1" x14ac:dyDescent="0.25">
      <c r="A179" s="127" t="s">
        <v>20</v>
      </c>
      <c r="B179" s="109" t="s">
        <v>99</v>
      </c>
      <c r="C179" s="84" t="s">
        <v>42</v>
      </c>
      <c r="D179" s="8" t="s">
        <v>5</v>
      </c>
      <c r="E179" s="11">
        <f>SUM(F179:N179)</f>
        <v>0</v>
      </c>
      <c r="F179" s="10">
        <f>F180</f>
        <v>0</v>
      </c>
      <c r="G179" s="85">
        <f>SUM(G180:G180)</f>
        <v>0</v>
      </c>
      <c r="H179" s="86"/>
      <c r="I179" s="86"/>
      <c r="J179" s="86"/>
      <c r="K179" s="87"/>
      <c r="L179" s="11">
        <f>SUM(L180:L180)</f>
        <v>0</v>
      </c>
      <c r="M179" s="11">
        <f>SUM(M180:M180)</f>
        <v>0</v>
      </c>
      <c r="N179" s="11">
        <f>SUM(N180:N180)</f>
        <v>0</v>
      </c>
      <c r="O179" s="88" t="s">
        <v>21</v>
      </c>
    </row>
    <row r="180" spans="1:15" ht="79.5" customHeight="1" x14ac:dyDescent="0.25">
      <c r="A180" s="128"/>
      <c r="B180" s="109"/>
      <c r="C180" s="84"/>
      <c r="D180" s="13" t="s">
        <v>7</v>
      </c>
      <c r="E180" s="11">
        <f>SUM(F180:N180)</f>
        <v>0</v>
      </c>
      <c r="F180" s="18">
        <v>0</v>
      </c>
      <c r="G180" s="91">
        <v>0</v>
      </c>
      <c r="H180" s="92"/>
      <c r="I180" s="92"/>
      <c r="J180" s="92"/>
      <c r="K180" s="93"/>
      <c r="L180" s="15">
        <v>0</v>
      </c>
      <c r="M180" s="15">
        <v>0</v>
      </c>
      <c r="N180" s="15">
        <v>0</v>
      </c>
      <c r="O180" s="89"/>
    </row>
    <row r="181" spans="1:15" ht="21.75" customHeight="1" x14ac:dyDescent="0.25">
      <c r="A181" s="128"/>
      <c r="B181" s="94" t="s">
        <v>142</v>
      </c>
      <c r="C181" s="94" t="s">
        <v>42</v>
      </c>
      <c r="D181" s="94" t="s">
        <v>71</v>
      </c>
      <c r="E181" s="97" t="s">
        <v>72</v>
      </c>
      <c r="F181" s="97" t="s">
        <v>3</v>
      </c>
      <c r="G181" s="97" t="s">
        <v>129</v>
      </c>
      <c r="H181" s="99" t="s">
        <v>194</v>
      </c>
      <c r="I181" s="100"/>
      <c r="J181" s="100"/>
      <c r="K181" s="101"/>
      <c r="L181" s="102" t="s">
        <v>39</v>
      </c>
      <c r="M181" s="102" t="s">
        <v>40</v>
      </c>
      <c r="N181" s="102" t="s">
        <v>41</v>
      </c>
      <c r="O181" s="89"/>
    </row>
    <row r="182" spans="1:15" ht="39" customHeight="1" x14ac:dyDescent="0.25">
      <c r="A182" s="128"/>
      <c r="B182" s="95"/>
      <c r="C182" s="95"/>
      <c r="D182" s="95"/>
      <c r="E182" s="98"/>
      <c r="F182" s="98"/>
      <c r="G182" s="98"/>
      <c r="H182" s="16" t="s">
        <v>180</v>
      </c>
      <c r="I182" s="16" t="s">
        <v>185</v>
      </c>
      <c r="J182" s="16" t="s">
        <v>181</v>
      </c>
      <c r="K182" s="16" t="s">
        <v>182</v>
      </c>
      <c r="L182" s="102"/>
      <c r="M182" s="102"/>
      <c r="N182" s="102"/>
      <c r="O182" s="89"/>
    </row>
    <row r="183" spans="1:15" ht="55.5" customHeight="1" x14ac:dyDescent="0.25">
      <c r="A183" s="129"/>
      <c r="B183" s="96"/>
      <c r="C183" s="96"/>
      <c r="D183" s="96"/>
      <c r="E183" s="16" t="s">
        <v>71</v>
      </c>
      <c r="F183" s="17" t="s">
        <v>71</v>
      </c>
      <c r="G183" s="17" t="s">
        <v>71</v>
      </c>
      <c r="H183" s="17" t="s">
        <v>71</v>
      </c>
      <c r="I183" s="17" t="s">
        <v>71</v>
      </c>
      <c r="J183" s="17" t="s">
        <v>71</v>
      </c>
      <c r="K183" s="17" t="s">
        <v>71</v>
      </c>
      <c r="L183" s="17" t="s">
        <v>71</v>
      </c>
      <c r="M183" s="17" t="s">
        <v>71</v>
      </c>
      <c r="N183" s="17" t="s">
        <v>71</v>
      </c>
      <c r="O183" s="90"/>
    </row>
    <row r="184" spans="1:15" ht="21.75" customHeight="1" x14ac:dyDescent="0.25">
      <c r="A184" s="136" t="s">
        <v>10</v>
      </c>
      <c r="B184" s="137" t="s">
        <v>192</v>
      </c>
      <c r="C184" s="119" t="s">
        <v>42</v>
      </c>
      <c r="D184" s="8" t="s">
        <v>5</v>
      </c>
      <c r="E184" s="11">
        <f>SUM(F184:N184)</f>
        <v>0</v>
      </c>
      <c r="F184" s="10">
        <f>F185</f>
        <v>0</v>
      </c>
      <c r="G184" s="85">
        <f>SUM(G185:G185)</f>
        <v>0</v>
      </c>
      <c r="H184" s="86"/>
      <c r="I184" s="86"/>
      <c r="J184" s="86"/>
      <c r="K184" s="87"/>
      <c r="L184" s="11">
        <f>SUM(L185:L185)</f>
        <v>0</v>
      </c>
      <c r="M184" s="11">
        <f>SUM(M185:M185)</f>
        <v>0</v>
      </c>
      <c r="N184" s="11">
        <f>SUM(N185:N185)</f>
        <v>0</v>
      </c>
      <c r="O184" s="108" t="s">
        <v>21</v>
      </c>
    </row>
    <row r="185" spans="1:15" ht="52.5" customHeight="1" x14ac:dyDescent="0.25">
      <c r="A185" s="136"/>
      <c r="B185" s="137"/>
      <c r="C185" s="119"/>
      <c r="D185" s="8" t="s">
        <v>7</v>
      </c>
      <c r="E185" s="11">
        <f>SUM(F185:N185)</f>
        <v>0</v>
      </c>
      <c r="F185" s="10">
        <f>F187</f>
        <v>0</v>
      </c>
      <c r="G185" s="85">
        <f>G187</f>
        <v>0</v>
      </c>
      <c r="H185" s="86"/>
      <c r="I185" s="86"/>
      <c r="J185" s="86"/>
      <c r="K185" s="87"/>
      <c r="L185" s="11">
        <f t="shared" ref="L185:M185" si="26">L187</f>
        <v>0</v>
      </c>
      <c r="M185" s="11">
        <f t="shared" si="26"/>
        <v>0</v>
      </c>
      <c r="N185" s="11">
        <f>N187</f>
        <v>0</v>
      </c>
      <c r="O185" s="108"/>
    </row>
    <row r="186" spans="1:15" ht="21.75" customHeight="1" x14ac:dyDescent="0.25">
      <c r="A186" s="78" t="s">
        <v>11</v>
      </c>
      <c r="B186" s="109" t="s">
        <v>100</v>
      </c>
      <c r="C186" s="78" t="s">
        <v>42</v>
      </c>
      <c r="D186" s="8" t="s">
        <v>5</v>
      </c>
      <c r="E186" s="11">
        <f>SUM(F186:N186)</f>
        <v>0</v>
      </c>
      <c r="F186" s="10">
        <f>F187</f>
        <v>0</v>
      </c>
      <c r="G186" s="85">
        <f>SUM(G187:G187)</f>
        <v>0</v>
      </c>
      <c r="H186" s="86"/>
      <c r="I186" s="86"/>
      <c r="J186" s="86"/>
      <c r="K186" s="87"/>
      <c r="L186" s="11">
        <f>SUM(L187:L187)</f>
        <v>0</v>
      </c>
      <c r="M186" s="11">
        <f>SUM(M187:M187)</f>
        <v>0</v>
      </c>
      <c r="N186" s="11">
        <f>SUM(N187:N187)</f>
        <v>0</v>
      </c>
      <c r="O186" s="88" t="s">
        <v>21</v>
      </c>
    </row>
    <row r="187" spans="1:15" ht="56.25" customHeight="1" x14ac:dyDescent="0.25">
      <c r="A187" s="79"/>
      <c r="B187" s="109"/>
      <c r="C187" s="80"/>
      <c r="D187" s="13" t="s">
        <v>7</v>
      </c>
      <c r="E187" s="11">
        <f>SUM(F187:N187)</f>
        <v>0</v>
      </c>
      <c r="F187" s="18">
        <v>0</v>
      </c>
      <c r="G187" s="91">
        <v>0</v>
      </c>
      <c r="H187" s="92"/>
      <c r="I187" s="92"/>
      <c r="J187" s="92"/>
      <c r="K187" s="93"/>
      <c r="L187" s="15">
        <v>0</v>
      </c>
      <c r="M187" s="15">
        <v>0</v>
      </c>
      <c r="N187" s="15">
        <v>0</v>
      </c>
      <c r="O187" s="89"/>
    </row>
    <row r="188" spans="1:15" ht="21.75" customHeight="1" x14ac:dyDescent="0.25">
      <c r="A188" s="79"/>
      <c r="B188" s="94" t="s">
        <v>143</v>
      </c>
      <c r="C188" s="94" t="s">
        <v>42</v>
      </c>
      <c r="D188" s="94" t="s">
        <v>71</v>
      </c>
      <c r="E188" s="97" t="s">
        <v>72</v>
      </c>
      <c r="F188" s="97" t="s">
        <v>3</v>
      </c>
      <c r="G188" s="97" t="s">
        <v>129</v>
      </c>
      <c r="H188" s="99" t="s">
        <v>194</v>
      </c>
      <c r="I188" s="100"/>
      <c r="J188" s="100"/>
      <c r="K188" s="101"/>
      <c r="L188" s="102" t="s">
        <v>39</v>
      </c>
      <c r="M188" s="102" t="s">
        <v>40</v>
      </c>
      <c r="N188" s="102" t="s">
        <v>41</v>
      </c>
      <c r="O188" s="89"/>
    </row>
    <row r="189" spans="1:15" ht="33.75" customHeight="1" x14ac:dyDescent="0.25">
      <c r="A189" s="79"/>
      <c r="B189" s="95"/>
      <c r="C189" s="95"/>
      <c r="D189" s="95"/>
      <c r="E189" s="98"/>
      <c r="F189" s="98"/>
      <c r="G189" s="98"/>
      <c r="H189" s="16" t="s">
        <v>180</v>
      </c>
      <c r="I189" s="16" t="s">
        <v>185</v>
      </c>
      <c r="J189" s="16" t="s">
        <v>181</v>
      </c>
      <c r="K189" s="16" t="s">
        <v>182</v>
      </c>
      <c r="L189" s="102"/>
      <c r="M189" s="102"/>
      <c r="N189" s="102"/>
      <c r="O189" s="89"/>
    </row>
    <row r="190" spans="1:15" ht="21.75" customHeight="1" x14ac:dyDescent="0.25">
      <c r="A190" s="80"/>
      <c r="B190" s="96"/>
      <c r="C190" s="96"/>
      <c r="D190" s="96"/>
      <c r="E190" s="16" t="s">
        <v>71</v>
      </c>
      <c r="F190" s="17" t="s">
        <v>71</v>
      </c>
      <c r="G190" s="17" t="s">
        <v>71</v>
      </c>
      <c r="H190" s="17" t="s">
        <v>71</v>
      </c>
      <c r="I190" s="17" t="s">
        <v>71</v>
      </c>
      <c r="J190" s="17" t="s">
        <v>71</v>
      </c>
      <c r="K190" s="17" t="s">
        <v>71</v>
      </c>
      <c r="L190" s="17" t="s">
        <v>71</v>
      </c>
      <c r="M190" s="17" t="s">
        <v>71</v>
      </c>
      <c r="N190" s="17" t="s">
        <v>71</v>
      </c>
      <c r="O190" s="90"/>
    </row>
    <row r="191" spans="1:15" ht="21.75" customHeight="1" x14ac:dyDescent="0.25">
      <c r="A191" s="136" t="s">
        <v>24</v>
      </c>
      <c r="B191" s="137" t="s">
        <v>193</v>
      </c>
      <c r="C191" s="84" t="s">
        <v>42</v>
      </c>
      <c r="D191" s="8" t="s">
        <v>5</v>
      </c>
      <c r="E191" s="11">
        <f t="shared" ref="E191:E196" si="27">SUM(F191:N191)</f>
        <v>4378210.8397500003</v>
      </c>
      <c r="F191" s="10">
        <f>F192+F193</f>
        <v>866217.27159999998</v>
      </c>
      <c r="G191" s="85">
        <f>G192+G193</f>
        <v>922753.05192999996</v>
      </c>
      <c r="H191" s="86"/>
      <c r="I191" s="86"/>
      <c r="J191" s="86"/>
      <c r="K191" s="87"/>
      <c r="L191" s="11">
        <f>SUM(L192:L193)</f>
        <v>861040.03874000011</v>
      </c>
      <c r="M191" s="11">
        <f>SUM(M192:M193)</f>
        <v>864100.23874000006</v>
      </c>
      <c r="N191" s="11">
        <f>SUM(N192:N193)</f>
        <v>864100.23874000006</v>
      </c>
      <c r="O191" s="108" t="s">
        <v>21</v>
      </c>
    </row>
    <row r="192" spans="1:15" ht="54" customHeight="1" x14ac:dyDescent="0.25">
      <c r="A192" s="136"/>
      <c r="B192" s="137"/>
      <c r="C192" s="84"/>
      <c r="D192" s="8" t="s">
        <v>7</v>
      </c>
      <c r="E192" s="11">
        <f t="shared" si="27"/>
        <v>4048538.1346100001</v>
      </c>
      <c r="F192" s="10">
        <f>F195+F201</f>
        <v>793317.58481999999</v>
      </c>
      <c r="G192" s="85">
        <f>G195+G201</f>
        <v>860089.89733999991</v>
      </c>
      <c r="H192" s="86"/>
      <c r="I192" s="86"/>
      <c r="J192" s="86"/>
      <c r="K192" s="87"/>
      <c r="L192" s="11">
        <f t="shared" ref="L192:N192" si="28">L195+L201</f>
        <v>798376.88415000006</v>
      </c>
      <c r="M192" s="11">
        <f t="shared" si="28"/>
        <v>798376.88415000006</v>
      </c>
      <c r="N192" s="11">
        <f t="shared" si="28"/>
        <v>798376.88415000006</v>
      </c>
      <c r="O192" s="108"/>
    </row>
    <row r="193" spans="1:15" ht="21.75" customHeight="1" x14ac:dyDescent="0.25">
      <c r="A193" s="136"/>
      <c r="B193" s="137"/>
      <c r="C193" s="84"/>
      <c r="D193" s="26" t="s">
        <v>19</v>
      </c>
      <c r="E193" s="11">
        <f t="shared" si="27"/>
        <v>329672.70513999998</v>
      </c>
      <c r="F193" s="10">
        <f>F196</f>
        <v>72899.686780000004</v>
      </c>
      <c r="G193" s="85">
        <f>G196</f>
        <v>62663.154590000006</v>
      </c>
      <c r="H193" s="86"/>
      <c r="I193" s="86"/>
      <c r="J193" s="86"/>
      <c r="K193" s="87"/>
      <c r="L193" s="11">
        <f t="shared" ref="L193:N193" si="29">L196</f>
        <v>62663.154589999998</v>
      </c>
      <c r="M193" s="11">
        <f t="shared" si="29"/>
        <v>65723.354590000003</v>
      </c>
      <c r="N193" s="11">
        <f t="shared" si="29"/>
        <v>65723.354590000003</v>
      </c>
      <c r="O193" s="108"/>
    </row>
    <row r="194" spans="1:15" ht="21.75" customHeight="1" x14ac:dyDescent="0.25">
      <c r="A194" s="78" t="s">
        <v>25</v>
      </c>
      <c r="B194" s="109" t="s">
        <v>101</v>
      </c>
      <c r="C194" s="84" t="s">
        <v>42</v>
      </c>
      <c r="D194" s="8" t="s">
        <v>5</v>
      </c>
      <c r="E194" s="11">
        <f t="shared" si="27"/>
        <v>4322442.6765600005</v>
      </c>
      <c r="F194" s="10">
        <f>F195+F196</f>
        <v>866217.27159999998</v>
      </c>
      <c r="G194" s="85">
        <v>866984.88873999997</v>
      </c>
      <c r="H194" s="86"/>
      <c r="I194" s="86"/>
      <c r="J194" s="86"/>
      <c r="K194" s="87"/>
      <c r="L194" s="11">
        <f>SUM(L195:L196)</f>
        <v>861040.03874000011</v>
      </c>
      <c r="M194" s="11">
        <f>SUM(M195:M196)</f>
        <v>864100.23874000006</v>
      </c>
      <c r="N194" s="11">
        <f>SUM(N195:N196)</f>
        <v>864100.23874000006</v>
      </c>
      <c r="O194" s="88" t="s">
        <v>21</v>
      </c>
    </row>
    <row r="195" spans="1:15" ht="59.25" customHeight="1" x14ac:dyDescent="0.25">
      <c r="A195" s="79"/>
      <c r="B195" s="109"/>
      <c r="C195" s="84"/>
      <c r="D195" s="13" t="s">
        <v>7</v>
      </c>
      <c r="E195" s="11">
        <f t="shared" si="27"/>
        <v>4048538.1346100001</v>
      </c>
      <c r="F195" s="18">
        <f>831943.75803+5000-43326.17321-300</f>
        <v>793317.58481999999</v>
      </c>
      <c r="G195" s="91">
        <f>831943.75803-43326.17321+9759.29933+5157.958+899.042-112.15+55768.16319</f>
        <v>860089.89733999991</v>
      </c>
      <c r="H195" s="92"/>
      <c r="I195" s="92"/>
      <c r="J195" s="92"/>
      <c r="K195" s="93"/>
      <c r="L195" s="15">
        <v>798376.88415000006</v>
      </c>
      <c r="M195" s="15">
        <v>798376.88415000006</v>
      </c>
      <c r="N195" s="15">
        <v>798376.88415000006</v>
      </c>
      <c r="O195" s="89"/>
    </row>
    <row r="196" spans="1:15" ht="21.75" customHeight="1" x14ac:dyDescent="0.25">
      <c r="A196" s="79"/>
      <c r="B196" s="109"/>
      <c r="C196" s="84"/>
      <c r="D196" s="27" t="s">
        <v>19</v>
      </c>
      <c r="E196" s="11">
        <f t="shared" si="27"/>
        <v>329672.70513999998</v>
      </c>
      <c r="F196" s="18">
        <f>65723.35459-3060.2+3220.9129+7015.61929</f>
        <v>72899.686780000004</v>
      </c>
      <c r="G196" s="91">
        <f>65723.35459-3060.2</f>
        <v>62663.154590000006</v>
      </c>
      <c r="H196" s="92"/>
      <c r="I196" s="92"/>
      <c r="J196" s="92"/>
      <c r="K196" s="93"/>
      <c r="L196" s="15">
        <v>62663.154589999998</v>
      </c>
      <c r="M196" s="15">
        <v>65723.354590000003</v>
      </c>
      <c r="N196" s="15">
        <v>65723.354590000003</v>
      </c>
      <c r="O196" s="89"/>
    </row>
    <row r="197" spans="1:15" ht="21.75" customHeight="1" x14ac:dyDescent="0.25">
      <c r="A197" s="79"/>
      <c r="B197" s="138" t="s">
        <v>144</v>
      </c>
      <c r="C197" s="94" t="s">
        <v>42</v>
      </c>
      <c r="D197" s="94" t="s">
        <v>71</v>
      </c>
      <c r="E197" s="97" t="s">
        <v>72</v>
      </c>
      <c r="F197" s="97" t="s">
        <v>3</v>
      </c>
      <c r="G197" s="97" t="s">
        <v>129</v>
      </c>
      <c r="H197" s="99" t="s">
        <v>194</v>
      </c>
      <c r="I197" s="100"/>
      <c r="J197" s="100"/>
      <c r="K197" s="101"/>
      <c r="L197" s="102" t="s">
        <v>39</v>
      </c>
      <c r="M197" s="102" t="s">
        <v>40</v>
      </c>
      <c r="N197" s="102" t="s">
        <v>41</v>
      </c>
      <c r="O197" s="89"/>
    </row>
    <row r="198" spans="1:15" ht="33.75" customHeight="1" x14ac:dyDescent="0.25">
      <c r="A198" s="79"/>
      <c r="B198" s="95"/>
      <c r="C198" s="95"/>
      <c r="D198" s="95"/>
      <c r="E198" s="98"/>
      <c r="F198" s="98"/>
      <c r="G198" s="98"/>
      <c r="H198" s="16" t="s">
        <v>180</v>
      </c>
      <c r="I198" s="16" t="s">
        <v>185</v>
      </c>
      <c r="J198" s="16" t="s">
        <v>181</v>
      </c>
      <c r="K198" s="16" t="s">
        <v>182</v>
      </c>
      <c r="L198" s="102"/>
      <c r="M198" s="102"/>
      <c r="N198" s="102"/>
      <c r="O198" s="89"/>
    </row>
    <row r="199" spans="1:15" ht="21.75" customHeight="1" x14ac:dyDescent="0.25">
      <c r="A199" s="80"/>
      <c r="B199" s="96"/>
      <c r="C199" s="96"/>
      <c r="D199" s="96"/>
      <c r="E199" s="7">
        <v>15</v>
      </c>
      <c r="F199" s="31">
        <v>18</v>
      </c>
      <c r="G199" s="31">
        <v>15</v>
      </c>
      <c r="H199" s="31">
        <v>15</v>
      </c>
      <c r="I199" s="31">
        <v>15</v>
      </c>
      <c r="J199" s="31">
        <v>15</v>
      </c>
      <c r="K199" s="31">
        <v>15</v>
      </c>
      <c r="L199" s="31">
        <v>15</v>
      </c>
      <c r="M199" s="31">
        <v>15</v>
      </c>
      <c r="N199" s="31">
        <v>15</v>
      </c>
      <c r="O199" s="90"/>
    </row>
    <row r="200" spans="1:15" ht="15.75" customHeight="1" x14ac:dyDescent="0.25">
      <c r="A200" s="78" t="s">
        <v>49</v>
      </c>
      <c r="B200" s="81" t="s">
        <v>102</v>
      </c>
      <c r="C200" s="84" t="s">
        <v>42</v>
      </c>
      <c r="D200" s="8" t="s">
        <v>5</v>
      </c>
      <c r="E200" s="11">
        <f>SUM(F200:N200)</f>
        <v>0</v>
      </c>
      <c r="F200" s="10">
        <f>F201</f>
        <v>0</v>
      </c>
      <c r="G200" s="85">
        <f>SUM(G201:G201)</f>
        <v>0</v>
      </c>
      <c r="H200" s="86"/>
      <c r="I200" s="86"/>
      <c r="J200" s="86"/>
      <c r="K200" s="87"/>
      <c r="L200" s="11">
        <f>SUM(L201:L201)</f>
        <v>0</v>
      </c>
      <c r="M200" s="11">
        <f>SUM(M201:M201)</f>
        <v>0</v>
      </c>
      <c r="N200" s="11">
        <f>SUM(N201:N201)</f>
        <v>0</v>
      </c>
      <c r="O200" s="88" t="s">
        <v>21</v>
      </c>
    </row>
    <row r="201" spans="1:15" ht="53.25" customHeight="1" x14ac:dyDescent="0.25">
      <c r="A201" s="79"/>
      <c r="B201" s="83"/>
      <c r="C201" s="84"/>
      <c r="D201" s="13" t="s">
        <v>7</v>
      </c>
      <c r="E201" s="11">
        <f>SUM(F201:N201)</f>
        <v>0</v>
      </c>
      <c r="F201" s="18">
        <v>0</v>
      </c>
      <c r="G201" s="91">
        <v>0</v>
      </c>
      <c r="H201" s="92"/>
      <c r="I201" s="92"/>
      <c r="J201" s="92"/>
      <c r="K201" s="93"/>
      <c r="L201" s="15">
        <v>0</v>
      </c>
      <c r="M201" s="15">
        <v>0</v>
      </c>
      <c r="N201" s="15">
        <v>0</v>
      </c>
      <c r="O201" s="89"/>
    </row>
    <row r="202" spans="1:15" ht="33" hidden="1" customHeight="1" outlineLevel="1" x14ac:dyDescent="0.3">
      <c r="A202" s="79"/>
      <c r="B202" s="94" t="s">
        <v>50</v>
      </c>
      <c r="C202" s="94" t="s">
        <v>42</v>
      </c>
      <c r="D202" s="94" t="s">
        <v>71</v>
      </c>
      <c r="E202" s="97" t="s">
        <v>72</v>
      </c>
      <c r="F202" s="97" t="s">
        <v>3</v>
      </c>
      <c r="G202" s="97" t="s">
        <v>129</v>
      </c>
      <c r="H202" s="99" t="s">
        <v>194</v>
      </c>
      <c r="I202" s="100"/>
      <c r="J202" s="100"/>
      <c r="K202" s="101"/>
      <c r="L202" s="102" t="s">
        <v>39</v>
      </c>
      <c r="M202" s="102" t="s">
        <v>40</v>
      </c>
      <c r="N202" s="102" t="s">
        <v>41</v>
      </c>
      <c r="O202" s="89"/>
    </row>
    <row r="203" spans="1:15" ht="33" hidden="1" customHeight="1" outlineLevel="1" x14ac:dyDescent="0.3">
      <c r="A203" s="79"/>
      <c r="B203" s="95"/>
      <c r="C203" s="95"/>
      <c r="D203" s="95"/>
      <c r="E203" s="98"/>
      <c r="F203" s="98"/>
      <c r="G203" s="98"/>
      <c r="H203" s="16" t="s">
        <v>180</v>
      </c>
      <c r="I203" s="16" t="s">
        <v>185</v>
      </c>
      <c r="J203" s="16" t="s">
        <v>181</v>
      </c>
      <c r="K203" s="16" t="s">
        <v>182</v>
      </c>
      <c r="L203" s="102"/>
      <c r="M203" s="102"/>
      <c r="N203" s="102"/>
      <c r="O203" s="89"/>
    </row>
    <row r="204" spans="1:15" ht="33" hidden="1" customHeight="1" outlineLevel="1" x14ac:dyDescent="0.3">
      <c r="A204" s="80"/>
      <c r="B204" s="96"/>
      <c r="C204" s="96"/>
      <c r="D204" s="96"/>
      <c r="E204" s="16"/>
      <c r="F204" s="46"/>
      <c r="G204" s="46"/>
      <c r="H204" s="46"/>
      <c r="I204" s="46"/>
      <c r="J204" s="46"/>
      <c r="K204" s="46"/>
      <c r="L204" s="46"/>
      <c r="M204" s="46"/>
      <c r="N204" s="46"/>
      <c r="O204" s="90"/>
    </row>
    <row r="205" spans="1:15" ht="33" customHeight="1" collapsed="1" x14ac:dyDescent="0.25">
      <c r="A205" s="136" t="s">
        <v>26</v>
      </c>
      <c r="B205" s="137" t="s">
        <v>202</v>
      </c>
      <c r="C205" s="84" t="s">
        <v>42</v>
      </c>
      <c r="D205" s="8" t="s">
        <v>5</v>
      </c>
      <c r="E205" s="11">
        <f t="shared" ref="E205:E210" si="30">SUM(F205:N205)</f>
        <v>82273.397750000004</v>
      </c>
      <c r="F205" s="10">
        <f>F206+F207</f>
        <v>42482.389450000002</v>
      </c>
      <c r="G205" s="85">
        <f>G206+G207</f>
        <v>16464.886269999999</v>
      </c>
      <c r="H205" s="86"/>
      <c r="I205" s="86"/>
      <c r="J205" s="86"/>
      <c r="K205" s="87"/>
      <c r="L205" s="11">
        <f>SUM(L206:L207)</f>
        <v>7775.3740100000005</v>
      </c>
      <c r="M205" s="11">
        <f>SUM(M206:M207)</f>
        <v>7775.3740100000005</v>
      </c>
      <c r="N205" s="11">
        <f>SUM(N206:N207)</f>
        <v>7775.3740100000005</v>
      </c>
      <c r="O205" s="108" t="s">
        <v>21</v>
      </c>
    </row>
    <row r="206" spans="1:15" ht="54.75" customHeight="1" x14ac:dyDescent="0.25">
      <c r="A206" s="136"/>
      <c r="B206" s="137"/>
      <c r="C206" s="84"/>
      <c r="D206" s="8" t="s">
        <v>7</v>
      </c>
      <c r="E206" s="11">
        <f t="shared" si="30"/>
        <v>50065.227700000003</v>
      </c>
      <c r="F206" s="10">
        <f>F209+F215+F221+F226</f>
        <v>36175.71544</v>
      </c>
      <c r="G206" s="85">
        <f>G209+G215+G221+G226</f>
        <v>9989.5122599999995</v>
      </c>
      <c r="H206" s="86"/>
      <c r="I206" s="86"/>
      <c r="J206" s="86"/>
      <c r="K206" s="87"/>
      <c r="L206" s="11">
        <v>1300</v>
      </c>
      <c r="M206" s="11">
        <v>1300</v>
      </c>
      <c r="N206" s="11">
        <v>1300</v>
      </c>
      <c r="O206" s="108"/>
    </row>
    <row r="207" spans="1:15" ht="39" customHeight="1" x14ac:dyDescent="0.25">
      <c r="A207" s="136"/>
      <c r="B207" s="137"/>
      <c r="C207" s="84"/>
      <c r="D207" s="26" t="s">
        <v>19</v>
      </c>
      <c r="E207" s="11">
        <f t="shared" si="30"/>
        <v>32208.170050000001</v>
      </c>
      <c r="F207" s="10">
        <f>F210+F216</f>
        <v>6306.6740100000006</v>
      </c>
      <c r="G207" s="85">
        <f>K210+G216</f>
        <v>6475.3740100000005</v>
      </c>
      <c r="H207" s="86"/>
      <c r="I207" s="86"/>
      <c r="J207" s="86"/>
      <c r="K207" s="87"/>
      <c r="L207" s="11">
        <f t="shared" ref="L207:N207" si="31">L210+L216</f>
        <v>6475.3740100000005</v>
      </c>
      <c r="M207" s="11">
        <f>M210+M216</f>
        <v>6475.3740100000005</v>
      </c>
      <c r="N207" s="11">
        <f t="shared" si="31"/>
        <v>6475.3740100000005</v>
      </c>
      <c r="O207" s="108"/>
    </row>
    <row r="208" spans="1:15" ht="25.5" customHeight="1" x14ac:dyDescent="0.25">
      <c r="A208" s="78" t="s">
        <v>27</v>
      </c>
      <c r="B208" s="81" t="s">
        <v>103</v>
      </c>
      <c r="C208" s="84" t="s">
        <v>42</v>
      </c>
      <c r="D208" s="8" t="s">
        <v>5</v>
      </c>
      <c r="E208" s="11">
        <f t="shared" si="30"/>
        <v>1500</v>
      </c>
      <c r="F208" s="10">
        <f>F209</f>
        <v>300</v>
      </c>
      <c r="G208" s="85">
        <f>SUM(G209)</f>
        <v>300</v>
      </c>
      <c r="H208" s="86"/>
      <c r="I208" s="86"/>
      <c r="J208" s="86"/>
      <c r="K208" s="87"/>
      <c r="L208" s="11">
        <f>SUM(L209:L210)</f>
        <v>300</v>
      </c>
      <c r="M208" s="11">
        <f>SUM(M209:M210)</f>
        <v>300</v>
      </c>
      <c r="N208" s="11">
        <f>SUM(N209:N210)</f>
        <v>300</v>
      </c>
      <c r="O208" s="88" t="s">
        <v>21</v>
      </c>
    </row>
    <row r="209" spans="1:15" ht="56.25" customHeight="1" x14ac:dyDescent="0.25">
      <c r="A209" s="79"/>
      <c r="B209" s="82"/>
      <c r="C209" s="84"/>
      <c r="D209" s="13" t="s">
        <v>7</v>
      </c>
      <c r="E209" s="11">
        <f t="shared" si="30"/>
        <v>1500</v>
      </c>
      <c r="F209" s="18">
        <v>300</v>
      </c>
      <c r="G209" s="91">
        <v>300</v>
      </c>
      <c r="H209" s="92"/>
      <c r="I209" s="92"/>
      <c r="J209" s="92"/>
      <c r="K209" s="93"/>
      <c r="L209" s="15">
        <v>300</v>
      </c>
      <c r="M209" s="15">
        <v>300</v>
      </c>
      <c r="N209" s="15">
        <v>300</v>
      </c>
      <c r="O209" s="89"/>
    </row>
    <row r="210" spans="1:15" ht="0.75" customHeight="1" outlineLevel="1" x14ac:dyDescent="0.25">
      <c r="A210" s="79"/>
      <c r="B210" s="83"/>
      <c r="C210" s="84"/>
      <c r="D210" s="27" t="s">
        <v>19</v>
      </c>
      <c r="E210" s="11">
        <f t="shared" si="30"/>
        <v>0</v>
      </c>
      <c r="F210" s="47">
        <v>0</v>
      </c>
      <c r="G210" s="48"/>
      <c r="H210" s="48"/>
      <c r="I210" s="48"/>
      <c r="J210" s="48"/>
      <c r="K210" s="15">
        <v>0</v>
      </c>
      <c r="L210" s="15">
        <v>0</v>
      </c>
      <c r="M210" s="15">
        <v>0</v>
      </c>
      <c r="N210" s="15">
        <v>0</v>
      </c>
      <c r="O210" s="89"/>
    </row>
    <row r="211" spans="1:15" ht="25.5" customHeight="1" x14ac:dyDescent="0.25">
      <c r="A211" s="79"/>
      <c r="B211" s="94" t="s">
        <v>145</v>
      </c>
      <c r="C211" s="94" t="s">
        <v>42</v>
      </c>
      <c r="D211" s="94" t="s">
        <v>71</v>
      </c>
      <c r="E211" s="97" t="s">
        <v>72</v>
      </c>
      <c r="F211" s="97" t="s">
        <v>3</v>
      </c>
      <c r="G211" s="97" t="s">
        <v>129</v>
      </c>
      <c r="H211" s="99" t="s">
        <v>194</v>
      </c>
      <c r="I211" s="100"/>
      <c r="J211" s="100"/>
      <c r="K211" s="101"/>
      <c r="L211" s="102" t="s">
        <v>39</v>
      </c>
      <c r="M211" s="102" t="s">
        <v>40</v>
      </c>
      <c r="N211" s="102" t="s">
        <v>41</v>
      </c>
      <c r="O211" s="89"/>
    </row>
    <row r="212" spans="1:15" ht="36.75" customHeight="1" x14ac:dyDescent="0.25">
      <c r="A212" s="79"/>
      <c r="B212" s="95"/>
      <c r="C212" s="95"/>
      <c r="D212" s="95"/>
      <c r="E212" s="98"/>
      <c r="F212" s="98"/>
      <c r="G212" s="98"/>
      <c r="H212" s="16" t="s">
        <v>180</v>
      </c>
      <c r="I212" s="16" t="s">
        <v>185</v>
      </c>
      <c r="J212" s="16" t="s">
        <v>181</v>
      </c>
      <c r="K212" s="16" t="s">
        <v>182</v>
      </c>
      <c r="L212" s="102"/>
      <c r="M212" s="102"/>
      <c r="N212" s="102"/>
      <c r="O212" s="89"/>
    </row>
    <row r="213" spans="1:15" ht="66" customHeight="1" x14ac:dyDescent="0.25">
      <c r="A213" s="80"/>
      <c r="B213" s="96"/>
      <c r="C213" s="96"/>
      <c r="D213" s="96"/>
      <c r="E213" s="7">
        <v>1</v>
      </c>
      <c r="F213" s="31">
        <v>1</v>
      </c>
      <c r="G213" s="31">
        <v>1</v>
      </c>
      <c r="H213" s="17" t="s">
        <v>71</v>
      </c>
      <c r="I213" s="17" t="s">
        <v>71</v>
      </c>
      <c r="J213" s="17" t="s">
        <v>71</v>
      </c>
      <c r="K213" s="31">
        <v>1</v>
      </c>
      <c r="L213" s="17" t="s">
        <v>71</v>
      </c>
      <c r="M213" s="31">
        <v>1</v>
      </c>
      <c r="N213" s="31">
        <v>1</v>
      </c>
      <c r="O213" s="90"/>
    </row>
    <row r="214" spans="1:15" ht="25.5" customHeight="1" x14ac:dyDescent="0.25">
      <c r="A214" s="78" t="s">
        <v>28</v>
      </c>
      <c r="B214" s="81" t="s">
        <v>104</v>
      </c>
      <c r="C214" s="84" t="s">
        <v>42</v>
      </c>
      <c r="D214" s="8" t="s">
        <v>5</v>
      </c>
      <c r="E214" s="11">
        <f>SUM(F214:N214)</f>
        <v>37066.920850000002</v>
      </c>
      <c r="F214" s="10">
        <f>F215+F216</f>
        <v>7165.4348100000007</v>
      </c>
      <c r="G214" s="85">
        <f>G215+G216</f>
        <v>7475.3640100000002</v>
      </c>
      <c r="H214" s="86"/>
      <c r="I214" s="86"/>
      <c r="J214" s="86"/>
      <c r="K214" s="87"/>
      <c r="L214" s="11">
        <f>SUM(L215:L216)</f>
        <v>7475.3740100000005</v>
      </c>
      <c r="M214" s="11">
        <f>SUM(M215:M216)</f>
        <v>7475.3740100000005</v>
      </c>
      <c r="N214" s="11">
        <f>SUM(N215:N216)</f>
        <v>7475.3740100000005</v>
      </c>
      <c r="O214" s="88" t="s">
        <v>21</v>
      </c>
    </row>
    <row r="215" spans="1:15" ht="51.75" customHeight="1" x14ac:dyDescent="0.25">
      <c r="A215" s="79"/>
      <c r="B215" s="82"/>
      <c r="C215" s="84"/>
      <c r="D215" s="13" t="s">
        <v>7</v>
      </c>
      <c r="E215" s="11">
        <f>SUM(F215:N215)</f>
        <v>4858.7507999999998</v>
      </c>
      <c r="F215" s="18">
        <f>1300-300-75.9625-18.73796-76.29954+220-100-90.2392</f>
        <v>858.76080000000002</v>
      </c>
      <c r="G215" s="91">
        <f>1300-300-0.01</f>
        <v>999.99</v>
      </c>
      <c r="H215" s="92"/>
      <c r="I215" s="92"/>
      <c r="J215" s="92"/>
      <c r="K215" s="93"/>
      <c r="L215" s="15">
        <v>1000</v>
      </c>
      <c r="M215" s="15">
        <v>1000</v>
      </c>
      <c r="N215" s="15">
        <v>1000</v>
      </c>
      <c r="O215" s="89"/>
    </row>
    <row r="216" spans="1:15" ht="25.5" customHeight="1" x14ac:dyDescent="0.25">
      <c r="A216" s="79"/>
      <c r="B216" s="83"/>
      <c r="C216" s="84"/>
      <c r="D216" s="27" t="s">
        <v>19</v>
      </c>
      <c r="E216" s="11">
        <f>SUM(F216:N216)</f>
        <v>32208.170050000001</v>
      </c>
      <c r="F216" s="18">
        <f>6475.37401-168.7</f>
        <v>6306.6740100000006</v>
      </c>
      <c r="G216" s="91">
        <v>6475.3740100000005</v>
      </c>
      <c r="H216" s="92"/>
      <c r="I216" s="92"/>
      <c r="J216" s="92"/>
      <c r="K216" s="93"/>
      <c r="L216" s="15">
        <v>6475.3740100000005</v>
      </c>
      <c r="M216" s="15">
        <v>6475.3740100000005</v>
      </c>
      <c r="N216" s="15">
        <v>6475.3740100000005</v>
      </c>
      <c r="O216" s="89"/>
    </row>
    <row r="217" spans="1:15" ht="18.75" customHeight="1" x14ac:dyDescent="0.25">
      <c r="A217" s="79"/>
      <c r="B217" s="94" t="s">
        <v>146</v>
      </c>
      <c r="C217" s="94" t="s">
        <v>42</v>
      </c>
      <c r="D217" s="94" t="s">
        <v>71</v>
      </c>
      <c r="E217" s="97" t="s">
        <v>72</v>
      </c>
      <c r="F217" s="97" t="s">
        <v>3</v>
      </c>
      <c r="G217" s="97" t="s">
        <v>129</v>
      </c>
      <c r="H217" s="99" t="s">
        <v>194</v>
      </c>
      <c r="I217" s="100"/>
      <c r="J217" s="100"/>
      <c r="K217" s="101"/>
      <c r="L217" s="102" t="s">
        <v>39</v>
      </c>
      <c r="M217" s="102" t="s">
        <v>40</v>
      </c>
      <c r="N217" s="102" t="s">
        <v>41</v>
      </c>
      <c r="O217" s="89"/>
    </row>
    <row r="218" spans="1:15" ht="37.5" customHeight="1" x14ac:dyDescent="0.25">
      <c r="A218" s="79"/>
      <c r="B218" s="95"/>
      <c r="C218" s="95"/>
      <c r="D218" s="95"/>
      <c r="E218" s="98"/>
      <c r="F218" s="98"/>
      <c r="G218" s="98"/>
      <c r="H218" s="16" t="s">
        <v>180</v>
      </c>
      <c r="I218" s="16" t="s">
        <v>185</v>
      </c>
      <c r="J218" s="16" t="s">
        <v>181</v>
      </c>
      <c r="K218" s="16" t="s">
        <v>182</v>
      </c>
      <c r="L218" s="102"/>
      <c r="M218" s="102"/>
      <c r="N218" s="102"/>
      <c r="O218" s="89"/>
    </row>
    <row r="219" spans="1:15" ht="36.75" customHeight="1" x14ac:dyDescent="0.25">
      <c r="A219" s="80"/>
      <c r="B219" s="96"/>
      <c r="C219" s="96"/>
      <c r="D219" s="96"/>
      <c r="E219" s="7">
        <v>15</v>
      </c>
      <c r="F219" s="31">
        <v>16</v>
      </c>
      <c r="G219" s="31">
        <v>15</v>
      </c>
      <c r="H219" s="17" t="s">
        <v>71</v>
      </c>
      <c r="I219" s="31">
        <v>5</v>
      </c>
      <c r="J219" s="31">
        <v>5</v>
      </c>
      <c r="K219" s="31">
        <v>5</v>
      </c>
      <c r="L219" s="17" t="s">
        <v>71</v>
      </c>
      <c r="M219" s="31">
        <v>15</v>
      </c>
      <c r="N219" s="31">
        <v>15</v>
      </c>
      <c r="O219" s="90"/>
    </row>
    <row r="220" spans="1:15" ht="21.75" customHeight="1" x14ac:dyDescent="0.25">
      <c r="A220" s="78" t="s">
        <v>29</v>
      </c>
      <c r="B220" s="81" t="s">
        <v>105</v>
      </c>
      <c r="C220" s="84" t="s">
        <v>42</v>
      </c>
      <c r="D220" s="8" t="s">
        <v>5</v>
      </c>
      <c r="E220" s="11">
        <f>SUM(F220:N220)</f>
        <v>0</v>
      </c>
      <c r="F220" s="10">
        <f>F221</f>
        <v>0</v>
      </c>
      <c r="G220" s="85">
        <f>SUM(G221:G221)</f>
        <v>0</v>
      </c>
      <c r="H220" s="86"/>
      <c r="I220" s="86"/>
      <c r="J220" s="86"/>
      <c r="K220" s="87"/>
      <c r="L220" s="11">
        <f>SUM(L221:L221)</f>
        <v>0</v>
      </c>
      <c r="M220" s="11">
        <f>SUM(M221:M221)</f>
        <v>0</v>
      </c>
      <c r="N220" s="11">
        <f>SUM(N221:N221)</f>
        <v>0</v>
      </c>
      <c r="O220" s="88" t="s">
        <v>21</v>
      </c>
    </row>
    <row r="221" spans="1:15" ht="60" customHeight="1" x14ac:dyDescent="0.25">
      <c r="A221" s="79"/>
      <c r="B221" s="82"/>
      <c r="C221" s="84"/>
      <c r="D221" s="13" t="s">
        <v>7</v>
      </c>
      <c r="E221" s="11">
        <f>SUM(F221:N221)</f>
        <v>0</v>
      </c>
      <c r="F221" s="18">
        <v>0</v>
      </c>
      <c r="G221" s="91">
        <v>0</v>
      </c>
      <c r="H221" s="92"/>
      <c r="I221" s="92"/>
      <c r="J221" s="92"/>
      <c r="K221" s="93"/>
      <c r="L221" s="15">
        <v>0</v>
      </c>
      <c r="M221" s="15">
        <v>0</v>
      </c>
      <c r="N221" s="15">
        <v>0</v>
      </c>
      <c r="O221" s="89"/>
    </row>
    <row r="222" spans="1:15" ht="26.25" customHeight="1" x14ac:dyDescent="0.25">
      <c r="A222" s="79"/>
      <c r="B222" s="94" t="s">
        <v>147</v>
      </c>
      <c r="C222" s="94" t="s">
        <v>42</v>
      </c>
      <c r="D222" s="94" t="s">
        <v>71</v>
      </c>
      <c r="E222" s="97" t="s">
        <v>72</v>
      </c>
      <c r="F222" s="97" t="s">
        <v>3</v>
      </c>
      <c r="G222" s="97" t="s">
        <v>129</v>
      </c>
      <c r="H222" s="99" t="s">
        <v>74</v>
      </c>
      <c r="I222" s="100"/>
      <c r="J222" s="100"/>
      <c r="K222" s="101"/>
      <c r="L222" s="102" t="s">
        <v>39</v>
      </c>
      <c r="M222" s="102" t="s">
        <v>40</v>
      </c>
      <c r="N222" s="102" t="s">
        <v>41</v>
      </c>
      <c r="O222" s="89"/>
    </row>
    <row r="223" spans="1:15" ht="37.5" customHeight="1" x14ac:dyDescent="0.25">
      <c r="A223" s="79"/>
      <c r="B223" s="95"/>
      <c r="C223" s="95"/>
      <c r="D223" s="95"/>
      <c r="E223" s="98"/>
      <c r="F223" s="98"/>
      <c r="G223" s="98"/>
      <c r="H223" s="16" t="s">
        <v>180</v>
      </c>
      <c r="I223" s="16" t="s">
        <v>185</v>
      </c>
      <c r="J223" s="16" t="s">
        <v>181</v>
      </c>
      <c r="K223" s="16" t="s">
        <v>182</v>
      </c>
      <c r="L223" s="102"/>
      <c r="M223" s="102"/>
      <c r="N223" s="102"/>
      <c r="O223" s="89"/>
    </row>
    <row r="224" spans="1:15" ht="61.5" customHeight="1" x14ac:dyDescent="0.25">
      <c r="A224" s="80"/>
      <c r="B224" s="96"/>
      <c r="C224" s="96"/>
      <c r="D224" s="96"/>
      <c r="E224" s="16" t="s">
        <v>71</v>
      </c>
      <c r="F224" s="17" t="s">
        <v>71</v>
      </c>
      <c r="G224" s="17" t="s">
        <v>71</v>
      </c>
      <c r="H224" s="17" t="s">
        <v>71</v>
      </c>
      <c r="I224" s="17" t="s">
        <v>71</v>
      </c>
      <c r="J224" s="17" t="s">
        <v>71</v>
      </c>
      <c r="K224" s="17" t="s">
        <v>71</v>
      </c>
      <c r="L224" s="17" t="s">
        <v>71</v>
      </c>
      <c r="M224" s="17" t="s">
        <v>71</v>
      </c>
      <c r="N224" s="17" t="s">
        <v>71</v>
      </c>
      <c r="O224" s="90"/>
    </row>
    <row r="225" spans="1:15" ht="27.75" customHeight="1" x14ac:dyDescent="0.25">
      <c r="A225" s="78" t="s">
        <v>51</v>
      </c>
      <c r="B225" s="81" t="s">
        <v>106</v>
      </c>
      <c r="C225" s="84" t="s">
        <v>42</v>
      </c>
      <c r="D225" s="8" t="s">
        <v>5</v>
      </c>
      <c r="E225" s="11">
        <f>SUM(F225:N225)</f>
        <v>43706.476900000001</v>
      </c>
      <c r="F225" s="10">
        <f>F226</f>
        <v>35016.954640000004</v>
      </c>
      <c r="G225" s="85">
        <f>SUM(G226:G226)</f>
        <v>8689.5222599999997</v>
      </c>
      <c r="H225" s="86"/>
      <c r="I225" s="86"/>
      <c r="J225" s="86"/>
      <c r="K225" s="87"/>
      <c r="L225" s="11">
        <f>SUM(L226:L226)</f>
        <v>0</v>
      </c>
      <c r="M225" s="11">
        <f>SUM(M226:M226)</f>
        <v>0</v>
      </c>
      <c r="N225" s="11">
        <f>SUM(N226:N226)</f>
        <v>0</v>
      </c>
      <c r="O225" s="88" t="s">
        <v>21</v>
      </c>
    </row>
    <row r="226" spans="1:15" ht="58.5" customHeight="1" x14ac:dyDescent="0.25">
      <c r="A226" s="79"/>
      <c r="B226" s="82"/>
      <c r="C226" s="84"/>
      <c r="D226" s="13" t="s">
        <v>7</v>
      </c>
      <c r="E226" s="11">
        <f>SUM(F226:N226)</f>
        <v>43706.476900000001</v>
      </c>
      <c r="F226" s="18">
        <f>19040+16593.86203+310-310-616.90739</f>
        <v>35016.954640000004</v>
      </c>
      <c r="G226" s="91">
        <v>8689.5222599999997</v>
      </c>
      <c r="H226" s="92"/>
      <c r="I226" s="92"/>
      <c r="J226" s="92"/>
      <c r="K226" s="93"/>
      <c r="L226" s="15">
        <v>0</v>
      </c>
      <c r="M226" s="15">
        <v>0</v>
      </c>
      <c r="N226" s="15">
        <v>0</v>
      </c>
      <c r="O226" s="89"/>
    </row>
    <row r="227" spans="1:15" ht="19.5" customHeight="1" x14ac:dyDescent="0.25">
      <c r="A227" s="79"/>
      <c r="B227" s="94" t="s">
        <v>217</v>
      </c>
      <c r="C227" s="94" t="s">
        <v>42</v>
      </c>
      <c r="D227" s="94" t="s">
        <v>71</v>
      </c>
      <c r="E227" s="97" t="s">
        <v>72</v>
      </c>
      <c r="F227" s="97" t="s">
        <v>3</v>
      </c>
      <c r="G227" s="97" t="s">
        <v>129</v>
      </c>
      <c r="H227" s="99" t="s">
        <v>194</v>
      </c>
      <c r="I227" s="100"/>
      <c r="J227" s="100"/>
      <c r="K227" s="101"/>
      <c r="L227" s="102" t="s">
        <v>39</v>
      </c>
      <c r="M227" s="102" t="s">
        <v>40</v>
      </c>
      <c r="N227" s="102" t="s">
        <v>41</v>
      </c>
      <c r="O227" s="89"/>
    </row>
    <row r="228" spans="1:15" ht="39" customHeight="1" x14ac:dyDescent="0.25">
      <c r="A228" s="79"/>
      <c r="B228" s="95"/>
      <c r="C228" s="95"/>
      <c r="D228" s="95"/>
      <c r="E228" s="98"/>
      <c r="F228" s="98"/>
      <c r="G228" s="98"/>
      <c r="H228" s="16" t="s">
        <v>180</v>
      </c>
      <c r="I228" s="16" t="s">
        <v>185</v>
      </c>
      <c r="J228" s="16" t="s">
        <v>181</v>
      </c>
      <c r="K228" s="16" t="s">
        <v>182</v>
      </c>
      <c r="L228" s="102"/>
      <c r="M228" s="102"/>
      <c r="N228" s="102"/>
      <c r="O228" s="89"/>
    </row>
    <row r="229" spans="1:15" ht="24" customHeight="1" x14ac:dyDescent="0.25">
      <c r="A229" s="80"/>
      <c r="B229" s="96"/>
      <c r="C229" s="96"/>
      <c r="D229" s="96"/>
      <c r="E229" s="28">
        <v>3</v>
      </c>
      <c r="F229" s="29">
        <v>2</v>
      </c>
      <c r="G229" s="29">
        <v>1</v>
      </c>
      <c r="H229" s="29" t="s">
        <v>71</v>
      </c>
      <c r="I229" s="29">
        <v>1</v>
      </c>
      <c r="J229" s="29" t="s">
        <v>71</v>
      </c>
      <c r="K229" s="29" t="s">
        <v>71</v>
      </c>
      <c r="L229" s="29" t="s">
        <v>71</v>
      </c>
      <c r="M229" s="29" t="s">
        <v>71</v>
      </c>
      <c r="N229" s="29" t="s">
        <v>71</v>
      </c>
      <c r="O229" s="90"/>
    </row>
    <row r="230" spans="1:15" ht="19.5" customHeight="1" x14ac:dyDescent="0.25">
      <c r="A230" s="78" t="s">
        <v>65</v>
      </c>
      <c r="B230" s="81" t="s">
        <v>107</v>
      </c>
      <c r="C230" s="84" t="s">
        <v>42</v>
      </c>
      <c r="D230" s="8" t="s">
        <v>5</v>
      </c>
      <c r="E230" s="11">
        <f>SUM(F230:N230)</f>
        <v>0</v>
      </c>
      <c r="F230" s="10">
        <f>F231</f>
        <v>0</v>
      </c>
      <c r="G230" s="85">
        <f>SUM(G231:G231)</f>
        <v>0</v>
      </c>
      <c r="H230" s="86"/>
      <c r="I230" s="86"/>
      <c r="J230" s="86"/>
      <c r="K230" s="87"/>
      <c r="L230" s="11">
        <f>SUM(L231:L231)</f>
        <v>0</v>
      </c>
      <c r="M230" s="11">
        <f>SUM(M231:M231)</f>
        <v>0</v>
      </c>
      <c r="N230" s="11">
        <f>SUM(N231:N231)</f>
        <v>0</v>
      </c>
      <c r="O230" s="88" t="s">
        <v>21</v>
      </c>
    </row>
    <row r="231" spans="1:15" ht="60.75" customHeight="1" x14ac:dyDescent="0.25">
      <c r="A231" s="79"/>
      <c r="B231" s="82"/>
      <c r="C231" s="84"/>
      <c r="D231" s="13" t="s">
        <v>7</v>
      </c>
      <c r="E231" s="11">
        <f>SUM(F231:N231)</f>
        <v>0</v>
      </c>
      <c r="F231" s="18">
        <v>0</v>
      </c>
      <c r="G231" s="91">
        <v>0</v>
      </c>
      <c r="H231" s="92"/>
      <c r="I231" s="92"/>
      <c r="J231" s="92"/>
      <c r="K231" s="93"/>
      <c r="L231" s="15">
        <v>0</v>
      </c>
      <c r="M231" s="15">
        <v>0</v>
      </c>
      <c r="N231" s="15">
        <v>0</v>
      </c>
      <c r="O231" s="89"/>
    </row>
    <row r="232" spans="1:15" ht="19.5" customHeight="1" x14ac:dyDescent="0.25">
      <c r="A232" s="79"/>
      <c r="B232" s="94" t="s">
        <v>148</v>
      </c>
      <c r="C232" s="94" t="s">
        <v>42</v>
      </c>
      <c r="D232" s="94" t="s">
        <v>71</v>
      </c>
      <c r="E232" s="97" t="s">
        <v>72</v>
      </c>
      <c r="F232" s="97" t="s">
        <v>3</v>
      </c>
      <c r="G232" s="97" t="s">
        <v>129</v>
      </c>
      <c r="H232" s="99" t="s">
        <v>194</v>
      </c>
      <c r="I232" s="100"/>
      <c r="J232" s="100"/>
      <c r="K232" s="101"/>
      <c r="L232" s="102" t="s">
        <v>39</v>
      </c>
      <c r="M232" s="102" t="s">
        <v>40</v>
      </c>
      <c r="N232" s="102" t="s">
        <v>41</v>
      </c>
      <c r="O232" s="89"/>
    </row>
    <row r="233" spans="1:15" ht="38.25" customHeight="1" x14ac:dyDescent="0.25">
      <c r="A233" s="79"/>
      <c r="B233" s="95"/>
      <c r="C233" s="95"/>
      <c r="D233" s="95"/>
      <c r="E233" s="98"/>
      <c r="F233" s="98"/>
      <c r="G233" s="98"/>
      <c r="H233" s="16" t="s">
        <v>180</v>
      </c>
      <c r="I233" s="16" t="s">
        <v>185</v>
      </c>
      <c r="J233" s="16" t="s">
        <v>181</v>
      </c>
      <c r="K233" s="16" t="s">
        <v>182</v>
      </c>
      <c r="L233" s="102"/>
      <c r="M233" s="102"/>
      <c r="N233" s="102"/>
      <c r="O233" s="89"/>
    </row>
    <row r="234" spans="1:15" ht="44.25" customHeight="1" x14ac:dyDescent="0.25">
      <c r="A234" s="80"/>
      <c r="B234" s="96"/>
      <c r="C234" s="96"/>
      <c r="D234" s="96"/>
      <c r="E234" s="16" t="s">
        <v>71</v>
      </c>
      <c r="F234" s="17" t="s">
        <v>71</v>
      </c>
      <c r="G234" s="17" t="s">
        <v>71</v>
      </c>
      <c r="H234" s="17" t="s">
        <v>71</v>
      </c>
      <c r="I234" s="17" t="s">
        <v>71</v>
      </c>
      <c r="J234" s="17" t="s">
        <v>71</v>
      </c>
      <c r="K234" s="17" t="s">
        <v>71</v>
      </c>
      <c r="L234" s="17" t="s">
        <v>71</v>
      </c>
      <c r="M234" s="17" t="s">
        <v>71</v>
      </c>
      <c r="N234" s="17" t="s">
        <v>71</v>
      </c>
      <c r="O234" s="90"/>
    </row>
    <row r="235" spans="1:15" ht="19.5" customHeight="1" x14ac:dyDescent="0.25">
      <c r="A235" s="78" t="s">
        <v>66</v>
      </c>
      <c r="B235" s="81" t="s">
        <v>108</v>
      </c>
      <c r="C235" s="84" t="s">
        <v>42</v>
      </c>
      <c r="D235" s="8" t="s">
        <v>5</v>
      </c>
      <c r="E235" s="11">
        <f>SUM(F235:N235)</f>
        <v>0</v>
      </c>
      <c r="F235" s="10">
        <f>F236</f>
        <v>0</v>
      </c>
      <c r="G235" s="85">
        <f>SUM(G236:G236)</f>
        <v>0</v>
      </c>
      <c r="H235" s="86"/>
      <c r="I235" s="86"/>
      <c r="J235" s="86"/>
      <c r="K235" s="87"/>
      <c r="L235" s="11">
        <f>SUM(L236:L236)</f>
        <v>0</v>
      </c>
      <c r="M235" s="11">
        <f>SUM(M236:M236)</f>
        <v>0</v>
      </c>
      <c r="N235" s="11">
        <f>SUM(N236:N236)</f>
        <v>0</v>
      </c>
      <c r="O235" s="88" t="s">
        <v>21</v>
      </c>
    </row>
    <row r="236" spans="1:15" ht="54" customHeight="1" x14ac:dyDescent="0.25">
      <c r="A236" s="79"/>
      <c r="B236" s="82"/>
      <c r="C236" s="84"/>
      <c r="D236" s="13" t="s">
        <v>7</v>
      </c>
      <c r="E236" s="11">
        <f>SUM(F236:N236)</f>
        <v>0</v>
      </c>
      <c r="F236" s="18">
        <v>0</v>
      </c>
      <c r="G236" s="91">
        <v>0</v>
      </c>
      <c r="H236" s="92"/>
      <c r="I236" s="92"/>
      <c r="J236" s="92"/>
      <c r="K236" s="93"/>
      <c r="L236" s="15">
        <v>0</v>
      </c>
      <c r="M236" s="15">
        <v>0</v>
      </c>
      <c r="N236" s="15">
        <v>0</v>
      </c>
      <c r="O236" s="89"/>
    </row>
    <row r="237" spans="1:15" ht="19.5" customHeight="1" x14ac:dyDescent="0.25">
      <c r="A237" s="79"/>
      <c r="B237" s="94" t="s">
        <v>170</v>
      </c>
      <c r="C237" s="94" t="s">
        <v>42</v>
      </c>
      <c r="D237" s="94" t="s">
        <v>71</v>
      </c>
      <c r="E237" s="97" t="s">
        <v>72</v>
      </c>
      <c r="F237" s="97" t="s">
        <v>3</v>
      </c>
      <c r="G237" s="97" t="s">
        <v>129</v>
      </c>
      <c r="H237" s="99" t="s">
        <v>194</v>
      </c>
      <c r="I237" s="100"/>
      <c r="J237" s="100"/>
      <c r="K237" s="101"/>
      <c r="L237" s="102" t="s">
        <v>39</v>
      </c>
      <c r="M237" s="102" t="s">
        <v>40</v>
      </c>
      <c r="N237" s="102" t="s">
        <v>41</v>
      </c>
      <c r="O237" s="89"/>
    </row>
    <row r="238" spans="1:15" ht="41.25" customHeight="1" x14ac:dyDescent="0.25">
      <c r="A238" s="79"/>
      <c r="B238" s="95"/>
      <c r="C238" s="95"/>
      <c r="D238" s="95"/>
      <c r="E238" s="98"/>
      <c r="F238" s="98"/>
      <c r="G238" s="98"/>
      <c r="H238" s="16" t="s">
        <v>180</v>
      </c>
      <c r="I238" s="16" t="s">
        <v>185</v>
      </c>
      <c r="J238" s="16" t="s">
        <v>181</v>
      </c>
      <c r="K238" s="16" t="s">
        <v>182</v>
      </c>
      <c r="L238" s="102"/>
      <c r="M238" s="102"/>
      <c r="N238" s="102"/>
      <c r="O238" s="89"/>
    </row>
    <row r="239" spans="1:15" ht="31.5" customHeight="1" x14ac:dyDescent="0.25">
      <c r="A239" s="80"/>
      <c r="B239" s="96"/>
      <c r="C239" s="96"/>
      <c r="D239" s="96"/>
      <c r="E239" s="16" t="s">
        <v>71</v>
      </c>
      <c r="F239" s="17" t="s">
        <v>71</v>
      </c>
      <c r="G239" s="17" t="s">
        <v>71</v>
      </c>
      <c r="H239" s="17" t="s">
        <v>71</v>
      </c>
      <c r="I239" s="17" t="s">
        <v>71</v>
      </c>
      <c r="J239" s="17" t="s">
        <v>71</v>
      </c>
      <c r="K239" s="17" t="s">
        <v>71</v>
      </c>
      <c r="L239" s="17" t="s">
        <v>71</v>
      </c>
      <c r="M239" s="17" t="s">
        <v>71</v>
      </c>
      <c r="N239" s="17" t="s">
        <v>71</v>
      </c>
      <c r="O239" s="90"/>
    </row>
    <row r="240" spans="1:15" ht="19.5" customHeight="1" x14ac:dyDescent="0.25">
      <c r="A240" s="118" t="s">
        <v>115</v>
      </c>
      <c r="B240" s="119" t="s">
        <v>204</v>
      </c>
      <c r="C240" s="118" t="s">
        <v>42</v>
      </c>
      <c r="D240" s="8" t="s">
        <v>5</v>
      </c>
      <c r="E240" s="49">
        <f t="shared" ref="E240:E245" si="32">SUM(F240:N240)</f>
        <v>731911.90206999995</v>
      </c>
      <c r="F240" s="50">
        <f>F241+F242</f>
        <v>185540.20887</v>
      </c>
      <c r="G240" s="73">
        <f>G241+G242</f>
        <v>153359.82327999998</v>
      </c>
      <c r="H240" s="76"/>
      <c r="I240" s="76"/>
      <c r="J240" s="76"/>
      <c r="K240" s="77"/>
      <c r="L240" s="49">
        <f>SUM(L241:L242)</f>
        <v>131003.95663999999</v>
      </c>
      <c r="M240" s="49">
        <f>SUM(M241:M242)</f>
        <v>131003.95663999999</v>
      </c>
      <c r="N240" s="49">
        <f>SUM(N241:N242)</f>
        <v>131003.95663999999</v>
      </c>
      <c r="O240" s="108" t="s">
        <v>6</v>
      </c>
    </row>
    <row r="241" spans="1:15" ht="51.75" customHeight="1" x14ac:dyDescent="0.25">
      <c r="A241" s="118"/>
      <c r="B241" s="119"/>
      <c r="C241" s="118"/>
      <c r="D241" s="8" t="s">
        <v>7</v>
      </c>
      <c r="E241" s="49">
        <f t="shared" si="32"/>
        <v>421899.13921999995</v>
      </c>
      <c r="F241" s="50">
        <f>F244+F250</f>
        <v>94375.519899999999</v>
      </c>
      <c r="G241" s="73">
        <f>G244+G250</f>
        <v>98647.804809999987</v>
      </c>
      <c r="H241" s="76"/>
      <c r="I241" s="76"/>
      <c r="J241" s="76"/>
      <c r="K241" s="77"/>
      <c r="L241" s="49">
        <f>L244+L250</f>
        <v>76291.938169999994</v>
      </c>
      <c r="M241" s="49">
        <f>M244+M250</f>
        <v>76291.938169999994</v>
      </c>
      <c r="N241" s="49">
        <f>N244+N250</f>
        <v>76291.938169999994</v>
      </c>
      <c r="O241" s="108"/>
    </row>
    <row r="242" spans="1:15" ht="19.5" customHeight="1" x14ac:dyDescent="0.25">
      <c r="A242" s="118"/>
      <c r="B242" s="119"/>
      <c r="C242" s="118"/>
      <c r="D242" s="26" t="s">
        <v>19</v>
      </c>
      <c r="E242" s="49">
        <f t="shared" si="32"/>
        <v>310012.76285</v>
      </c>
      <c r="F242" s="50">
        <f>F245</f>
        <v>91164.688970000003</v>
      </c>
      <c r="G242" s="73">
        <f>G245</f>
        <v>54712.018470000003</v>
      </c>
      <c r="H242" s="76"/>
      <c r="I242" s="76"/>
      <c r="J242" s="76"/>
      <c r="K242" s="77"/>
      <c r="L242" s="49">
        <f t="shared" ref="L242:N242" si="33">L245</f>
        <v>54712.018470000003</v>
      </c>
      <c r="M242" s="49">
        <f t="shared" si="33"/>
        <v>54712.018470000003</v>
      </c>
      <c r="N242" s="49">
        <f t="shared" si="33"/>
        <v>54712.018470000003</v>
      </c>
      <c r="O242" s="108"/>
    </row>
    <row r="243" spans="1:15" ht="19.5" customHeight="1" x14ac:dyDescent="0.25">
      <c r="A243" s="110" t="s">
        <v>31</v>
      </c>
      <c r="B243" s="109" t="s">
        <v>109</v>
      </c>
      <c r="C243" s="84" t="s">
        <v>42</v>
      </c>
      <c r="D243" s="8" t="s">
        <v>5</v>
      </c>
      <c r="E243" s="49">
        <f t="shared" si="32"/>
        <v>731911.90206999995</v>
      </c>
      <c r="F243" s="50">
        <f>F244+F245</f>
        <v>185540.20887</v>
      </c>
      <c r="G243" s="73">
        <f>SUM(G244:K245)</f>
        <v>153359.82327999998</v>
      </c>
      <c r="H243" s="76"/>
      <c r="I243" s="76"/>
      <c r="J243" s="76"/>
      <c r="K243" s="77"/>
      <c r="L243" s="49">
        <f>SUM(L244:L245)</f>
        <v>131003.95663999999</v>
      </c>
      <c r="M243" s="49">
        <f>SUM(M244:M245)</f>
        <v>131003.95663999999</v>
      </c>
      <c r="N243" s="49">
        <f>SUM(N244:N245)</f>
        <v>131003.95663999999</v>
      </c>
      <c r="O243" s="88" t="s">
        <v>21</v>
      </c>
    </row>
    <row r="244" spans="1:15" ht="49.5" customHeight="1" x14ac:dyDescent="0.25">
      <c r="A244" s="111"/>
      <c r="B244" s="109"/>
      <c r="C244" s="84"/>
      <c r="D244" s="13" t="s">
        <v>7</v>
      </c>
      <c r="E244" s="49">
        <f t="shared" si="32"/>
        <v>421899.13921999995</v>
      </c>
      <c r="F244" s="51">
        <f>59192.50457+1200+1969+0.49964+13.86935+15+14.1403+46.8222+1194+833.46+4618.5+466.95363+5101.53333+1847.52352+16857.36+1004.35336</f>
        <v>94375.519899999999</v>
      </c>
      <c r="G244" s="103">
        <f>59202.50457+17089.4336+196.067+196.067+392.134+980.922+757.43224+19833.2444</f>
        <v>98647.804809999987</v>
      </c>
      <c r="H244" s="104"/>
      <c r="I244" s="104"/>
      <c r="J244" s="104"/>
      <c r="K244" s="105"/>
      <c r="L244" s="52">
        <v>76291.938169999994</v>
      </c>
      <c r="M244" s="52">
        <v>76291.938169999994</v>
      </c>
      <c r="N244" s="52">
        <v>76291.938169999994</v>
      </c>
      <c r="O244" s="89"/>
    </row>
    <row r="245" spans="1:15" ht="19.5" customHeight="1" x14ac:dyDescent="0.25">
      <c r="A245" s="111"/>
      <c r="B245" s="109"/>
      <c r="C245" s="84"/>
      <c r="D245" s="27" t="s">
        <v>19</v>
      </c>
      <c r="E245" s="49">
        <f t="shared" si="32"/>
        <v>310012.76285</v>
      </c>
      <c r="F245" s="51">
        <f>54712.01847+1543.4031+16718.439+15139.38813+3051.44027</f>
        <v>91164.688970000003</v>
      </c>
      <c r="G245" s="103">
        <v>54712.018470000003</v>
      </c>
      <c r="H245" s="104"/>
      <c r="I245" s="104"/>
      <c r="J245" s="104"/>
      <c r="K245" s="105"/>
      <c r="L245" s="52">
        <v>54712.018470000003</v>
      </c>
      <c r="M245" s="52">
        <v>54712.018470000003</v>
      </c>
      <c r="N245" s="52">
        <v>54712.018470000003</v>
      </c>
      <c r="O245" s="89"/>
    </row>
    <row r="246" spans="1:15" ht="19.5" customHeight="1" x14ac:dyDescent="0.25">
      <c r="A246" s="111"/>
      <c r="B246" s="130" t="s">
        <v>149</v>
      </c>
      <c r="C246" s="94" t="s">
        <v>42</v>
      </c>
      <c r="D246" s="94" t="s">
        <v>71</v>
      </c>
      <c r="E246" s="97" t="s">
        <v>72</v>
      </c>
      <c r="F246" s="97" t="s">
        <v>3</v>
      </c>
      <c r="G246" s="97" t="s">
        <v>129</v>
      </c>
      <c r="H246" s="99" t="s">
        <v>194</v>
      </c>
      <c r="I246" s="100"/>
      <c r="J246" s="100"/>
      <c r="K246" s="101"/>
      <c r="L246" s="102" t="s">
        <v>39</v>
      </c>
      <c r="M246" s="102" t="s">
        <v>40</v>
      </c>
      <c r="N246" s="102" t="s">
        <v>41</v>
      </c>
      <c r="O246" s="89"/>
    </row>
    <row r="247" spans="1:15" ht="40.5" customHeight="1" x14ac:dyDescent="0.25">
      <c r="A247" s="111"/>
      <c r="B247" s="131"/>
      <c r="C247" s="95"/>
      <c r="D247" s="95"/>
      <c r="E247" s="98"/>
      <c r="F247" s="98"/>
      <c r="G247" s="98"/>
      <c r="H247" s="16" t="s">
        <v>180</v>
      </c>
      <c r="I247" s="16" t="s">
        <v>185</v>
      </c>
      <c r="J247" s="16" t="s">
        <v>181</v>
      </c>
      <c r="K247" s="16" t="s">
        <v>182</v>
      </c>
      <c r="L247" s="102"/>
      <c r="M247" s="102"/>
      <c r="N247" s="102"/>
      <c r="O247" s="89"/>
    </row>
    <row r="248" spans="1:15" ht="28.5" customHeight="1" x14ac:dyDescent="0.25">
      <c r="A248" s="112"/>
      <c r="B248" s="132"/>
      <c r="C248" s="96"/>
      <c r="D248" s="96"/>
      <c r="E248" s="28">
        <v>3</v>
      </c>
      <c r="F248" s="29">
        <v>4</v>
      </c>
      <c r="G248" s="29">
        <v>3</v>
      </c>
      <c r="H248" s="29">
        <v>4</v>
      </c>
      <c r="I248" s="29">
        <v>4</v>
      </c>
      <c r="J248" s="29">
        <v>3</v>
      </c>
      <c r="K248" s="29">
        <v>3</v>
      </c>
      <c r="L248" s="29">
        <v>3</v>
      </c>
      <c r="M248" s="29">
        <v>3</v>
      </c>
      <c r="N248" s="29">
        <v>3</v>
      </c>
      <c r="O248" s="90"/>
    </row>
    <row r="249" spans="1:15" ht="29.25" customHeight="1" x14ac:dyDescent="0.25">
      <c r="A249" s="78" t="s">
        <v>32</v>
      </c>
      <c r="B249" s="81" t="s">
        <v>110</v>
      </c>
      <c r="C249" s="78" t="s">
        <v>42</v>
      </c>
      <c r="D249" s="8" t="s">
        <v>5</v>
      </c>
      <c r="E249" s="49">
        <f>SUM(F249:N249)</f>
        <v>0</v>
      </c>
      <c r="F249" s="50">
        <f>F250</f>
        <v>0</v>
      </c>
      <c r="G249" s="73">
        <f>G250</f>
        <v>0</v>
      </c>
      <c r="H249" s="76"/>
      <c r="I249" s="76"/>
      <c r="J249" s="76"/>
      <c r="K249" s="77"/>
      <c r="L249" s="49">
        <f t="shared" ref="L249:N249" si="34">L250</f>
        <v>0</v>
      </c>
      <c r="M249" s="49">
        <f t="shared" si="34"/>
        <v>0</v>
      </c>
      <c r="N249" s="49">
        <f t="shared" si="34"/>
        <v>0</v>
      </c>
      <c r="O249" s="88" t="s">
        <v>21</v>
      </c>
    </row>
    <row r="250" spans="1:15" ht="52.5" customHeight="1" x14ac:dyDescent="0.25">
      <c r="A250" s="79"/>
      <c r="B250" s="83"/>
      <c r="C250" s="80"/>
      <c r="D250" s="13" t="s">
        <v>7</v>
      </c>
      <c r="E250" s="49">
        <f>SUM(F250:N250)</f>
        <v>0</v>
      </c>
      <c r="F250" s="51">
        <v>0</v>
      </c>
      <c r="G250" s="103">
        <v>0</v>
      </c>
      <c r="H250" s="104"/>
      <c r="I250" s="104"/>
      <c r="J250" s="104"/>
      <c r="K250" s="105"/>
      <c r="L250" s="52">
        <v>0</v>
      </c>
      <c r="M250" s="52">
        <v>0</v>
      </c>
      <c r="N250" s="52">
        <v>0</v>
      </c>
      <c r="O250" s="89"/>
    </row>
    <row r="251" spans="1:15" ht="19.5" customHeight="1" x14ac:dyDescent="0.25">
      <c r="A251" s="79"/>
      <c r="B251" s="94" t="s">
        <v>150</v>
      </c>
      <c r="C251" s="94" t="s">
        <v>42</v>
      </c>
      <c r="D251" s="94" t="s">
        <v>71</v>
      </c>
      <c r="E251" s="97" t="s">
        <v>72</v>
      </c>
      <c r="F251" s="97" t="s">
        <v>3</v>
      </c>
      <c r="G251" s="97" t="s">
        <v>129</v>
      </c>
      <c r="H251" s="99" t="s">
        <v>194</v>
      </c>
      <c r="I251" s="100"/>
      <c r="J251" s="100"/>
      <c r="K251" s="101"/>
      <c r="L251" s="102" t="s">
        <v>39</v>
      </c>
      <c r="M251" s="102" t="s">
        <v>40</v>
      </c>
      <c r="N251" s="102" t="s">
        <v>41</v>
      </c>
      <c r="O251" s="89"/>
    </row>
    <row r="252" spans="1:15" ht="36" customHeight="1" x14ac:dyDescent="0.25">
      <c r="A252" s="79"/>
      <c r="B252" s="95"/>
      <c r="C252" s="95"/>
      <c r="D252" s="95"/>
      <c r="E252" s="98"/>
      <c r="F252" s="98"/>
      <c r="G252" s="98"/>
      <c r="H252" s="16" t="s">
        <v>180</v>
      </c>
      <c r="I252" s="16" t="s">
        <v>185</v>
      </c>
      <c r="J252" s="16" t="s">
        <v>181</v>
      </c>
      <c r="K252" s="16" t="s">
        <v>182</v>
      </c>
      <c r="L252" s="102"/>
      <c r="M252" s="102"/>
      <c r="N252" s="102"/>
      <c r="O252" s="89"/>
    </row>
    <row r="253" spans="1:15" ht="19.5" customHeight="1" x14ac:dyDescent="0.25">
      <c r="A253" s="80"/>
      <c r="B253" s="96"/>
      <c r="C253" s="96"/>
      <c r="D253" s="96"/>
      <c r="E253" s="16" t="s">
        <v>71</v>
      </c>
      <c r="F253" s="17" t="s">
        <v>71</v>
      </c>
      <c r="G253" s="17" t="s">
        <v>71</v>
      </c>
      <c r="H253" s="17" t="s">
        <v>71</v>
      </c>
      <c r="I253" s="17" t="s">
        <v>71</v>
      </c>
      <c r="J253" s="17" t="s">
        <v>71</v>
      </c>
      <c r="K253" s="17" t="s">
        <v>71</v>
      </c>
      <c r="L253" s="17" t="s">
        <v>71</v>
      </c>
      <c r="M253" s="17" t="s">
        <v>71</v>
      </c>
      <c r="N253" s="17" t="s">
        <v>71</v>
      </c>
      <c r="O253" s="90"/>
    </row>
    <row r="254" spans="1:15" ht="19.5" customHeight="1" x14ac:dyDescent="0.25">
      <c r="A254" s="78" t="s">
        <v>52</v>
      </c>
      <c r="B254" s="124" t="s">
        <v>203</v>
      </c>
      <c r="C254" s="130" t="s">
        <v>42</v>
      </c>
      <c r="D254" s="8" t="s">
        <v>5</v>
      </c>
      <c r="E254" s="11">
        <f t="shared" ref="E254:E259" si="35">SUM(F254:N254)</f>
        <v>129900.33900000001</v>
      </c>
      <c r="F254" s="10">
        <f>F255</f>
        <v>56763.239000000001</v>
      </c>
      <c r="G254" s="85">
        <f>G255</f>
        <v>73137.100000000006</v>
      </c>
      <c r="H254" s="86"/>
      <c r="I254" s="86"/>
      <c r="J254" s="86"/>
      <c r="K254" s="87"/>
      <c r="L254" s="11">
        <f t="shared" ref="L254:N254" si="36">L255</f>
        <v>0</v>
      </c>
      <c r="M254" s="11">
        <f t="shared" si="36"/>
        <v>0</v>
      </c>
      <c r="N254" s="11">
        <f t="shared" si="36"/>
        <v>0</v>
      </c>
      <c r="O254" s="108" t="s">
        <v>21</v>
      </c>
    </row>
    <row r="255" spans="1:15" ht="43.5" customHeight="1" x14ac:dyDescent="0.25">
      <c r="A255" s="79"/>
      <c r="B255" s="125"/>
      <c r="C255" s="131"/>
      <c r="D255" s="8" t="s">
        <v>18</v>
      </c>
      <c r="E255" s="11">
        <f t="shared" si="35"/>
        <v>129900.33900000001</v>
      </c>
      <c r="F255" s="10">
        <f>F258</f>
        <v>56763.239000000001</v>
      </c>
      <c r="G255" s="85">
        <f>G258</f>
        <v>73137.100000000006</v>
      </c>
      <c r="H255" s="86"/>
      <c r="I255" s="86"/>
      <c r="J255" s="86"/>
      <c r="K255" s="87"/>
      <c r="L255" s="11">
        <f t="shared" ref="L255:N255" si="37">L258</f>
        <v>0</v>
      </c>
      <c r="M255" s="11">
        <f t="shared" si="37"/>
        <v>0</v>
      </c>
      <c r="N255" s="11">
        <f t="shared" si="37"/>
        <v>0</v>
      </c>
      <c r="O255" s="108"/>
    </row>
    <row r="256" spans="1:15" ht="52.5" customHeight="1" x14ac:dyDescent="0.25">
      <c r="A256" s="53"/>
      <c r="B256" s="54"/>
      <c r="C256" s="55"/>
      <c r="D256" s="8" t="s">
        <v>7</v>
      </c>
      <c r="E256" s="49">
        <f t="shared" si="35"/>
        <v>0</v>
      </c>
      <c r="F256" s="50">
        <v>0</v>
      </c>
      <c r="G256" s="73">
        <v>0</v>
      </c>
      <c r="H256" s="76"/>
      <c r="I256" s="76"/>
      <c r="J256" s="76"/>
      <c r="K256" s="77"/>
      <c r="L256" s="49">
        <v>0</v>
      </c>
      <c r="M256" s="49">
        <v>0</v>
      </c>
      <c r="N256" s="49">
        <v>0</v>
      </c>
      <c r="O256" s="56"/>
    </row>
    <row r="257" spans="1:17" ht="19.5" customHeight="1" x14ac:dyDescent="0.25">
      <c r="A257" s="110" t="s">
        <v>82</v>
      </c>
      <c r="B257" s="81" t="s">
        <v>165</v>
      </c>
      <c r="C257" s="78" t="s">
        <v>42</v>
      </c>
      <c r="D257" s="8" t="s">
        <v>5</v>
      </c>
      <c r="E257" s="11">
        <f t="shared" si="35"/>
        <v>129900.33900000001</v>
      </c>
      <c r="F257" s="10">
        <f>SUM(F258:F258)</f>
        <v>56763.239000000001</v>
      </c>
      <c r="G257" s="85">
        <f>SUM(G258:G258)</f>
        <v>73137.100000000006</v>
      </c>
      <c r="H257" s="86"/>
      <c r="I257" s="86"/>
      <c r="J257" s="86"/>
      <c r="K257" s="87"/>
      <c r="L257" s="11">
        <f>SUM(L258:L258)</f>
        <v>0</v>
      </c>
      <c r="M257" s="11">
        <f>SUM(M258:M258)</f>
        <v>0</v>
      </c>
      <c r="N257" s="11">
        <f>SUM(N258:N258)</f>
        <v>0</v>
      </c>
      <c r="O257" s="88" t="s">
        <v>21</v>
      </c>
    </row>
    <row r="258" spans="1:17" ht="39" customHeight="1" x14ac:dyDescent="0.25">
      <c r="A258" s="111"/>
      <c r="B258" s="82"/>
      <c r="C258" s="79"/>
      <c r="D258" s="13" t="s">
        <v>18</v>
      </c>
      <c r="E258" s="11">
        <f t="shared" si="35"/>
        <v>129900.33900000001</v>
      </c>
      <c r="F258" s="18">
        <f>30749.574+9286.373+4122.672+1245.046+12570.434-1210.86</f>
        <v>56763.239000000001</v>
      </c>
      <c r="G258" s="91">
        <v>73137.100000000006</v>
      </c>
      <c r="H258" s="92"/>
      <c r="I258" s="92"/>
      <c r="J258" s="92"/>
      <c r="K258" s="93"/>
      <c r="L258" s="15">
        <v>0</v>
      </c>
      <c r="M258" s="15">
        <v>0</v>
      </c>
      <c r="N258" s="15">
        <v>0</v>
      </c>
      <c r="O258" s="89"/>
      <c r="Q258" s="1">
        <v>73137.100000000006</v>
      </c>
    </row>
    <row r="259" spans="1:17" ht="52.5" customHeight="1" x14ac:dyDescent="0.25">
      <c r="A259" s="111"/>
      <c r="B259" s="106"/>
      <c r="C259" s="53"/>
      <c r="D259" s="13" t="s">
        <v>7</v>
      </c>
      <c r="E259" s="49">
        <f t="shared" si="35"/>
        <v>0</v>
      </c>
      <c r="F259" s="51">
        <v>0</v>
      </c>
      <c r="G259" s="103">
        <v>0</v>
      </c>
      <c r="H259" s="104"/>
      <c r="I259" s="104"/>
      <c r="J259" s="104"/>
      <c r="K259" s="105"/>
      <c r="L259" s="52">
        <v>0</v>
      </c>
      <c r="M259" s="52">
        <v>0</v>
      </c>
      <c r="N259" s="52">
        <v>0</v>
      </c>
      <c r="O259" s="89"/>
    </row>
    <row r="260" spans="1:17" ht="24" customHeight="1" x14ac:dyDescent="0.25">
      <c r="A260" s="111"/>
      <c r="B260" s="94" t="s">
        <v>122</v>
      </c>
      <c r="C260" s="94" t="s">
        <v>42</v>
      </c>
      <c r="D260" s="94" t="s">
        <v>71</v>
      </c>
      <c r="E260" s="97" t="s">
        <v>72</v>
      </c>
      <c r="F260" s="97" t="s">
        <v>3</v>
      </c>
      <c r="G260" s="97" t="s">
        <v>129</v>
      </c>
      <c r="H260" s="99" t="s">
        <v>194</v>
      </c>
      <c r="I260" s="100"/>
      <c r="J260" s="100"/>
      <c r="K260" s="101"/>
      <c r="L260" s="102" t="s">
        <v>39</v>
      </c>
      <c r="M260" s="102" t="s">
        <v>40</v>
      </c>
      <c r="N260" s="102" t="s">
        <v>41</v>
      </c>
      <c r="O260" s="89"/>
    </row>
    <row r="261" spans="1:17" ht="55.5" customHeight="1" x14ac:dyDescent="0.25">
      <c r="A261" s="111"/>
      <c r="B261" s="95"/>
      <c r="C261" s="95"/>
      <c r="D261" s="95"/>
      <c r="E261" s="98"/>
      <c r="F261" s="98"/>
      <c r="G261" s="98"/>
      <c r="H261" s="16" t="s">
        <v>180</v>
      </c>
      <c r="I261" s="16" t="s">
        <v>185</v>
      </c>
      <c r="J261" s="16" t="s">
        <v>181</v>
      </c>
      <c r="K261" s="16" t="s">
        <v>182</v>
      </c>
      <c r="L261" s="102"/>
      <c r="M261" s="102"/>
      <c r="N261" s="102"/>
      <c r="O261" s="89"/>
    </row>
    <row r="262" spans="1:17" ht="84" customHeight="1" x14ac:dyDescent="0.25">
      <c r="A262" s="112"/>
      <c r="B262" s="96"/>
      <c r="C262" s="96"/>
      <c r="D262" s="96"/>
      <c r="E262" s="7">
        <v>95.94</v>
      </c>
      <c r="F262" s="31">
        <v>96.88</v>
      </c>
      <c r="G262" s="17" t="s">
        <v>71</v>
      </c>
      <c r="H262" s="17" t="s">
        <v>71</v>
      </c>
      <c r="I262" s="17" t="s">
        <v>71</v>
      </c>
      <c r="J262" s="17" t="s">
        <v>71</v>
      </c>
      <c r="K262" s="32">
        <v>95</v>
      </c>
      <c r="L262" s="17" t="s">
        <v>71</v>
      </c>
      <c r="M262" s="17" t="s">
        <v>71</v>
      </c>
      <c r="N262" s="17" t="s">
        <v>71</v>
      </c>
      <c r="O262" s="90"/>
    </row>
    <row r="263" spans="1:17" ht="20.25" customHeight="1" x14ac:dyDescent="0.25">
      <c r="A263" s="110" t="s">
        <v>210</v>
      </c>
      <c r="B263" s="81" t="s">
        <v>211</v>
      </c>
      <c r="C263" s="78" t="s">
        <v>42</v>
      </c>
      <c r="D263" s="8" t="s">
        <v>5</v>
      </c>
      <c r="E263" s="11">
        <f>SUM(F263:N263)</f>
        <v>0</v>
      </c>
      <c r="F263" s="10">
        <f>SUM(F264:F264)</f>
        <v>0</v>
      </c>
      <c r="G263" s="85">
        <f>SUM(G264:G264)</f>
        <v>0</v>
      </c>
      <c r="H263" s="86"/>
      <c r="I263" s="86"/>
      <c r="J263" s="86"/>
      <c r="K263" s="87"/>
      <c r="L263" s="11">
        <f>SUM(L264:L264)</f>
        <v>0</v>
      </c>
      <c r="M263" s="11">
        <f>SUM(M264:M264)</f>
        <v>0</v>
      </c>
      <c r="N263" s="11">
        <f>SUM(N264:N264)</f>
        <v>0</v>
      </c>
      <c r="O263" s="88" t="s">
        <v>21</v>
      </c>
    </row>
    <row r="264" spans="1:17" ht="1.5" hidden="1" customHeight="1" x14ac:dyDescent="0.3">
      <c r="A264" s="111"/>
      <c r="B264" s="82"/>
      <c r="C264" s="79"/>
      <c r="D264" s="13" t="s">
        <v>18</v>
      </c>
      <c r="E264" s="11">
        <f>SUM(F264:N264)</f>
        <v>0</v>
      </c>
      <c r="F264" s="18">
        <v>0</v>
      </c>
      <c r="G264" s="91">
        <v>0</v>
      </c>
      <c r="H264" s="92"/>
      <c r="I264" s="92"/>
      <c r="J264" s="92"/>
      <c r="K264" s="93"/>
      <c r="L264" s="15">
        <v>0</v>
      </c>
      <c r="M264" s="15">
        <v>0</v>
      </c>
      <c r="N264" s="15">
        <v>0</v>
      </c>
      <c r="O264" s="89"/>
    </row>
    <row r="265" spans="1:17" ht="80.25" customHeight="1" x14ac:dyDescent="0.25">
      <c r="A265" s="111"/>
      <c r="B265" s="106"/>
      <c r="C265" s="53"/>
      <c r="D265" s="13" t="s">
        <v>7</v>
      </c>
      <c r="E265" s="49">
        <f>SUM(F265:N265)</f>
        <v>0</v>
      </c>
      <c r="F265" s="51">
        <v>0</v>
      </c>
      <c r="G265" s="103">
        <v>0</v>
      </c>
      <c r="H265" s="104"/>
      <c r="I265" s="104"/>
      <c r="J265" s="104"/>
      <c r="K265" s="105"/>
      <c r="L265" s="52">
        <v>0</v>
      </c>
      <c r="M265" s="52">
        <v>0</v>
      </c>
      <c r="N265" s="52">
        <v>0</v>
      </c>
      <c r="O265" s="89"/>
    </row>
    <row r="266" spans="1:17" ht="24" customHeight="1" x14ac:dyDescent="0.25">
      <c r="A266" s="111"/>
      <c r="B266" s="94" t="s">
        <v>212</v>
      </c>
      <c r="C266" s="94" t="s">
        <v>42</v>
      </c>
      <c r="D266" s="94" t="s">
        <v>71</v>
      </c>
      <c r="E266" s="97" t="s">
        <v>72</v>
      </c>
      <c r="F266" s="97" t="s">
        <v>3</v>
      </c>
      <c r="G266" s="97" t="s">
        <v>129</v>
      </c>
      <c r="H266" s="99" t="s">
        <v>194</v>
      </c>
      <c r="I266" s="100"/>
      <c r="J266" s="100"/>
      <c r="K266" s="101"/>
      <c r="L266" s="102" t="s">
        <v>39</v>
      </c>
      <c r="M266" s="102" t="s">
        <v>40</v>
      </c>
      <c r="N266" s="102" t="s">
        <v>41</v>
      </c>
      <c r="O266" s="89"/>
    </row>
    <row r="267" spans="1:17" ht="55.5" customHeight="1" x14ac:dyDescent="0.25">
      <c r="A267" s="111"/>
      <c r="B267" s="95"/>
      <c r="C267" s="95"/>
      <c r="D267" s="95"/>
      <c r="E267" s="98"/>
      <c r="F267" s="98"/>
      <c r="G267" s="98"/>
      <c r="H267" s="16" t="s">
        <v>180</v>
      </c>
      <c r="I267" s="16" t="s">
        <v>185</v>
      </c>
      <c r="J267" s="16" t="s">
        <v>181</v>
      </c>
      <c r="K267" s="16" t="s">
        <v>182</v>
      </c>
      <c r="L267" s="102"/>
      <c r="M267" s="102"/>
      <c r="N267" s="102"/>
      <c r="O267" s="89"/>
    </row>
    <row r="268" spans="1:17" ht="84" customHeight="1" x14ac:dyDescent="0.25">
      <c r="A268" s="112"/>
      <c r="B268" s="96"/>
      <c r="C268" s="96"/>
      <c r="D268" s="96"/>
      <c r="E268" s="7" t="s">
        <v>71</v>
      </c>
      <c r="F268" s="31" t="s">
        <v>71</v>
      </c>
      <c r="G268" s="17" t="s">
        <v>71</v>
      </c>
      <c r="H268" s="17" t="s">
        <v>71</v>
      </c>
      <c r="I268" s="17" t="s">
        <v>71</v>
      </c>
      <c r="J268" s="17" t="s">
        <v>71</v>
      </c>
      <c r="K268" s="17" t="s">
        <v>71</v>
      </c>
      <c r="L268" s="17" t="s">
        <v>71</v>
      </c>
      <c r="M268" s="17" t="s">
        <v>71</v>
      </c>
      <c r="N268" s="17" t="s">
        <v>71</v>
      </c>
      <c r="O268" s="90"/>
    </row>
    <row r="269" spans="1:17" ht="19.5" customHeight="1" x14ac:dyDescent="0.25">
      <c r="A269" s="110" t="s">
        <v>213</v>
      </c>
      <c r="B269" s="81" t="s">
        <v>214</v>
      </c>
      <c r="C269" s="78" t="s">
        <v>42</v>
      </c>
      <c r="D269" s="8" t="s">
        <v>5</v>
      </c>
      <c r="E269" s="11">
        <f>SUM(F269:N269)</f>
        <v>0</v>
      </c>
      <c r="F269" s="10">
        <f>SUM(F270:F270)</f>
        <v>0</v>
      </c>
      <c r="G269" s="85">
        <f>SUM(G270:G270)</f>
        <v>0</v>
      </c>
      <c r="H269" s="86"/>
      <c r="I269" s="86"/>
      <c r="J269" s="86"/>
      <c r="K269" s="87"/>
      <c r="L269" s="11">
        <f>SUM(L270:L270)</f>
        <v>0</v>
      </c>
      <c r="M269" s="11">
        <f>SUM(M270:M270)</f>
        <v>0</v>
      </c>
      <c r="N269" s="11">
        <f>SUM(N270:N270)</f>
        <v>0</v>
      </c>
      <c r="O269" s="88" t="s">
        <v>21</v>
      </c>
    </row>
    <row r="270" spans="1:17" ht="66.75" hidden="1" customHeight="1" x14ac:dyDescent="0.3">
      <c r="A270" s="111"/>
      <c r="B270" s="82"/>
      <c r="C270" s="79"/>
      <c r="D270" s="13" t="s">
        <v>18</v>
      </c>
      <c r="E270" s="11">
        <f>SUM(F270:N270)</f>
        <v>0</v>
      </c>
      <c r="F270" s="18">
        <v>0</v>
      </c>
      <c r="G270" s="91">
        <v>0</v>
      </c>
      <c r="H270" s="92"/>
      <c r="I270" s="92"/>
      <c r="J270" s="92"/>
      <c r="K270" s="93"/>
      <c r="L270" s="15">
        <v>0</v>
      </c>
      <c r="M270" s="15">
        <v>0</v>
      </c>
      <c r="N270" s="15">
        <v>0</v>
      </c>
      <c r="O270" s="89"/>
    </row>
    <row r="271" spans="1:17" ht="102" customHeight="1" x14ac:dyDescent="0.25">
      <c r="A271" s="111"/>
      <c r="B271" s="106"/>
      <c r="C271" s="53"/>
      <c r="D271" s="13" t="s">
        <v>7</v>
      </c>
      <c r="E271" s="49">
        <f>SUM(F271:N271)</f>
        <v>0</v>
      </c>
      <c r="F271" s="51">
        <v>0</v>
      </c>
      <c r="G271" s="103">
        <v>0</v>
      </c>
      <c r="H271" s="104"/>
      <c r="I271" s="104"/>
      <c r="J271" s="104"/>
      <c r="K271" s="105"/>
      <c r="L271" s="52">
        <v>0</v>
      </c>
      <c r="M271" s="52">
        <v>0</v>
      </c>
      <c r="N271" s="52">
        <v>0</v>
      </c>
      <c r="O271" s="89"/>
    </row>
    <row r="272" spans="1:17" ht="24" customHeight="1" x14ac:dyDescent="0.25">
      <c r="A272" s="111"/>
      <c r="B272" s="94" t="s">
        <v>215</v>
      </c>
      <c r="C272" s="94" t="s">
        <v>42</v>
      </c>
      <c r="D272" s="94" t="s">
        <v>71</v>
      </c>
      <c r="E272" s="97" t="s">
        <v>72</v>
      </c>
      <c r="F272" s="97" t="s">
        <v>3</v>
      </c>
      <c r="G272" s="97" t="s">
        <v>129</v>
      </c>
      <c r="H272" s="99" t="s">
        <v>194</v>
      </c>
      <c r="I272" s="100"/>
      <c r="J272" s="100"/>
      <c r="K272" s="101"/>
      <c r="L272" s="102" t="s">
        <v>39</v>
      </c>
      <c r="M272" s="102" t="s">
        <v>40</v>
      </c>
      <c r="N272" s="102" t="s">
        <v>41</v>
      </c>
      <c r="O272" s="89"/>
    </row>
    <row r="273" spans="1:15" ht="55.5" customHeight="1" x14ac:dyDescent="0.25">
      <c r="A273" s="111"/>
      <c r="B273" s="95"/>
      <c r="C273" s="95"/>
      <c r="D273" s="95"/>
      <c r="E273" s="98"/>
      <c r="F273" s="98"/>
      <c r="G273" s="98"/>
      <c r="H273" s="16" t="s">
        <v>180</v>
      </c>
      <c r="I273" s="16" t="s">
        <v>185</v>
      </c>
      <c r="J273" s="16" t="s">
        <v>181</v>
      </c>
      <c r="K273" s="16" t="s">
        <v>182</v>
      </c>
      <c r="L273" s="102"/>
      <c r="M273" s="102"/>
      <c r="N273" s="102"/>
      <c r="O273" s="89"/>
    </row>
    <row r="274" spans="1:15" ht="30.75" customHeight="1" x14ac:dyDescent="0.25">
      <c r="A274" s="112"/>
      <c r="B274" s="96"/>
      <c r="C274" s="96"/>
      <c r="D274" s="96"/>
      <c r="E274" s="7" t="s">
        <v>71</v>
      </c>
      <c r="F274" s="31" t="s">
        <v>71</v>
      </c>
      <c r="G274" s="17" t="s">
        <v>71</v>
      </c>
      <c r="H274" s="17" t="s">
        <v>71</v>
      </c>
      <c r="I274" s="17" t="s">
        <v>71</v>
      </c>
      <c r="J274" s="17" t="s">
        <v>71</v>
      </c>
      <c r="K274" s="17" t="s">
        <v>71</v>
      </c>
      <c r="L274" s="17" t="s">
        <v>71</v>
      </c>
      <c r="M274" s="17" t="s">
        <v>71</v>
      </c>
      <c r="N274" s="17" t="s">
        <v>71</v>
      </c>
      <c r="O274" s="90"/>
    </row>
    <row r="275" spans="1:15" ht="24.75" customHeight="1" x14ac:dyDescent="0.25">
      <c r="A275" s="130" t="s">
        <v>116</v>
      </c>
      <c r="B275" s="124" t="s">
        <v>205</v>
      </c>
      <c r="C275" s="130" t="s">
        <v>42</v>
      </c>
      <c r="D275" s="8" t="s">
        <v>5</v>
      </c>
      <c r="E275" s="11">
        <f t="shared" ref="E275:E282" si="38">SUM(F275:N275)</f>
        <v>0</v>
      </c>
      <c r="F275" s="10">
        <f>F276+F277+F278</f>
        <v>0</v>
      </c>
      <c r="G275" s="85">
        <f>SUM(K276:K278)</f>
        <v>0</v>
      </c>
      <c r="H275" s="86"/>
      <c r="I275" s="86"/>
      <c r="J275" s="86"/>
      <c r="K275" s="87"/>
      <c r="L275" s="11">
        <f>SUM(L276:L278)</f>
        <v>0</v>
      </c>
      <c r="M275" s="11">
        <f>SUM(M276:M278)</f>
        <v>0</v>
      </c>
      <c r="N275" s="11">
        <f>SUM(N276:N278)</f>
        <v>0</v>
      </c>
      <c r="O275" s="108" t="s">
        <v>21</v>
      </c>
    </row>
    <row r="276" spans="1:15" ht="0.75" hidden="1" customHeight="1" outlineLevel="1" x14ac:dyDescent="0.3">
      <c r="A276" s="131"/>
      <c r="B276" s="125"/>
      <c r="C276" s="131"/>
      <c r="D276" s="8" t="s">
        <v>22</v>
      </c>
      <c r="E276" s="11">
        <f t="shared" si="38"/>
        <v>0</v>
      </c>
      <c r="F276" s="10">
        <f>F280</f>
        <v>0</v>
      </c>
      <c r="G276" s="57"/>
      <c r="H276" s="57"/>
      <c r="I276" s="57"/>
      <c r="J276" s="57"/>
      <c r="K276" s="11">
        <f>K280</f>
        <v>0</v>
      </c>
      <c r="L276" s="11">
        <f t="shared" ref="L276:N276" si="39">L280</f>
        <v>0</v>
      </c>
      <c r="M276" s="11">
        <f t="shared" si="39"/>
        <v>0</v>
      </c>
      <c r="N276" s="11">
        <f t="shared" si="39"/>
        <v>0</v>
      </c>
      <c r="O276" s="108"/>
    </row>
    <row r="277" spans="1:15" ht="0.75" hidden="1" customHeight="1" outlineLevel="1" x14ac:dyDescent="0.3">
      <c r="A277" s="131"/>
      <c r="B277" s="125"/>
      <c r="C277" s="131"/>
      <c r="D277" s="8" t="s">
        <v>18</v>
      </c>
      <c r="E277" s="11">
        <f t="shared" si="38"/>
        <v>0</v>
      </c>
      <c r="F277" s="10">
        <f>F281</f>
        <v>0</v>
      </c>
      <c r="G277" s="57"/>
      <c r="H277" s="57"/>
      <c r="I277" s="57"/>
      <c r="J277" s="57"/>
      <c r="K277" s="11">
        <f>K281+K287</f>
        <v>0</v>
      </c>
      <c r="L277" s="11">
        <f t="shared" ref="L277:N278" si="40">L281+L287</f>
        <v>0</v>
      </c>
      <c r="M277" s="11">
        <f t="shared" si="40"/>
        <v>0</v>
      </c>
      <c r="N277" s="11">
        <f t="shared" si="40"/>
        <v>0</v>
      </c>
      <c r="O277" s="108"/>
    </row>
    <row r="278" spans="1:15" ht="48" customHeight="1" collapsed="1" x14ac:dyDescent="0.25">
      <c r="A278" s="132"/>
      <c r="B278" s="126"/>
      <c r="C278" s="131"/>
      <c r="D278" s="8" t="s">
        <v>7</v>
      </c>
      <c r="E278" s="11">
        <f t="shared" si="38"/>
        <v>0</v>
      </c>
      <c r="F278" s="10">
        <f>F282</f>
        <v>0</v>
      </c>
      <c r="G278" s="85">
        <f>G282+K288</f>
        <v>0</v>
      </c>
      <c r="H278" s="86"/>
      <c r="I278" s="86"/>
      <c r="J278" s="86"/>
      <c r="K278" s="87"/>
      <c r="L278" s="11">
        <f t="shared" si="40"/>
        <v>0</v>
      </c>
      <c r="M278" s="11">
        <f t="shared" si="40"/>
        <v>0</v>
      </c>
      <c r="N278" s="11">
        <f t="shared" si="40"/>
        <v>0</v>
      </c>
      <c r="O278" s="108"/>
    </row>
    <row r="279" spans="1:15" ht="19.5" customHeight="1" x14ac:dyDescent="0.25">
      <c r="A279" s="78" t="s">
        <v>117</v>
      </c>
      <c r="B279" s="81" t="s">
        <v>171</v>
      </c>
      <c r="C279" s="78" t="s">
        <v>42</v>
      </c>
      <c r="D279" s="8" t="s">
        <v>5</v>
      </c>
      <c r="E279" s="11">
        <f t="shared" si="38"/>
        <v>0</v>
      </c>
      <c r="F279" s="10">
        <f>F280+F281+F282</f>
        <v>0</v>
      </c>
      <c r="G279" s="85">
        <f>SUM(K280:K282)</f>
        <v>0</v>
      </c>
      <c r="H279" s="86"/>
      <c r="I279" s="86"/>
      <c r="J279" s="86"/>
      <c r="K279" s="87"/>
      <c r="L279" s="11">
        <f>SUM(L280:L282)</f>
        <v>0</v>
      </c>
      <c r="M279" s="11">
        <f>SUM(M280:M282)</f>
        <v>0</v>
      </c>
      <c r="N279" s="11">
        <f>SUM(N280:N282)</f>
        <v>0</v>
      </c>
      <c r="O279" s="88" t="s">
        <v>21</v>
      </c>
    </row>
    <row r="280" spans="1:15" ht="33.75" hidden="1" customHeight="1" outlineLevel="1" x14ac:dyDescent="0.3">
      <c r="A280" s="79"/>
      <c r="B280" s="82"/>
      <c r="C280" s="79"/>
      <c r="D280" s="13" t="s">
        <v>22</v>
      </c>
      <c r="E280" s="11">
        <f t="shared" si="38"/>
        <v>0</v>
      </c>
      <c r="F280" s="18">
        <v>0</v>
      </c>
      <c r="G280" s="48"/>
      <c r="H280" s="48"/>
      <c r="I280" s="48"/>
      <c r="J280" s="48"/>
      <c r="K280" s="15">
        <v>0</v>
      </c>
      <c r="L280" s="15">
        <v>0</v>
      </c>
      <c r="M280" s="15">
        <v>0</v>
      </c>
      <c r="N280" s="15">
        <v>0</v>
      </c>
      <c r="O280" s="89"/>
    </row>
    <row r="281" spans="1:15" ht="3" hidden="1" customHeight="1" outlineLevel="1" x14ac:dyDescent="0.3">
      <c r="A281" s="79"/>
      <c r="B281" s="82"/>
      <c r="C281" s="79"/>
      <c r="D281" s="13" t="s">
        <v>18</v>
      </c>
      <c r="E281" s="11">
        <f t="shared" si="38"/>
        <v>0</v>
      </c>
      <c r="F281" s="18">
        <v>0</v>
      </c>
      <c r="G281" s="48"/>
      <c r="H281" s="48"/>
      <c r="I281" s="48"/>
      <c r="J281" s="48"/>
      <c r="K281" s="15">
        <v>0</v>
      </c>
      <c r="L281" s="15">
        <v>0</v>
      </c>
      <c r="M281" s="15">
        <v>0</v>
      </c>
      <c r="N281" s="15">
        <v>0</v>
      </c>
      <c r="O281" s="89"/>
    </row>
    <row r="282" spans="1:15" ht="65.25" customHeight="1" collapsed="1" x14ac:dyDescent="0.25">
      <c r="A282" s="79"/>
      <c r="B282" s="83"/>
      <c r="C282" s="79"/>
      <c r="D282" s="13" t="s">
        <v>7</v>
      </c>
      <c r="E282" s="11">
        <f t="shared" si="38"/>
        <v>0</v>
      </c>
      <c r="F282" s="18">
        <v>0</v>
      </c>
      <c r="G282" s="91">
        <v>0</v>
      </c>
      <c r="H282" s="92"/>
      <c r="I282" s="92"/>
      <c r="J282" s="92"/>
      <c r="K282" s="93"/>
      <c r="L282" s="15">
        <v>0</v>
      </c>
      <c r="M282" s="15">
        <v>0</v>
      </c>
      <c r="N282" s="15">
        <v>0</v>
      </c>
      <c r="O282" s="89"/>
    </row>
    <row r="283" spans="1:15" ht="19.5" customHeight="1" x14ac:dyDescent="0.25">
      <c r="A283" s="79"/>
      <c r="B283" s="94" t="s">
        <v>151</v>
      </c>
      <c r="C283" s="94" t="s">
        <v>42</v>
      </c>
      <c r="D283" s="94" t="s">
        <v>71</v>
      </c>
      <c r="E283" s="97" t="s">
        <v>72</v>
      </c>
      <c r="F283" s="97" t="s">
        <v>3</v>
      </c>
      <c r="G283" s="97" t="s">
        <v>129</v>
      </c>
      <c r="H283" s="99" t="s">
        <v>194</v>
      </c>
      <c r="I283" s="100"/>
      <c r="J283" s="100"/>
      <c r="K283" s="101"/>
      <c r="L283" s="102" t="s">
        <v>39</v>
      </c>
      <c r="M283" s="102" t="s">
        <v>40</v>
      </c>
      <c r="N283" s="102" t="s">
        <v>41</v>
      </c>
      <c r="O283" s="89"/>
    </row>
    <row r="284" spans="1:15" ht="37.5" customHeight="1" x14ac:dyDescent="0.25">
      <c r="A284" s="79"/>
      <c r="B284" s="95"/>
      <c r="C284" s="95"/>
      <c r="D284" s="95"/>
      <c r="E284" s="98"/>
      <c r="F284" s="98"/>
      <c r="G284" s="98"/>
      <c r="H284" s="16" t="s">
        <v>180</v>
      </c>
      <c r="I284" s="16" t="s">
        <v>185</v>
      </c>
      <c r="J284" s="16" t="s">
        <v>181</v>
      </c>
      <c r="K284" s="16" t="s">
        <v>182</v>
      </c>
      <c r="L284" s="102"/>
      <c r="M284" s="102"/>
      <c r="N284" s="102"/>
      <c r="O284" s="89"/>
    </row>
    <row r="285" spans="1:15" ht="33.75" customHeight="1" x14ac:dyDescent="0.25">
      <c r="A285" s="80"/>
      <c r="B285" s="96"/>
      <c r="C285" s="96"/>
      <c r="D285" s="96"/>
      <c r="E285" s="16" t="s">
        <v>71</v>
      </c>
      <c r="F285" s="17" t="s">
        <v>71</v>
      </c>
      <c r="G285" s="17" t="s">
        <v>71</v>
      </c>
      <c r="H285" s="17" t="s">
        <v>71</v>
      </c>
      <c r="I285" s="17" t="s">
        <v>71</v>
      </c>
      <c r="J285" s="17" t="s">
        <v>71</v>
      </c>
      <c r="K285" s="17" t="s">
        <v>71</v>
      </c>
      <c r="L285" s="14" t="s">
        <v>71</v>
      </c>
      <c r="M285" s="14" t="s">
        <v>71</v>
      </c>
      <c r="N285" s="14" t="s">
        <v>71</v>
      </c>
      <c r="O285" s="90"/>
    </row>
    <row r="286" spans="1:15" ht="24.75" customHeight="1" x14ac:dyDescent="0.25">
      <c r="A286" s="118" t="s">
        <v>123</v>
      </c>
      <c r="B286" s="119" t="s">
        <v>30</v>
      </c>
      <c r="C286" s="130" t="s">
        <v>42</v>
      </c>
      <c r="D286" s="8" t="s">
        <v>5</v>
      </c>
      <c r="E286" s="11">
        <f>SUM(F286:N286)</f>
        <v>133.33332999999999</v>
      </c>
      <c r="F286" s="10">
        <f>F287+F288+F289</f>
        <v>0</v>
      </c>
      <c r="G286" s="85">
        <f>G287+G288+G289</f>
        <v>133.33332999999999</v>
      </c>
      <c r="H286" s="86"/>
      <c r="I286" s="86"/>
      <c r="J286" s="86"/>
      <c r="K286" s="87"/>
      <c r="L286" s="11">
        <f>SUM(L287:L289)</f>
        <v>0</v>
      </c>
      <c r="M286" s="11">
        <f>SUM(M287:M289)</f>
        <v>0</v>
      </c>
      <c r="N286" s="11">
        <f>SUM(N287:N289)</f>
        <v>0</v>
      </c>
      <c r="O286" s="108" t="s">
        <v>21</v>
      </c>
    </row>
    <row r="287" spans="1:15" ht="36" customHeight="1" outlineLevel="1" x14ac:dyDescent="0.25">
      <c r="A287" s="118"/>
      <c r="B287" s="119"/>
      <c r="C287" s="131"/>
      <c r="D287" s="8" t="s">
        <v>22</v>
      </c>
      <c r="E287" s="11">
        <f>SUM(F287,G287,L287,M287,N287)</f>
        <v>100</v>
      </c>
      <c r="F287" s="12">
        <f>F291</f>
        <v>0</v>
      </c>
      <c r="G287" s="85">
        <v>100</v>
      </c>
      <c r="H287" s="74"/>
      <c r="I287" s="74"/>
      <c r="J287" s="74"/>
      <c r="K287" s="75"/>
      <c r="L287" s="11">
        <f t="shared" ref="L287:N287" si="41">L291</f>
        <v>0</v>
      </c>
      <c r="M287" s="11">
        <f t="shared" si="41"/>
        <v>0</v>
      </c>
      <c r="N287" s="11">
        <f t="shared" si="41"/>
        <v>0</v>
      </c>
      <c r="O287" s="108"/>
    </row>
    <row r="288" spans="1:15" ht="36" customHeight="1" outlineLevel="1" x14ac:dyDescent="0.25">
      <c r="A288" s="118"/>
      <c r="B288" s="119"/>
      <c r="C288" s="131"/>
      <c r="D288" s="8" t="s">
        <v>18</v>
      </c>
      <c r="E288" s="11">
        <f>SUM(F288,G288,L288,M288,N288)</f>
        <v>33.333329999999997</v>
      </c>
      <c r="F288" s="12">
        <f>F292+F298</f>
        <v>0</v>
      </c>
      <c r="G288" s="85">
        <f>G292</f>
        <v>33.333329999999997</v>
      </c>
      <c r="H288" s="74"/>
      <c r="I288" s="74"/>
      <c r="J288" s="74"/>
      <c r="K288" s="75"/>
      <c r="L288" s="11">
        <f t="shared" ref="L288:N289" si="42">L292+L298</f>
        <v>0</v>
      </c>
      <c r="M288" s="11">
        <f t="shared" si="42"/>
        <v>0</v>
      </c>
      <c r="N288" s="11">
        <f t="shared" si="42"/>
        <v>0</v>
      </c>
      <c r="O288" s="108"/>
    </row>
    <row r="289" spans="1:15" ht="54" customHeight="1" x14ac:dyDescent="0.25">
      <c r="A289" s="118"/>
      <c r="B289" s="119"/>
      <c r="C289" s="131"/>
      <c r="D289" s="8" t="s">
        <v>7</v>
      </c>
      <c r="E289" s="11">
        <f>SUM(F289,G289,L289,M289,N289)</f>
        <v>0</v>
      </c>
      <c r="F289" s="10">
        <f>F293+F299</f>
        <v>0</v>
      </c>
      <c r="G289" s="85">
        <f>G293+G299</f>
        <v>0</v>
      </c>
      <c r="H289" s="86"/>
      <c r="I289" s="86"/>
      <c r="J289" s="86"/>
      <c r="K289" s="87"/>
      <c r="L289" s="11">
        <f t="shared" si="42"/>
        <v>0</v>
      </c>
      <c r="M289" s="11">
        <f t="shared" si="42"/>
        <v>0</v>
      </c>
      <c r="N289" s="11">
        <f t="shared" si="42"/>
        <v>0</v>
      </c>
      <c r="O289" s="108"/>
    </row>
    <row r="290" spans="1:15" ht="25.5" customHeight="1" x14ac:dyDescent="0.25">
      <c r="A290" s="78" t="s">
        <v>124</v>
      </c>
      <c r="B290" s="109" t="s">
        <v>54</v>
      </c>
      <c r="C290" s="78" t="s">
        <v>42</v>
      </c>
      <c r="D290" s="8" t="s">
        <v>5</v>
      </c>
      <c r="E290" s="11">
        <f>SUM(F290:N290)</f>
        <v>133.33332999999999</v>
      </c>
      <c r="F290" s="10">
        <f>F291+F292+F293</f>
        <v>0</v>
      </c>
      <c r="G290" s="85">
        <f>SUM(G291:G293)</f>
        <v>133.33332999999999</v>
      </c>
      <c r="H290" s="86"/>
      <c r="I290" s="86"/>
      <c r="J290" s="86"/>
      <c r="K290" s="87"/>
      <c r="L290" s="11">
        <f>SUM(L291:L293)</f>
        <v>0</v>
      </c>
      <c r="M290" s="11">
        <f>SUM(M291:M293)</f>
        <v>0</v>
      </c>
      <c r="N290" s="11">
        <f>SUM(N291:N293)</f>
        <v>0</v>
      </c>
      <c r="O290" s="88" t="s">
        <v>21</v>
      </c>
    </row>
    <row r="291" spans="1:15" ht="36" customHeight="1" outlineLevel="1" x14ac:dyDescent="0.25">
      <c r="A291" s="79"/>
      <c r="B291" s="109"/>
      <c r="C291" s="79"/>
      <c r="D291" s="13" t="s">
        <v>22</v>
      </c>
      <c r="E291" s="11">
        <f>SUM(F291,G291,L291,M291,N291)</f>
        <v>100</v>
      </c>
      <c r="F291" s="14">
        <v>0</v>
      </c>
      <c r="G291" s="91">
        <v>100</v>
      </c>
      <c r="H291" s="74"/>
      <c r="I291" s="74"/>
      <c r="J291" s="74"/>
      <c r="K291" s="75"/>
      <c r="L291" s="15">
        <v>0</v>
      </c>
      <c r="M291" s="15">
        <v>0</v>
      </c>
      <c r="N291" s="15">
        <v>0</v>
      </c>
      <c r="O291" s="89"/>
    </row>
    <row r="292" spans="1:15" ht="36" customHeight="1" outlineLevel="1" x14ac:dyDescent="0.25">
      <c r="A292" s="79"/>
      <c r="B292" s="109"/>
      <c r="C292" s="79"/>
      <c r="D292" s="13" t="s">
        <v>18</v>
      </c>
      <c r="E292" s="11">
        <f>SUM(F292,G292,L292,M292,N292)</f>
        <v>33.333329999999997</v>
      </c>
      <c r="F292" s="14">
        <v>0</v>
      </c>
      <c r="G292" s="91">
        <v>33.333329999999997</v>
      </c>
      <c r="H292" s="74"/>
      <c r="I292" s="74"/>
      <c r="J292" s="74"/>
      <c r="K292" s="75"/>
      <c r="L292" s="15">
        <v>0</v>
      </c>
      <c r="M292" s="15">
        <v>0</v>
      </c>
      <c r="N292" s="15">
        <v>0</v>
      </c>
      <c r="O292" s="89"/>
    </row>
    <row r="293" spans="1:15" ht="54" customHeight="1" x14ac:dyDescent="0.25">
      <c r="A293" s="79"/>
      <c r="B293" s="109"/>
      <c r="C293" s="79"/>
      <c r="D293" s="13" t="s">
        <v>7</v>
      </c>
      <c r="E293" s="11">
        <f>SUM(F293,G293,L293,M293,N293)</f>
        <v>0</v>
      </c>
      <c r="F293" s="18">
        <v>0</v>
      </c>
      <c r="G293" s="91">
        <v>0</v>
      </c>
      <c r="H293" s="92"/>
      <c r="I293" s="92"/>
      <c r="J293" s="92"/>
      <c r="K293" s="93"/>
      <c r="L293" s="15">
        <v>0</v>
      </c>
      <c r="M293" s="15">
        <v>0</v>
      </c>
      <c r="N293" s="15">
        <v>0</v>
      </c>
      <c r="O293" s="89"/>
    </row>
    <row r="294" spans="1:15" ht="22.5" customHeight="1" x14ac:dyDescent="0.25">
      <c r="A294" s="79"/>
      <c r="B294" s="94" t="s">
        <v>152</v>
      </c>
      <c r="C294" s="94" t="s">
        <v>42</v>
      </c>
      <c r="D294" s="94" t="s">
        <v>71</v>
      </c>
      <c r="E294" s="97" t="s">
        <v>72</v>
      </c>
      <c r="F294" s="97" t="s">
        <v>3</v>
      </c>
      <c r="G294" s="97" t="s">
        <v>129</v>
      </c>
      <c r="H294" s="99" t="s">
        <v>194</v>
      </c>
      <c r="I294" s="100"/>
      <c r="J294" s="100"/>
      <c r="K294" s="101"/>
      <c r="L294" s="102" t="s">
        <v>39</v>
      </c>
      <c r="M294" s="102" t="s">
        <v>40</v>
      </c>
      <c r="N294" s="102" t="s">
        <v>41</v>
      </c>
      <c r="O294" s="89"/>
    </row>
    <row r="295" spans="1:15" ht="36.75" customHeight="1" x14ac:dyDescent="0.25">
      <c r="A295" s="79"/>
      <c r="B295" s="95"/>
      <c r="C295" s="95"/>
      <c r="D295" s="95"/>
      <c r="E295" s="98"/>
      <c r="F295" s="98"/>
      <c r="G295" s="98"/>
      <c r="H295" s="16" t="s">
        <v>180</v>
      </c>
      <c r="I295" s="16" t="s">
        <v>185</v>
      </c>
      <c r="J295" s="16" t="s">
        <v>181</v>
      </c>
      <c r="K295" s="16" t="s">
        <v>182</v>
      </c>
      <c r="L295" s="102"/>
      <c r="M295" s="102"/>
      <c r="N295" s="102"/>
      <c r="O295" s="89"/>
    </row>
    <row r="296" spans="1:15" ht="31.5" customHeight="1" x14ac:dyDescent="0.25">
      <c r="A296" s="80"/>
      <c r="B296" s="96"/>
      <c r="C296" s="96"/>
      <c r="D296" s="96"/>
      <c r="E296" s="33">
        <v>1</v>
      </c>
      <c r="F296" s="17" t="s">
        <v>71</v>
      </c>
      <c r="G296" s="34">
        <v>1</v>
      </c>
      <c r="H296" s="17" t="s">
        <v>71</v>
      </c>
      <c r="I296" s="17" t="s">
        <v>71</v>
      </c>
      <c r="J296" s="34">
        <v>1</v>
      </c>
      <c r="K296" s="17" t="s">
        <v>71</v>
      </c>
      <c r="L296" s="14" t="s">
        <v>71</v>
      </c>
      <c r="M296" s="14" t="s">
        <v>71</v>
      </c>
      <c r="N296" s="14" t="s">
        <v>71</v>
      </c>
      <c r="O296" s="90"/>
    </row>
    <row r="297" spans="1:15" ht="19.5" customHeight="1" x14ac:dyDescent="0.25">
      <c r="A297" s="78" t="s">
        <v>125</v>
      </c>
      <c r="B297" s="109" t="s">
        <v>55</v>
      </c>
      <c r="C297" s="84" t="s">
        <v>42</v>
      </c>
      <c r="D297" s="8" t="s">
        <v>5</v>
      </c>
      <c r="E297" s="11">
        <f>SUM(F297:N297)</f>
        <v>0</v>
      </c>
      <c r="F297" s="10">
        <f>F298+F299</f>
        <v>0</v>
      </c>
      <c r="G297" s="85">
        <f>G298+G299</f>
        <v>0</v>
      </c>
      <c r="H297" s="86"/>
      <c r="I297" s="86"/>
      <c r="J297" s="86"/>
      <c r="K297" s="87"/>
      <c r="L297" s="11">
        <f>SUM(L298:L299)</f>
        <v>0</v>
      </c>
      <c r="M297" s="11">
        <f>SUM(M298:M299)</f>
        <v>0</v>
      </c>
      <c r="N297" s="11">
        <f>SUM(N298:N299)</f>
        <v>0</v>
      </c>
      <c r="O297" s="88" t="s">
        <v>21</v>
      </c>
    </row>
    <row r="298" spans="1:15" ht="0.75" customHeight="1" outlineLevel="1" x14ac:dyDescent="0.25">
      <c r="A298" s="79"/>
      <c r="B298" s="109"/>
      <c r="C298" s="84"/>
      <c r="D298" s="13" t="s">
        <v>18</v>
      </c>
      <c r="E298" s="11">
        <f>SUM(F298:N298)</f>
        <v>0</v>
      </c>
      <c r="F298" s="18">
        <v>0</v>
      </c>
      <c r="G298" s="48"/>
      <c r="H298" s="48"/>
      <c r="I298" s="48"/>
      <c r="J298" s="48"/>
      <c r="K298" s="15">
        <v>0</v>
      </c>
      <c r="L298" s="15">
        <v>0</v>
      </c>
      <c r="M298" s="15">
        <v>0</v>
      </c>
      <c r="N298" s="15">
        <v>0</v>
      </c>
      <c r="O298" s="89"/>
    </row>
    <row r="299" spans="1:15" ht="68.25" customHeight="1" x14ac:dyDescent="0.25">
      <c r="A299" s="79"/>
      <c r="B299" s="109"/>
      <c r="C299" s="84"/>
      <c r="D299" s="13" t="s">
        <v>7</v>
      </c>
      <c r="E299" s="11">
        <f>SUM(F299:N299)</f>
        <v>0</v>
      </c>
      <c r="F299" s="18">
        <v>0</v>
      </c>
      <c r="G299" s="91">
        <v>0</v>
      </c>
      <c r="H299" s="92"/>
      <c r="I299" s="92"/>
      <c r="J299" s="92"/>
      <c r="K299" s="93"/>
      <c r="L299" s="15">
        <v>0</v>
      </c>
      <c r="M299" s="15">
        <v>0</v>
      </c>
      <c r="N299" s="15">
        <v>0</v>
      </c>
      <c r="O299" s="89"/>
    </row>
    <row r="300" spans="1:15" ht="18.75" customHeight="1" x14ac:dyDescent="0.25">
      <c r="A300" s="79"/>
      <c r="B300" s="94" t="s">
        <v>153</v>
      </c>
      <c r="C300" s="94" t="s">
        <v>42</v>
      </c>
      <c r="D300" s="94" t="s">
        <v>71</v>
      </c>
      <c r="E300" s="97" t="s">
        <v>72</v>
      </c>
      <c r="F300" s="97" t="s">
        <v>3</v>
      </c>
      <c r="G300" s="97" t="s">
        <v>129</v>
      </c>
      <c r="H300" s="99" t="s">
        <v>194</v>
      </c>
      <c r="I300" s="100"/>
      <c r="J300" s="100"/>
      <c r="K300" s="101"/>
      <c r="L300" s="102" t="s">
        <v>39</v>
      </c>
      <c r="M300" s="102" t="s">
        <v>40</v>
      </c>
      <c r="N300" s="102" t="s">
        <v>41</v>
      </c>
      <c r="O300" s="89"/>
    </row>
    <row r="301" spans="1:15" ht="30.75" customHeight="1" x14ac:dyDescent="0.25">
      <c r="A301" s="79"/>
      <c r="B301" s="95"/>
      <c r="C301" s="95"/>
      <c r="D301" s="95"/>
      <c r="E301" s="98"/>
      <c r="F301" s="98"/>
      <c r="G301" s="98"/>
      <c r="H301" s="16" t="s">
        <v>180</v>
      </c>
      <c r="I301" s="16" t="s">
        <v>185</v>
      </c>
      <c r="J301" s="16" t="s">
        <v>181</v>
      </c>
      <c r="K301" s="16" t="s">
        <v>182</v>
      </c>
      <c r="L301" s="102"/>
      <c r="M301" s="102"/>
      <c r="N301" s="102"/>
      <c r="O301" s="89"/>
    </row>
    <row r="302" spans="1:15" ht="48" customHeight="1" x14ac:dyDescent="0.25">
      <c r="A302" s="80"/>
      <c r="B302" s="96"/>
      <c r="C302" s="96"/>
      <c r="D302" s="96"/>
      <c r="E302" s="16" t="s">
        <v>71</v>
      </c>
      <c r="F302" s="17" t="s">
        <v>71</v>
      </c>
      <c r="G302" s="17" t="s">
        <v>71</v>
      </c>
      <c r="H302" s="17" t="s">
        <v>71</v>
      </c>
      <c r="I302" s="17" t="s">
        <v>71</v>
      </c>
      <c r="J302" s="17" t="s">
        <v>71</v>
      </c>
      <c r="K302" s="17" t="s">
        <v>71</v>
      </c>
      <c r="L302" s="17" t="s">
        <v>71</v>
      </c>
      <c r="M302" s="17" t="s">
        <v>71</v>
      </c>
      <c r="N302" s="17" t="s">
        <v>71</v>
      </c>
      <c r="O302" s="90"/>
    </row>
    <row r="303" spans="1:15" ht="27.75" customHeight="1" x14ac:dyDescent="0.25">
      <c r="A303" s="107" t="s">
        <v>16</v>
      </c>
      <c r="B303" s="107"/>
      <c r="C303" s="107"/>
      <c r="D303" s="8" t="s">
        <v>5</v>
      </c>
      <c r="E303" s="11">
        <f>SUM(F303:N303)</f>
        <v>5899921.3879399998</v>
      </c>
      <c r="F303" s="10">
        <f>F304+F305+F306+F307</f>
        <v>1219809.6462999999</v>
      </c>
      <c r="G303" s="85">
        <f>G304+G305+G306+G307</f>
        <v>1302072.8886099998</v>
      </c>
      <c r="H303" s="86"/>
      <c r="I303" s="86"/>
      <c r="J303" s="86"/>
      <c r="K303" s="87"/>
      <c r="L303" s="11">
        <f>SUM(L304:L307)</f>
        <v>1126012.95101</v>
      </c>
      <c r="M303" s="11">
        <f>SUM(M304:M307)</f>
        <v>1126012.95101</v>
      </c>
      <c r="N303" s="11">
        <f>SUM(N304:N307)</f>
        <v>1126012.95101</v>
      </c>
      <c r="O303" s="108"/>
    </row>
    <row r="304" spans="1:15" ht="32.25" customHeight="1" outlineLevel="1" x14ac:dyDescent="0.25">
      <c r="A304" s="107"/>
      <c r="B304" s="107"/>
      <c r="C304" s="107"/>
      <c r="D304" s="8" t="s">
        <v>22</v>
      </c>
      <c r="E304" s="11">
        <f>SUM(F304:N304)</f>
        <v>100</v>
      </c>
      <c r="F304" s="12">
        <f>F287+F276</f>
        <v>0</v>
      </c>
      <c r="G304" s="85">
        <v>100</v>
      </c>
      <c r="H304" s="74"/>
      <c r="I304" s="74"/>
      <c r="J304" s="74"/>
      <c r="K304" s="75"/>
      <c r="L304" s="11">
        <f t="shared" ref="L304:N304" si="43">L287+L276</f>
        <v>0</v>
      </c>
      <c r="M304" s="11">
        <f t="shared" si="43"/>
        <v>0</v>
      </c>
      <c r="N304" s="11">
        <f t="shared" si="43"/>
        <v>0</v>
      </c>
      <c r="O304" s="108"/>
    </row>
    <row r="305" spans="1:15" ht="31.5" outlineLevel="1" x14ac:dyDescent="0.25">
      <c r="A305" s="107"/>
      <c r="B305" s="107"/>
      <c r="C305" s="107"/>
      <c r="D305" s="8" t="s">
        <v>18</v>
      </c>
      <c r="E305" s="11">
        <f>SUM(F305:N305)</f>
        <v>129933.67233</v>
      </c>
      <c r="F305" s="10">
        <f>F288+F277+F255</f>
        <v>56763.239000000001</v>
      </c>
      <c r="G305" s="85">
        <f>33.33333+G255</f>
        <v>73170.43333</v>
      </c>
      <c r="H305" s="86"/>
      <c r="I305" s="86"/>
      <c r="J305" s="86"/>
      <c r="K305" s="87"/>
      <c r="L305" s="11">
        <f>L288+L277+L255</f>
        <v>0</v>
      </c>
      <c r="M305" s="11">
        <f>M288+M277+M255</f>
        <v>0</v>
      </c>
      <c r="N305" s="11">
        <f>N288+N277+N255</f>
        <v>0</v>
      </c>
      <c r="O305" s="108"/>
    </row>
    <row r="306" spans="1:15" ht="52.5" customHeight="1" x14ac:dyDescent="0.25">
      <c r="A306" s="107"/>
      <c r="B306" s="107"/>
      <c r="C306" s="107"/>
      <c r="D306" s="8" t="s">
        <v>7</v>
      </c>
      <c r="E306" s="11">
        <f>SUM(F306:N306)</f>
        <v>5085785.8713999996</v>
      </c>
      <c r="F306" s="10">
        <f>F166+F185+F192+F206+F241+F289+F278</f>
        <v>988361.37892999989</v>
      </c>
      <c r="G306" s="85">
        <f>G166+G185+G192+G206++G241+G289+G278</f>
        <v>1101448.2513199998</v>
      </c>
      <c r="H306" s="86"/>
      <c r="I306" s="86"/>
      <c r="J306" s="86"/>
      <c r="K306" s="87"/>
      <c r="L306" s="11">
        <f>L166+L185+L192+L206++L241+L289+L278</f>
        <v>998658.74705000001</v>
      </c>
      <c r="M306" s="11">
        <f>M166+M185+M192+M206++M241+M289+M278</f>
        <v>998658.74705000001</v>
      </c>
      <c r="N306" s="11">
        <f>N166+N185+N192+N206++N241+N289+N278</f>
        <v>998658.74705000001</v>
      </c>
      <c r="O306" s="108"/>
    </row>
    <row r="307" spans="1:15" ht="19.899999999999999" customHeight="1" x14ac:dyDescent="0.25">
      <c r="A307" s="107"/>
      <c r="B307" s="107"/>
      <c r="C307" s="107"/>
      <c r="D307" s="26" t="s">
        <v>19</v>
      </c>
      <c r="E307" s="11">
        <f>SUM(F307:N307)</f>
        <v>684101.84421000001</v>
      </c>
      <c r="F307" s="10">
        <f>F167+F193+F207+F242</f>
        <v>174685.02837000001</v>
      </c>
      <c r="G307" s="85">
        <f>G167+G193+G207+G242</f>
        <v>127354.20396000001</v>
      </c>
      <c r="H307" s="86"/>
      <c r="I307" s="86"/>
      <c r="J307" s="86"/>
      <c r="K307" s="87"/>
      <c r="L307" s="11">
        <f>L167+L193+L207+L242</f>
        <v>127354.20396000001</v>
      </c>
      <c r="M307" s="11">
        <f>M167+M193+M207+M242</f>
        <v>127354.20396000001</v>
      </c>
      <c r="N307" s="11">
        <f>N167+N193+N207+N242</f>
        <v>127354.20396000001</v>
      </c>
      <c r="O307" s="108"/>
    </row>
    <row r="308" spans="1:15" ht="42" customHeight="1" x14ac:dyDescent="0.25">
      <c r="A308" s="133" t="s">
        <v>126</v>
      </c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5"/>
    </row>
    <row r="309" spans="1:15" ht="22.5" customHeight="1" x14ac:dyDescent="0.25">
      <c r="A309" s="118">
        <v>1</v>
      </c>
      <c r="B309" s="119" t="s">
        <v>201</v>
      </c>
      <c r="C309" s="118" t="s">
        <v>42</v>
      </c>
      <c r="D309" s="8" t="s">
        <v>5</v>
      </c>
      <c r="E309" s="49">
        <f t="shared" ref="E309:E314" si="44">SUM(F309:N309)</f>
        <v>1036.43</v>
      </c>
      <c r="F309" s="50">
        <f>F310+F311</f>
        <v>1036.43</v>
      </c>
      <c r="G309" s="73">
        <f>G310+G311</f>
        <v>0</v>
      </c>
      <c r="H309" s="76"/>
      <c r="I309" s="76"/>
      <c r="J309" s="76"/>
      <c r="K309" s="77"/>
      <c r="L309" s="49">
        <f>SUM(L310:L311)</f>
        <v>0</v>
      </c>
      <c r="M309" s="49">
        <f>SUM(M310:M311)</f>
        <v>0</v>
      </c>
      <c r="N309" s="49">
        <f>SUM(N310:N311)</f>
        <v>0</v>
      </c>
      <c r="O309" s="108" t="s">
        <v>21</v>
      </c>
    </row>
    <row r="310" spans="1:15" ht="34.5" customHeight="1" x14ac:dyDescent="0.25">
      <c r="A310" s="118"/>
      <c r="B310" s="119"/>
      <c r="C310" s="118"/>
      <c r="D310" s="8" t="s">
        <v>18</v>
      </c>
      <c r="E310" s="49">
        <f t="shared" si="44"/>
        <v>725.5</v>
      </c>
      <c r="F310" s="50">
        <f>F313</f>
        <v>725.5</v>
      </c>
      <c r="G310" s="73">
        <f>G313</f>
        <v>0</v>
      </c>
      <c r="H310" s="76"/>
      <c r="I310" s="76"/>
      <c r="J310" s="76"/>
      <c r="K310" s="77"/>
      <c r="L310" s="49">
        <f t="shared" ref="L310:N311" si="45">L313</f>
        <v>0</v>
      </c>
      <c r="M310" s="49">
        <f t="shared" si="45"/>
        <v>0</v>
      </c>
      <c r="N310" s="49">
        <f t="shared" si="45"/>
        <v>0</v>
      </c>
      <c r="O310" s="108"/>
    </row>
    <row r="311" spans="1:15" ht="53.25" customHeight="1" x14ac:dyDescent="0.25">
      <c r="A311" s="118"/>
      <c r="B311" s="119"/>
      <c r="C311" s="118"/>
      <c r="D311" s="8" t="s">
        <v>7</v>
      </c>
      <c r="E311" s="49">
        <f t="shared" si="44"/>
        <v>310.93</v>
      </c>
      <c r="F311" s="50">
        <f>F314</f>
        <v>310.93</v>
      </c>
      <c r="G311" s="73">
        <f>G314</f>
        <v>0</v>
      </c>
      <c r="H311" s="76"/>
      <c r="I311" s="76"/>
      <c r="J311" s="76"/>
      <c r="K311" s="77"/>
      <c r="L311" s="49">
        <f t="shared" si="45"/>
        <v>0</v>
      </c>
      <c r="M311" s="49">
        <f t="shared" si="45"/>
        <v>0</v>
      </c>
      <c r="N311" s="49">
        <f t="shared" si="45"/>
        <v>0</v>
      </c>
      <c r="O311" s="108"/>
    </row>
    <row r="312" spans="1:15" ht="18.75" customHeight="1" x14ac:dyDescent="0.25">
      <c r="A312" s="110" t="s">
        <v>8</v>
      </c>
      <c r="B312" s="81" t="s">
        <v>56</v>
      </c>
      <c r="C312" s="78" t="s">
        <v>42</v>
      </c>
      <c r="D312" s="8" t="s">
        <v>5</v>
      </c>
      <c r="E312" s="49">
        <f t="shared" si="44"/>
        <v>1036.43</v>
      </c>
      <c r="F312" s="50">
        <f>F313+F314</f>
        <v>1036.43</v>
      </c>
      <c r="G312" s="73">
        <f>SUM(G313:K314)</f>
        <v>0</v>
      </c>
      <c r="H312" s="76"/>
      <c r="I312" s="76"/>
      <c r="J312" s="76"/>
      <c r="K312" s="77"/>
      <c r="L312" s="49">
        <f>SUM(L313:L314)</f>
        <v>0</v>
      </c>
      <c r="M312" s="49">
        <f>SUM(M313:M314)</f>
        <v>0</v>
      </c>
      <c r="N312" s="49">
        <f>SUM(N313:N314)</f>
        <v>0</v>
      </c>
      <c r="O312" s="88" t="s">
        <v>21</v>
      </c>
    </row>
    <row r="313" spans="1:15" ht="31.5" customHeight="1" x14ac:dyDescent="0.25">
      <c r="A313" s="111"/>
      <c r="B313" s="82"/>
      <c r="C313" s="79"/>
      <c r="D313" s="13" t="s">
        <v>18</v>
      </c>
      <c r="E313" s="49">
        <f t="shared" si="44"/>
        <v>725.5</v>
      </c>
      <c r="F313" s="51">
        <v>725.5</v>
      </c>
      <c r="G313" s="103">
        <f>6006.76-300.96-5705.8</f>
        <v>0</v>
      </c>
      <c r="H313" s="104"/>
      <c r="I313" s="104"/>
      <c r="J313" s="104"/>
      <c r="K313" s="105"/>
      <c r="L313" s="52">
        <v>0</v>
      </c>
      <c r="M313" s="52">
        <v>0</v>
      </c>
      <c r="N313" s="52">
        <v>0</v>
      </c>
      <c r="O313" s="89"/>
    </row>
    <row r="314" spans="1:15" ht="51" customHeight="1" x14ac:dyDescent="0.25">
      <c r="A314" s="111"/>
      <c r="B314" s="83"/>
      <c r="C314" s="80"/>
      <c r="D314" s="13" t="s">
        <v>7</v>
      </c>
      <c r="E314" s="49">
        <f t="shared" si="44"/>
        <v>310.93</v>
      </c>
      <c r="F314" s="51">
        <v>310.93</v>
      </c>
      <c r="G314" s="103">
        <f>2574.32-128.98-2445.34</f>
        <v>0</v>
      </c>
      <c r="H314" s="104"/>
      <c r="I314" s="104"/>
      <c r="J314" s="104"/>
      <c r="K314" s="105"/>
      <c r="L314" s="52">
        <v>0</v>
      </c>
      <c r="M314" s="52">
        <v>0</v>
      </c>
      <c r="N314" s="52">
        <f>976.42-976.42</f>
        <v>0</v>
      </c>
      <c r="O314" s="89"/>
    </row>
    <row r="315" spans="1:15" ht="22.5" customHeight="1" x14ac:dyDescent="0.25">
      <c r="A315" s="111"/>
      <c r="B315" s="94" t="s">
        <v>154</v>
      </c>
      <c r="C315" s="94" t="s">
        <v>42</v>
      </c>
      <c r="D315" s="94" t="s">
        <v>71</v>
      </c>
      <c r="E315" s="97" t="s">
        <v>72</v>
      </c>
      <c r="F315" s="97" t="s">
        <v>3</v>
      </c>
      <c r="G315" s="97" t="s">
        <v>129</v>
      </c>
      <c r="H315" s="99" t="s">
        <v>194</v>
      </c>
      <c r="I315" s="100"/>
      <c r="J315" s="100"/>
      <c r="K315" s="101"/>
      <c r="L315" s="102" t="s">
        <v>39</v>
      </c>
      <c r="M315" s="102" t="s">
        <v>40</v>
      </c>
      <c r="N315" s="102" t="s">
        <v>41</v>
      </c>
      <c r="O315" s="89"/>
    </row>
    <row r="316" spans="1:15" ht="33" customHeight="1" x14ac:dyDescent="0.25">
      <c r="A316" s="111"/>
      <c r="B316" s="95"/>
      <c r="C316" s="95"/>
      <c r="D316" s="95"/>
      <c r="E316" s="98"/>
      <c r="F316" s="98"/>
      <c r="G316" s="98"/>
      <c r="H316" s="16" t="s">
        <v>180</v>
      </c>
      <c r="I316" s="16" t="s">
        <v>185</v>
      </c>
      <c r="J316" s="16" t="s">
        <v>181</v>
      </c>
      <c r="K316" s="16" t="s">
        <v>182</v>
      </c>
      <c r="L316" s="102"/>
      <c r="M316" s="102"/>
      <c r="N316" s="102"/>
      <c r="O316" s="89"/>
    </row>
    <row r="317" spans="1:15" ht="41.25" customHeight="1" x14ac:dyDescent="0.25">
      <c r="A317" s="112"/>
      <c r="B317" s="96"/>
      <c r="C317" s="96"/>
      <c r="D317" s="96"/>
      <c r="E317" s="28">
        <v>1</v>
      </c>
      <c r="F317" s="29">
        <v>1</v>
      </c>
      <c r="G317" s="29" t="s">
        <v>71</v>
      </c>
      <c r="H317" s="29" t="s">
        <v>71</v>
      </c>
      <c r="I317" s="29" t="s">
        <v>71</v>
      </c>
      <c r="J317" s="29" t="s">
        <v>71</v>
      </c>
      <c r="K317" s="29" t="s">
        <v>71</v>
      </c>
      <c r="L317" s="29" t="s">
        <v>71</v>
      </c>
      <c r="M317" s="29" t="s">
        <v>71</v>
      </c>
      <c r="N317" s="29" t="s">
        <v>71</v>
      </c>
      <c r="O317" s="90"/>
    </row>
    <row r="318" spans="1:15" ht="22.5" customHeight="1" x14ac:dyDescent="0.25">
      <c r="A318" s="118" t="s">
        <v>10</v>
      </c>
      <c r="B318" s="119" t="s">
        <v>111</v>
      </c>
      <c r="C318" s="118" t="s">
        <v>42</v>
      </c>
      <c r="D318" s="8" t="s">
        <v>5</v>
      </c>
      <c r="E318" s="49">
        <f t="shared" ref="E318:E325" si="46">SUM(F318:N318)</f>
        <v>0</v>
      </c>
      <c r="F318" s="50">
        <f>F319+F320+F321</f>
        <v>0</v>
      </c>
      <c r="G318" s="73">
        <f>SUM(K319:K321)</f>
        <v>0</v>
      </c>
      <c r="H318" s="76"/>
      <c r="I318" s="76"/>
      <c r="J318" s="76"/>
      <c r="K318" s="77"/>
      <c r="L318" s="49">
        <f>SUM(L319:L321)</f>
        <v>0</v>
      </c>
      <c r="M318" s="49">
        <f>SUM(M319:M321)</f>
        <v>0</v>
      </c>
      <c r="N318" s="49">
        <f>SUM(N319:N321)</f>
        <v>0</v>
      </c>
      <c r="O318" s="108" t="s">
        <v>21</v>
      </c>
    </row>
    <row r="319" spans="1:15" ht="32.25" hidden="1" customHeight="1" outlineLevel="1" x14ac:dyDescent="0.3">
      <c r="A319" s="118"/>
      <c r="B319" s="119"/>
      <c r="C319" s="118"/>
      <c r="D319" s="8" t="s">
        <v>22</v>
      </c>
      <c r="E319" s="49">
        <f t="shared" si="46"/>
        <v>0</v>
      </c>
      <c r="F319" s="50">
        <f>F323</f>
        <v>0</v>
      </c>
      <c r="G319" s="58"/>
      <c r="H319" s="58"/>
      <c r="I319" s="58"/>
      <c r="J319" s="58"/>
      <c r="K319" s="49">
        <f>K323</f>
        <v>0</v>
      </c>
      <c r="L319" s="49">
        <f t="shared" ref="L319:N321" si="47">L323</f>
        <v>0</v>
      </c>
      <c r="M319" s="49">
        <f t="shared" si="47"/>
        <v>0</v>
      </c>
      <c r="N319" s="49">
        <f t="shared" si="47"/>
        <v>0</v>
      </c>
      <c r="O319" s="108"/>
    </row>
    <row r="320" spans="1:15" ht="35.25" hidden="1" customHeight="1" outlineLevel="1" x14ac:dyDescent="0.3">
      <c r="A320" s="118"/>
      <c r="B320" s="119"/>
      <c r="C320" s="118"/>
      <c r="D320" s="8" t="s">
        <v>18</v>
      </c>
      <c r="E320" s="49">
        <f t="shared" si="46"/>
        <v>0</v>
      </c>
      <c r="F320" s="50">
        <f>F324</f>
        <v>0</v>
      </c>
      <c r="G320" s="58"/>
      <c r="H320" s="58"/>
      <c r="I320" s="58"/>
      <c r="J320" s="58"/>
      <c r="K320" s="49">
        <f>K324</f>
        <v>0</v>
      </c>
      <c r="L320" s="49">
        <f t="shared" si="47"/>
        <v>0</v>
      </c>
      <c r="M320" s="49">
        <f t="shared" si="47"/>
        <v>0</v>
      </c>
      <c r="N320" s="49">
        <f t="shared" si="47"/>
        <v>0</v>
      </c>
      <c r="O320" s="108"/>
    </row>
    <row r="321" spans="1:15" ht="51" customHeight="1" collapsed="1" x14ac:dyDescent="0.25">
      <c r="A321" s="118"/>
      <c r="B321" s="119"/>
      <c r="C321" s="118"/>
      <c r="D321" s="8" t="s">
        <v>7</v>
      </c>
      <c r="E321" s="49">
        <f t="shared" si="46"/>
        <v>0</v>
      </c>
      <c r="F321" s="50">
        <f>F325</f>
        <v>0</v>
      </c>
      <c r="G321" s="73">
        <f>G325</f>
        <v>0</v>
      </c>
      <c r="H321" s="76"/>
      <c r="I321" s="76"/>
      <c r="J321" s="76"/>
      <c r="K321" s="77"/>
      <c r="L321" s="49">
        <f t="shared" si="47"/>
        <v>0</v>
      </c>
      <c r="M321" s="49">
        <f t="shared" si="47"/>
        <v>0</v>
      </c>
      <c r="N321" s="49">
        <f t="shared" si="47"/>
        <v>0</v>
      </c>
      <c r="O321" s="108"/>
    </row>
    <row r="322" spans="1:15" ht="21" customHeight="1" x14ac:dyDescent="0.25">
      <c r="A322" s="110" t="s">
        <v>11</v>
      </c>
      <c r="B322" s="109" t="s">
        <v>79</v>
      </c>
      <c r="C322" s="84" t="s">
        <v>42</v>
      </c>
      <c r="D322" s="8" t="s">
        <v>5</v>
      </c>
      <c r="E322" s="49">
        <f t="shared" si="46"/>
        <v>0</v>
      </c>
      <c r="F322" s="50">
        <f>F323+F324+F325</f>
        <v>0</v>
      </c>
      <c r="G322" s="73">
        <f>SUM(K323:K325)</f>
        <v>0</v>
      </c>
      <c r="H322" s="76"/>
      <c r="I322" s="76"/>
      <c r="J322" s="76"/>
      <c r="K322" s="77"/>
      <c r="L322" s="49">
        <f>SUM(L323:L325)</f>
        <v>0</v>
      </c>
      <c r="M322" s="49">
        <f>SUM(M323:M325)</f>
        <v>0</v>
      </c>
      <c r="N322" s="49">
        <f>SUM(N323:N325)</f>
        <v>0</v>
      </c>
      <c r="O322" s="108" t="s">
        <v>21</v>
      </c>
    </row>
    <row r="323" spans="1:15" ht="0.75" hidden="1" customHeight="1" outlineLevel="1" x14ac:dyDescent="0.3">
      <c r="A323" s="111"/>
      <c r="B323" s="109"/>
      <c r="C323" s="84"/>
      <c r="D323" s="13" t="s">
        <v>22</v>
      </c>
      <c r="E323" s="49">
        <f t="shared" si="46"/>
        <v>0</v>
      </c>
      <c r="F323" s="51">
        <v>0</v>
      </c>
      <c r="G323" s="59"/>
      <c r="H323" s="59"/>
      <c r="I323" s="59"/>
      <c r="J323" s="59"/>
      <c r="K323" s="52">
        <v>0</v>
      </c>
      <c r="L323" s="52">
        <v>0</v>
      </c>
      <c r="M323" s="52">
        <v>0</v>
      </c>
      <c r="N323" s="52">
        <v>0</v>
      </c>
      <c r="O323" s="108"/>
    </row>
    <row r="324" spans="1:15" ht="36" hidden="1" customHeight="1" outlineLevel="1" x14ac:dyDescent="0.3">
      <c r="A324" s="111"/>
      <c r="B324" s="109"/>
      <c r="C324" s="84"/>
      <c r="D324" s="13" t="s">
        <v>18</v>
      </c>
      <c r="E324" s="49">
        <f t="shared" si="46"/>
        <v>0</v>
      </c>
      <c r="F324" s="51">
        <v>0</v>
      </c>
      <c r="G324" s="59"/>
      <c r="H324" s="59"/>
      <c r="I324" s="59"/>
      <c r="J324" s="59"/>
      <c r="K324" s="52">
        <v>0</v>
      </c>
      <c r="L324" s="52">
        <v>0</v>
      </c>
      <c r="M324" s="52">
        <v>0</v>
      </c>
      <c r="N324" s="52">
        <v>0</v>
      </c>
      <c r="O324" s="108"/>
    </row>
    <row r="325" spans="1:15" ht="62.25" customHeight="1" collapsed="1" x14ac:dyDescent="0.25">
      <c r="A325" s="111"/>
      <c r="B325" s="109"/>
      <c r="C325" s="84"/>
      <c r="D325" s="13" t="s">
        <v>7</v>
      </c>
      <c r="E325" s="49">
        <f t="shared" si="46"/>
        <v>0</v>
      </c>
      <c r="F325" s="51">
        <v>0</v>
      </c>
      <c r="G325" s="103">
        <v>0</v>
      </c>
      <c r="H325" s="104"/>
      <c r="I325" s="104"/>
      <c r="J325" s="104"/>
      <c r="K325" s="105"/>
      <c r="L325" s="52">
        <v>0</v>
      </c>
      <c r="M325" s="52">
        <v>0</v>
      </c>
      <c r="N325" s="52">
        <v>0</v>
      </c>
      <c r="O325" s="108"/>
    </row>
    <row r="326" spans="1:15" ht="22.5" customHeight="1" x14ac:dyDescent="0.25">
      <c r="A326" s="111"/>
      <c r="B326" s="94" t="s">
        <v>155</v>
      </c>
      <c r="C326" s="94" t="s">
        <v>42</v>
      </c>
      <c r="D326" s="94" t="s">
        <v>71</v>
      </c>
      <c r="E326" s="97" t="s">
        <v>72</v>
      </c>
      <c r="F326" s="97" t="s">
        <v>3</v>
      </c>
      <c r="G326" s="97" t="s">
        <v>129</v>
      </c>
      <c r="H326" s="99" t="s">
        <v>194</v>
      </c>
      <c r="I326" s="100"/>
      <c r="J326" s="100"/>
      <c r="K326" s="101"/>
      <c r="L326" s="102" t="s">
        <v>39</v>
      </c>
      <c r="M326" s="102" t="s">
        <v>40</v>
      </c>
      <c r="N326" s="102" t="s">
        <v>41</v>
      </c>
      <c r="O326" s="108"/>
    </row>
    <row r="327" spans="1:15" ht="36" customHeight="1" x14ac:dyDescent="0.25">
      <c r="A327" s="111"/>
      <c r="B327" s="95"/>
      <c r="C327" s="95"/>
      <c r="D327" s="95"/>
      <c r="E327" s="98"/>
      <c r="F327" s="98"/>
      <c r="G327" s="98"/>
      <c r="H327" s="16" t="s">
        <v>180</v>
      </c>
      <c r="I327" s="16" t="s">
        <v>185</v>
      </c>
      <c r="J327" s="16" t="s">
        <v>181</v>
      </c>
      <c r="K327" s="16" t="s">
        <v>182</v>
      </c>
      <c r="L327" s="102"/>
      <c r="M327" s="102"/>
      <c r="N327" s="102"/>
      <c r="O327" s="108"/>
    </row>
    <row r="328" spans="1:15" ht="33" customHeight="1" x14ac:dyDescent="0.25">
      <c r="A328" s="112"/>
      <c r="B328" s="96"/>
      <c r="C328" s="96"/>
      <c r="D328" s="96"/>
      <c r="E328" s="16" t="s">
        <v>71</v>
      </c>
      <c r="F328" s="17" t="s">
        <v>71</v>
      </c>
      <c r="G328" s="17" t="s">
        <v>71</v>
      </c>
      <c r="H328" s="17" t="s">
        <v>71</v>
      </c>
      <c r="I328" s="17" t="s">
        <v>71</v>
      </c>
      <c r="J328" s="17" t="s">
        <v>71</v>
      </c>
      <c r="K328" s="17" t="s">
        <v>71</v>
      </c>
      <c r="L328" s="17" t="s">
        <v>71</v>
      </c>
      <c r="M328" s="17" t="s">
        <v>71</v>
      </c>
      <c r="N328" s="17" t="s">
        <v>71</v>
      </c>
      <c r="O328" s="108"/>
    </row>
    <row r="329" spans="1:15" ht="15" customHeight="1" x14ac:dyDescent="0.25">
      <c r="A329" s="107" t="s">
        <v>16</v>
      </c>
      <c r="B329" s="107"/>
      <c r="C329" s="107"/>
      <c r="D329" s="8" t="s">
        <v>5</v>
      </c>
      <c r="E329" s="49">
        <f>SUM(F329:N329)</f>
        <v>1036.43</v>
      </c>
      <c r="F329" s="50">
        <f>F330+F331+F332</f>
        <v>1036.43</v>
      </c>
      <c r="G329" s="73">
        <f>G330+G331+G332</f>
        <v>0</v>
      </c>
      <c r="H329" s="76"/>
      <c r="I329" s="76"/>
      <c r="J329" s="76"/>
      <c r="K329" s="77"/>
      <c r="L329" s="49">
        <f>SUM(L330:L332)</f>
        <v>0</v>
      </c>
      <c r="M329" s="49">
        <f>SUM(M330:M332)</f>
        <v>0</v>
      </c>
      <c r="N329" s="49">
        <f>SUM(N330:N332)</f>
        <v>0</v>
      </c>
      <c r="O329" s="108"/>
    </row>
    <row r="330" spans="1:15" ht="31.15" hidden="1" outlineLevel="1" x14ac:dyDescent="0.3">
      <c r="A330" s="107"/>
      <c r="B330" s="107"/>
      <c r="C330" s="107"/>
      <c r="D330" s="8" t="s">
        <v>22</v>
      </c>
      <c r="E330" s="49">
        <f>SUM(F330:N330)</f>
        <v>0</v>
      </c>
      <c r="F330" s="50">
        <f>F319</f>
        <v>0</v>
      </c>
      <c r="G330" s="58"/>
      <c r="H330" s="58"/>
      <c r="I330" s="58"/>
      <c r="J330" s="58"/>
      <c r="K330" s="49">
        <f>K319</f>
        <v>0</v>
      </c>
      <c r="L330" s="49">
        <f t="shared" ref="L330:N330" si="48">L319</f>
        <v>0</v>
      </c>
      <c r="M330" s="49">
        <f t="shared" si="48"/>
        <v>0</v>
      </c>
      <c r="N330" s="49">
        <f t="shared" si="48"/>
        <v>0</v>
      </c>
      <c r="O330" s="108"/>
    </row>
    <row r="331" spans="1:15" ht="31.5" collapsed="1" x14ac:dyDescent="0.25">
      <c r="A331" s="107"/>
      <c r="B331" s="107"/>
      <c r="C331" s="107"/>
      <c r="D331" s="8" t="s">
        <v>18</v>
      </c>
      <c r="E331" s="49">
        <f>SUM(F331:N331)</f>
        <v>725.5</v>
      </c>
      <c r="F331" s="50">
        <f>F310+F320</f>
        <v>725.5</v>
      </c>
      <c r="G331" s="73">
        <f>G310+K320</f>
        <v>0</v>
      </c>
      <c r="H331" s="76"/>
      <c r="I331" s="76"/>
      <c r="J331" s="76"/>
      <c r="K331" s="77"/>
      <c r="L331" s="49">
        <f t="shared" ref="L331:N332" si="49">L310+L320</f>
        <v>0</v>
      </c>
      <c r="M331" s="49">
        <f t="shared" si="49"/>
        <v>0</v>
      </c>
      <c r="N331" s="49">
        <f t="shared" si="49"/>
        <v>0</v>
      </c>
      <c r="O331" s="108"/>
    </row>
    <row r="332" spans="1:15" ht="48" customHeight="1" x14ac:dyDescent="0.25">
      <c r="A332" s="107"/>
      <c r="B332" s="107"/>
      <c r="C332" s="107"/>
      <c r="D332" s="8" t="s">
        <v>7</v>
      </c>
      <c r="E332" s="49">
        <f>SUM(F332:N332)</f>
        <v>310.93</v>
      </c>
      <c r="F332" s="50">
        <f>F311+F321</f>
        <v>310.93</v>
      </c>
      <c r="G332" s="73">
        <f>G311+G321</f>
        <v>0</v>
      </c>
      <c r="H332" s="76"/>
      <c r="I332" s="76"/>
      <c r="J332" s="76"/>
      <c r="K332" s="77"/>
      <c r="L332" s="49">
        <f t="shared" si="49"/>
        <v>0</v>
      </c>
      <c r="M332" s="49">
        <f t="shared" si="49"/>
        <v>0</v>
      </c>
      <c r="N332" s="49">
        <f t="shared" si="49"/>
        <v>0</v>
      </c>
      <c r="O332" s="108"/>
    </row>
    <row r="333" spans="1:15" ht="31.5" customHeight="1" x14ac:dyDescent="0.25">
      <c r="A333" s="122" t="s">
        <v>127</v>
      </c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</row>
    <row r="334" spans="1:15" ht="15" customHeight="1" x14ac:dyDescent="0.25">
      <c r="A334" s="118" t="s">
        <v>34</v>
      </c>
      <c r="B334" s="119" t="s">
        <v>200</v>
      </c>
      <c r="C334" s="118" t="s">
        <v>42</v>
      </c>
      <c r="D334" s="8" t="s">
        <v>5</v>
      </c>
      <c r="E334" s="49">
        <f t="shared" ref="E334:E339" si="50">SUM(F334:N334)</f>
        <v>2341964.4340499998</v>
      </c>
      <c r="F334" s="50">
        <f>F335+F336</f>
        <v>484502.81920999999</v>
      </c>
      <c r="G334" s="73">
        <f>G335+G336</f>
        <v>477451.06020999997</v>
      </c>
      <c r="H334" s="76"/>
      <c r="I334" s="76"/>
      <c r="J334" s="76"/>
      <c r="K334" s="77"/>
      <c r="L334" s="49">
        <f>SUM(L335:L336)</f>
        <v>460003.51821000001</v>
      </c>
      <c r="M334" s="49">
        <f>SUM(M335:M336)</f>
        <v>460003.51821000001</v>
      </c>
      <c r="N334" s="49">
        <f>SUM(N335:N336)</f>
        <v>460003.51821000001</v>
      </c>
      <c r="O334" s="108" t="s">
        <v>35</v>
      </c>
    </row>
    <row r="335" spans="1:15" ht="47.25" x14ac:dyDescent="0.25">
      <c r="A335" s="118"/>
      <c r="B335" s="119"/>
      <c r="C335" s="118"/>
      <c r="D335" s="8" t="s">
        <v>7</v>
      </c>
      <c r="E335" s="49">
        <f t="shared" si="50"/>
        <v>1985928.9882799999</v>
      </c>
      <c r="F335" s="50">
        <f>F338</f>
        <v>401353.44627999997</v>
      </c>
      <c r="G335" s="73">
        <f>G338</f>
        <v>409229.54199999996</v>
      </c>
      <c r="H335" s="76"/>
      <c r="I335" s="76"/>
      <c r="J335" s="76"/>
      <c r="K335" s="77"/>
      <c r="L335" s="49">
        <f t="shared" ref="L335:N336" si="51">L338</f>
        <v>391782</v>
      </c>
      <c r="M335" s="49">
        <f t="shared" si="51"/>
        <v>391782</v>
      </c>
      <c r="N335" s="49">
        <f t="shared" si="51"/>
        <v>391782</v>
      </c>
      <c r="O335" s="108"/>
    </row>
    <row r="336" spans="1:15" ht="23.25" customHeight="1" x14ac:dyDescent="0.25">
      <c r="A336" s="118"/>
      <c r="B336" s="119"/>
      <c r="C336" s="118"/>
      <c r="D336" s="26" t="s">
        <v>19</v>
      </c>
      <c r="E336" s="49">
        <f t="shared" si="50"/>
        <v>356035.44576999999</v>
      </c>
      <c r="F336" s="50">
        <f>F339</f>
        <v>83149.372929999983</v>
      </c>
      <c r="G336" s="73">
        <f>G339</f>
        <v>68221.518209999995</v>
      </c>
      <c r="H336" s="76"/>
      <c r="I336" s="76"/>
      <c r="J336" s="76"/>
      <c r="K336" s="77"/>
      <c r="L336" s="49">
        <f t="shared" si="51"/>
        <v>68221.518209999995</v>
      </c>
      <c r="M336" s="49">
        <f t="shared" si="51"/>
        <v>68221.518209999995</v>
      </c>
      <c r="N336" s="49">
        <f t="shared" si="51"/>
        <v>68221.518209999995</v>
      </c>
      <c r="O336" s="108"/>
    </row>
    <row r="337" spans="1:15" ht="21.75" customHeight="1" x14ac:dyDescent="0.25">
      <c r="A337" s="110" t="s">
        <v>36</v>
      </c>
      <c r="B337" s="109" t="s">
        <v>38</v>
      </c>
      <c r="C337" s="84" t="s">
        <v>42</v>
      </c>
      <c r="D337" s="8" t="s">
        <v>5</v>
      </c>
      <c r="E337" s="49">
        <f t="shared" si="50"/>
        <v>2341964.4340499998</v>
      </c>
      <c r="F337" s="50">
        <f>F338+F339</f>
        <v>484502.81920999999</v>
      </c>
      <c r="G337" s="73">
        <f>SUM(G338:K339)</f>
        <v>477451.06020999997</v>
      </c>
      <c r="H337" s="76"/>
      <c r="I337" s="76"/>
      <c r="J337" s="76"/>
      <c r="K337" s="77"/>
      <c r="L337" s="49">
        <f>SUM(L338:L339)</f>
        <v>460003.51821000001</v>
      </c>
      <c r="M337" s="49">
        <f>SUM(M338:M339)</f>
        <v>460003.51821000001</v>
      </c>
      <c r="N337" s="49">
        <f>SUM(N338:N339)</f>
        <v>460003.51821000001</v>
      </c>
      <c r="O337" s="108" t="s">
        <v>35</v>
      </c>
    </row>
    <row r="338" spans="1:15" ht="57" customHeight="1" x14ac:dyDescent="0.25">
      <c r="A338" s="111"/>
      <c r="B338" s="109"/>
      <c r="C338" s="84"/>
      <c r="D338" s="13" t="s">
        <v>7</v>
      </c>
      <c r="E338" s="49">
        <f t="shared" si="50"/>
        <v>1985928.9882799999</v>
      </c>
      <c r="F338" s="51">
        <f>401696.50444+353.209-20.33-219.09005-102.04219-344.20865-10.59627</f>
        <v>401353.44627999997</v>
      </c>
      <c r="G338" s="103">
        <f>401696.50444+353.209-10067.71344-200+224.25+17223.292</f>
        <v>409229.54199999996</v>
      </c>
      <c r="H338" s="104"/>
      <c r="I338" s="104"/>
      <c r="J338" s="104"/>
      <c r="K338" s="105"/>
      <c r="L338" s="52">
        <v>391782</v>
      </c>
      <c r="M338" s="52">
        <v>391782</v>
      </c>
      <c r="N338" s="52">
        <v>391782</v>
      </c>
      <c r="O338" s="108"/>
    </row>
    <row r="339" spans="1:15" ht="26.25" customHeight="1" x14ac:dyDescent="0.25">
      <c r="A339" s="111"/>
      <c r="B339" s="109"/>
      <c r="C339" s="84"/>
      <c r="D339" s="27" t="s">
        <v>19</v>
      </c>
      <c r="E339" s="49">
        <f t="shared" si="50"/>
        <v>356035.44576999999</v>
      </c>
      <c r="F339" s="51">
        <f>68221.51821+4449.4665+10478.38822</f>
        <v>83149.372929999983</v>
      </c>
      <c r="G339" s="103">
        <v>68221.518209999995</v>
      </c>
      <c r="H339" s="104"/>
      <c r="I339" s="104"/>
      <c r="J339" s="104"/>
      <c r="K339" s="105"/>
      <c r="L339" s="52">
        <v>68221.518209999995</v>
      </c>
      <c r="M339" s="52">
        <v>68221.518209999995</v>
      </c>
      <c r="N339" s="52">
        <v>68221.518209999995</v>
      </c>
      <c r="O339" s="108"/>
    </row>
    <row r="340" spans="1:15" ht="18" customHeight="1" x14ac:dyDescent="0.25">
      <c r="A340" s="111"/>
      <c r="B340" s="94" t="s">
        <v>172</v>
      </c>
      <c r="C340" s="94" t="s">
        <v>42</v>
      </c>
      <c r="D340" s="94" t="s">
        <v>71</v>
      </c>
      <c r="E340" s="97" t="s">
        <v>72</v>
      </c>
      <c r="F340" s="97" t="s">
        <v>3</v>
      </c>
      <c r="G340" s="97" t="s">
        <v>129</v>
      </c>
      <c r="H340" s="99" t="s">
        <v>194</v>
      </c>
      <c r="I340" s="100"/>
      <c r="J340" s="100"/>
      <c r="K340" s="101"/>
      <c r="L340" s="102" t="s">
        <v>39</v>
      </c>
      <c r="M340" s="102" t="s">
        <v>40</v>
      </c>
      <c r="N340" s="102" t="s">
        <v>41</v>
      </c>
      <c r="O340" s="88"/>
    </row>
    <row r="341" spans="1:15" ht="36.75" customHeight="1" x14ac:dyDescent="0.25">
      <c r="A341" s="111"/>
      <c r="B341" s="95"/>
      <c r="C341" s="95"/>
      <c r="D341" s="95"/>
      <c r="E341" s="98"/>
      <c r="F341" s="98"/>
      <c r="G341" s="98"/>
      <c r="H341" s="16" t="s">
        <v>180</v>
      </c>
      <c r="I341" s="16" t="s">
        <v>185</v>
      </c>
      <c r="J341" s="16" t="s">
        <v>181</v>
      </c>
      <c r="K341" s="16" t="s">
        <v>182</v>
      </c>
      <c r="L341" s="102"/>
      <c r="M341" s="102"/>
      <c r="N341" s="102"/>
      <c r="O341" s="90"/>
    </row>
    <row r="342" spans="1:15" ht="104.25" customHeight="1" x14ac:dyDescent="0.25">
      <c r="A342" s="112"/>
      <c r="B342" s="96"/>
      <c r="C342" s="96"/>
      <c r="D342" s="96"/>
      <c r="E342" s="28">
        <v>100</v>
      </c>
      <c r="F342" s="29">
        <v>100</v>
      </c>
      <c r="G342" s="29">
        <v>100</v>
      </c>
      <c r="H342" s="29">
        <v>25</v>
      </c>
      <c r="I342" s="29">
        <v>50</v>
      </c>
      <c r="J342" s="29">
        <v>75</v>
      </c>
      <c r="K342" s="29">
        <v>100</v>
      </c>
      <c r="L342" s="29">
        <v>100</v>
      </c>
      <c r="M342" s="29">
        <v>100</v>
      </c>
      <c r="N342" s="29">
        <v>100</v>
      </c>
      <c r="O342" s="60"/>
    </row>
    <row r="343" spans="1:15" ht="25.5" customHeight="1" x14ac:dyDescent="0.25">
      <c r="A343" s="130" t="s">
        <v>10</v>
      </c>
      <c r="B343" s="124" t="s">
        <v>199</v>
      </c>
      <c r="C343" s="130" t="s">
        <v>42</v>
      </c>
      <c r="D343" s="8" t="s">
        <v>5</v>
      </c>
      <c r="E343" s="49">
        <f t="shared" ref="E343:E349" si="52">SUM(F343:N343)</f>
        <v>57229.757500000007</v>
      </c>
      <c r="F343" s="50">
        <f>F344+F345+F346</f>
        <v>12164.30114</v>
      </c>
      <c r="G343" s="73">
        <f>G344+G345+G346</f>
        <v>15141.45499</v>
      </c>
      <c r="H343" s="76"/>
      <c r="I343" s="76"/>
      <c r="J343" s="76"/>
      <c r="K343" s="77"/>
      <c r="L343" s="49">
        <f>SUM(L344:L346)</f>
        <v>10041.333790000001</v>
      </c>
      <c r="M343" s="49">
        <f t="shared" ref="M343:N343" si="53">SUM(M344:M346)</f>
        <v>10041.333790000001</v>
      </c>
      <c r="N343" s="49">
        <f t="shared" si="53"/>
        <v>9841.3337900000006</v>
      </c>
      <c r="O343" s="108" t="s">
        <v>35</v>
      </c>
    </row>
    <row r="344" spans="1:15" ht="37.5" hidden="1" customHeight="1" outlineLevel="1" x14ac:dyDescent="0.3">
      <c r="A344" s="131"/>
      <c r="B344" s="125"/>
      <c r="C344" s="131"/>
      <c r="D344" s="8" t="s">
        <v>18</v>
      </c>
      <c r="E344" s="49">
        <f t="shared" si="52"/>
        <v>0</v>
      </c>
      <c r="F344" s="50">
        <f>F354</f>
        <v>0</v>
      </c>
      <c r="G344" s="58"/>
      <c r="H344" s="58"/>
      <c r="I344" s="58"/>
      <c r="J344" s="58"/>
      <c r="K344" s="49">
        <f>K354</f>
        <v>0</v>
      </c>
      <c r="L344" s="49">
        <f t="shared" ref="L344:N344" si="54">L354</f>
        <v>0</v>
      </c>
      <c r="M344" s="49">
        <f t="shared" si="54"/>
        <v>0</v>
      </c>
      <c r="N344" s="49">
        <f t="shared" si="54"/>
        <v>0</v>
      </c>
      <c r="O344" s="108"/>
    </row>
    <row r="345" spans="1:15" ht="48.75" customHeight="1" collapsed="1" x14ac:dyDescent="0.25">
      <c r="A345" s="131"/>
      <c r="B345" s="125"/>
      <c r="C345" s="131"/>
      <c r="D345" s="8" t="s">
        <v>7</v>
      </c>
      <c r="E345" s="49">
        <f t="shared" si="52"/>
        <v>8250.43505</v>
      </c>
      <c r="F345" s="50">
        <f>F348+F355</f>
        <v>2550.3138499999995</v>
      </c>
      <c r="G345" s="73">
        <f>G348+G355</f>
        <v>5300.1211999999996</v>
      </c>
      <c r="H345" s="76"/>
      <c r="I345" s="76"/>
      <c r="J345" s="76"/>
      <c r="K345" s="77"/>
      <c r="L345" s="49">
        <f t="shared" ref="L345:N346" si="55">L348+L355</f>
        <v>200</v>
      </c>
      <c r="M345" s="49">
        <f t="shared" si="55"/>
        <v>200</v>
      </c>
      <c r="N345" s="49">
        <f t="shared" si="55"/>
        <v>0</v>
      </c>
      <c r="O345" s="108"/>
    </row>
    <row r="346" spans="1:15" ht="22.5" customHeight="1" x14ac:dyDescent="0.25">
      <c r="A346" s="132"/>
      <c r="B346" s="126"/>
      <c r="C346" s="132"/>
      <c r="D346" s="26" t="s">
        <v>19</v>
      </c>
      <c r="E346" s="49">
        <f t="shared" si="52"/>
        <v>48979.322450000007</v>
      </c>
      <c r="F346" s="50">
        <f>F349+F356</f>
        <v>9613.9872900000009</v>
      </c>
      <c r="G346" s="73">
        <f>G349+G356</f>
        <v>9841.3337900000006</v>
      </c>
      <c r="H346" s="76"/>
      <c r="I346" s="76"/>
      <c r="J346" s="76"/>
      <c r="K346" s="77"/>
      <c r="L346" s="49">
        <f>L349+L356</f>
        <v>9841.3337900000006</v>
      </c>
      <c r="M346" s="49">
        <f t="shared" si="55"/>
        <v>9841.3337900000006</v>
      </c>
      <c r="N346" s="49">
        <f t="shared" si="55"/>
        <v>9841.3337900000006</v>
      </c>
      <c r="O346" s="56"/>
    </row>
    <row r="347" spans="1:15" ht="28.9" customHeight="1" x14ac:dyDescent="0.25">
      <c r="A347" s="110" t="s">
        <v>57</v>
      </c>
      <c r="B347" s="109" t="s">
        <v>80</v>
      </c>
      <c r="C347" s="84" t="s">
        <v>42</v>
      </c>
      <c r="D347" s="8" t="s">
        <v>5</v>
      </c>
      <c r="E347" s="49">
        <f t="shared" si="52"/>
        <v>26712.118949999996</v>
      </c>
      <c r="F347" s="50">
        <f>F348+F349</f>
        <v>4876.81059</v>
      </c>
      <c r="G347" s="73">
        <f>SUM(G348:K349)</f>
        <v>5508.8270899999998</v>
      </c>
      <c r="H347" s="76"/>
      <c r="I347" s="76"/>
      <c r="J347" s="76"/>
      <c r="K347" s="77"/>
      <c r="L347" s="49">
        <f>SUM(L348:L349)</f>
        <v>5508.8270899999998</v>
      </c>
      <c r="M347" s="49">
        <f>SUM(M348:M349)</f>
        <v>5508.8270899999998</v>
      </c>
      <c r="N347" s="49">
        <f>SUM(N348:N349)</f>
        <v>5308.8270899999998</v>
      </c>
      <c r="O347" s="88" t="s">
        <v>35</v>
      </c>
    </row>
    <row r="348" spans="1:15" ht="48" customHeight="1" x14ac:dyDescent="0.25">
      <c r="A348" s="111"/>
      <c r="B348" s="109"/>
      <c r="C348" s="84"/>
      <c r="D348" s="13" t="s">
        <v>7</v>
      </c>
      <c r="E348" s="49">
        <f t="shared" si="52"/>
        <v>820.32999999999993</v>
      </c>
      <c r="F348" s="51">
        <f>200+20.33</f>
        <v>220.32999999999998</v>
      </c>
      <c r="G348" s="103">
        <f>200</f>
        <v>200</v>
      </c>
      <c r="H348" s="104"/>
      <c r="I348" s="104"/>
      <c r="J348" s="104"/>
      <c r="K348" s="105"/>
      <c r="L348" s="52">
        <v>200</v>
      </c>
      <c r="M348" s="52">
        <v>200</v>
      </c>
      <c r="N348" s="52">
        <v>0</v>
      </c>
      <c r="O348" s="89"/>
    </row>
    <row r="349" spans="1:15" ht="27.75" customHeight="1" x14ac:dyDescent="0.25">
      <c r="A349" s="111"/>
      <c r="B349" s="109"/>
      <c r="C349" s="84"/>
      <c r="D349" s="27" t="s">
        <v>19</v>
      </c>
      <c r="E349" s="49">
        <f t="shared" si="52"/>
        <v>25891.788949999998</v>
      </c>
      <c r="F349" s="51">
        <f>5308.82709-652.3465</f>
        <v>4656.4805900000001</v>
      </c>
      <c r="G349" s="103">
        <v>5308.8270899999998</v>
      </c>
      <c r="H349" s="104"/>
      <c r="I349" s="104"/>
      <c r="J349" s="104"/>
      <c r="K349" s="105"/>
      <c r="L349" s="52">
        <v>5308.8270899999998</v>
      </c>
      <c r="M349" s="52">
        <v>5308.8270899999998</v>
      </c>
      <c r="N349" s="52">
        <v>5308.8270899999998</v>
      </c>
      <c r="O349" s="89"/>
    </row>
    <row r="350" spans="1:15" ht="16.5" customHeight="1" x14ac:dyDescent="0.25">
      <c r="A350" s="111"/>
      <c r="B350" s="94" t="s">
        <v>157</v>
      </c>
      <c r="C350" s="94" t="s">
        <v>42</v>
      </c>
      <c r="D350" s="94" t="s">
        <v>71</v>
      </c>
      <c r="E350" s="97" t="s">
        <v>72</v>
      </c>
      <c r="F350" s="97" t="s">
        <v>3</v>
      </c>
      <c r="G350" s="97" t="s">
        <v>129</v>
      </c>
      <c r="H350" s="99" t="s">
        <v>194</v>
      </c>
      <c r="I350" s="100"/>
      <c r="J350" s="100"/>
      <c r="K350" s="101"/>
      <c r="L350" s="102" t="s">
        <v>39</v>
      </c>
      <c r="M350" s="102" t="s">
        <v>40</v>
      </c>
      <c r="N350" s="102" t="s">
        <v>41</v>
      </c>
      <c r="O350" s="89"/>
    </row>
    <row r="351" spans="1:15" ht="33.75" customHeight="1" x14ac:dyDescent="0.25">
      <c r="A351" s="111"/>
      <c r="B351" s="95"/>
      <c r="C351" s="95"/>
      <c r="D351" s="95"/>
      <c r="E351" s="98"/>
      <c r="F351" s="98"/>
      <c r="G351" s="98"/>
      <c r="H351" s="16" t="s">
        <v>180</v>
      </c>
      <c r="I351" s="16" t="s">
        <v>185</v>
      </c>
      <c r="J351" s="16" t="s">
        <v>181</v>
      </c>
      <c r="K351" s="16" t="s">
        <v>182</v>
      </c>
      <c r="L351" s="102"/>
      <c r="M351" s="102"/>
      <c r="N351" s="102"/>
      <c r="O351" s="89"/>
    </row>
    <row r="352" spans="1:15" ht="42" customHeight="1" x14ac:dyDescent="0.25">
      <c r="A352" s="112"/>
      <c r="B352" s="96"/>
      <c r="C352" s="96"/>
      <c r="D352" s="96"/>
      <c r="E352" s="28">
        <v>8</v>
      </c>
      <c r="F352" s="29">
        <v>8</v>
      </c>
      <c r="G352" s="29">
        <v>8</v>
      </c>
      <c r="H352" s="29" t="s">
        <v>71</v>
      </c>
      <c r="I352" s="29" t="s">
        <v>71</v>
      </c>
      <c r="J352" s="29" t="s">
        <v>71</v>
      </c>
      <c r="K352" s="29">
        <v>8</v>
      </c>
      <c r="L352" s="29">
        <v>8</v>
      </c>
      <c r="M352" s="29">
        <v>8</v>
      </c>
      <c r="N352" s="29">
        <v>8</v>
      </c>
      <c r="O352" s="90"/>
    </row>
    <row r="353" spans="1:15" ht="24" customHeight="1" x14ac:dyDescent="0.25">
      <c r="A353" s="110" t="s">
        <v>58</v>
      </c>
      <c r="B353" s="81" t="s">
        <v>81</v>
      </c>
      <c r="C353" s="78" t="s">
        <v>42</v>
      </c>
      <c r="D353" s="8" t="s">
        <v>5</v>
      </c>
      <c r="E353" s="49">
        <f>SUM(F353:N353)</f>
        <v>30517.638549999996</v>
      </c>
      <c r="F353" s="50">
        <f>F354+F355+F356</f>
        <v>7287.4905499999995</v>
      </c>
      <c r="G353" s="73">
        <f>G354+G355+G356</f>
        <v>9632.6278999999995</v>
      </c>
      <c r="H353" s="76"/>
      <c r="I353" s="76"/>
      <c r="J353" s="76"/>
      <c r="K353" s="77"/>
      <c r="L353" s="49">
        <f t="shared" ref="L353:N353" si="56">SUM(L354:L356)</f>
        <v>4532.5066999999999</v>
      </c>
      <c r="M353" s="49">
        <f t="shared" si="56"/>
        <v>4532.5066999999999</v>
      </c>
      <c r="N353" s="49">
        <f t="shared" si="56"/>
        <v>4532.5066999999999</v>
      </c>
      <c r="O353" s="88" t="s">
        <v>35</v>
      </c>
    </row>
    <row r="354" spans="1:15" ht="0.75" hidden="1" customHeight="1" outlineLevel="1" x14ac:dyDescent="0.3">
      <c r="A354" s="111"/>
      <c r="B354" s="82"/>
      <c r="C354" s="79"/>
      <c r="D354" s="13" t="s">
        <v>18</v>
      </c>
      <c r="E354" s="49">
        <f>SUM(F354:N354)</f>
        <v>0</v>
      </c>
      <c r="F354" s="51">
        <v>0</v>
      </c>
      <c r="G354" s="59"/>
      <c r="H354" s="59"/>
      <c r="I354" s="59"/>
      <c r="J354" s="59"/>
      <c r="K354" s="52">
        <v>0</v>
      </c>
      <c r="L354" s="52">
        <v>0</v>
      </c>
      <c r="M354" s="52">
        <v>0</v>
      </c>
      <c r="N354" s="52">
        <v>0</v>
      </c>
      <c r="O354" s="89"/>
    </row>
    <row r="355" spans="1:15" ht="52.9" customHeight="1" collapsed="1" x14ac:dyDescent="0.25">
      <c r="A355" s="111"/>
      <c r="B355" s="82"/>
      <c r="C355" s="79"/>
      <c r="D355" s="13" t="s">
        <v>7</v>
      </c>
      <c r="E355" s="49">
        <f>SUM(F355:N355)</f>
        <v>7430.1050499999992</v>
      </c>
      <c r="F355" s="51">
        <f>2110.8938+219.09005</f>
        <v>2329.9838499999996</v>
      </c>
      <c r="G355" s="103">
        <v>5100.1211999999996</v>
      </c>
      <c r="H355" s="104"/>
      <c r="I355" s="104"/>
      <c r="J355" s="104"/>
      <c r="K355" s="105"/>
      <c r="L355" s="52">
        <v>0</v>
      </c>
      <c r="M355" s="52">
        <v>0</v>
      </c>
      <c r="N355" s="52">
        <v>0</v>
      </c>
      <c r="O355" s="89"/>
    </row>
    <row r="356" spans="1:15" ht="25.5" customHeight="1" x14ac:dyDescent="0.25">
      <c r="A356" s="111"/>
      <c r="B356" s="83"/>
      <c r="C356" s="80"/>
      <c r="D356" s="27" t="s">
        <v>19</v>
      </c>
      <c r="E356" s="49">
        <f>SUM(F356:N356)</f>
        <v>23087.533499999998</v>
      </c>
      <c r="F356" s="51">
        <f>4532.5067+425</f>
        <v>4957.5066999999999</v>
      </c>
      <c r="G356" s="103">
        <v>4532.5066999999999</v>
      </c>
      <c r="H356" s="104"/>
      <c r="I356" s="104"/>
      <c r="J356" s="104"/>
      <c r="K356" s="105"/>
      <c r="L356" s="52">
        <v>4532.5066999999999</v>
      </c>
      <c r="M356" s="52">
        <v>4532.5066999999999</v>
      </c>
      <c r="N356" s="52">
        <v>4532.5066999999999</v>
      </c>
      <c r="O356" s="89"/>
    </row>
    <row r="357" spans="1:15" ht="18" customHeight="1" x14ac:dyDescent="0.25">
      <c r="A357" s="111"/>
      <c r="B357" s="94" t="s">
        <v>156</v>
      </c>
      <c r="C357" s="94" t="s">
        <v>42</v>
      </c>
      <c r="D357" s="94" t="s">
        <v>71</v>
      </c>
      <c r="E357" s="97" t="s">
        <v>72</v>
      </c>
      <c r="F357" s="97" t="s">
        <v>3</v>
      </c>
      <c r="G357" s="97" t="s">
        <v>129</v>
      </c>
      <c r="H357" s="99" t="s">
        <v>194</v>
      </c>
      <c r="I357" s="100"/>
      <c r="J357" s="100"/>
      <c r="K357" s="101"/>
      <c r="L357" s="102" t="s">
        <v>39</v>
      </c>
      <c r="M357" s="102" t="s">
        <v>40</v>
      </c>
      <c r="N357" s="102" t="s">
        <v>41</v>
      </c>
      <c r="O357" s="89"/>
    </row>
    <row r="358" spans="1:15" ht="35.25" customHeight="1" x14ac:dyDescent="0.25">
      <c r="A358" s="111"/>
      <c r="B358" s="95"/>
      <c r="C358" s="95"/>
      <c r="D358" s="95"/>
      <c r="E358" s="98"/>
      <c r="F358" s="98"/>
      <c r="G358" s="98"/>
      <c r="H358" s="16" t="s">
        <v>180</v>
      </c>
      <c r="I358" s="16" t="s">
        <v>185</v>
      </c>
      <c r="J358" s="16" t="s">
        <v>181</v>
      </c>
      <c r="K358" s="16" t="s">
        <v>182</v>
      </c>
      <c r="L358" s="102"/>
      <c r="M358" s="102"/>
      <c r="N358" s="102"/>
      <c r="O358" s="89"/>
    </row>
    <row r="359" spans="1:15" ht="19.5" customHeight="1" x14ac:dyDescent="0.25">
      <c r="A359" s="112"/>
      <c r="B359" s="96"/>
      <c r="C359" s="96"/>
      <c r="D359" s="96"/>
      <c r="E359" s="28">
        <v>1</v>
      </c>
      <c r="F359" s="29">
        <v>1</v>
      </c>
      <c r="G359" s="29">
        <v>1</v>
      </c>
      <c r="H359" s="29" t="s">
        <v>71</v>
      </c>
      <c r="I359" s="29" t="s">
        <v>71</v>
      </c>
      <c r="J359" s="29">
        <v>1</v>
      </c>
      <c r="K359" s="29" t="s">
        <v>71</v>
      </c>
      <c r="L359" s="29">
        <v>1</v>
      </c>
      <c r="M359" s="29">
        <v>1</v>
      </c>
      <c r="N359" s="29">
        <v>1</v>
      </c>
      <c r="O359" s="90"/>
    </row>
    <row r="360" spans="1:15" ht="19.5" customHeight="1" x14ac:dyDescent="0.25">
      <c r="A360" s="118">
        <v>3</v>
      </c>
      <c r="B360" s="119" t="s">
        <v>111</v>
      </c>
      <c r="C360" s="118" t="s">
        <v>42</v>
      </c>
      <c r="D360" s="8" t="s">
        <v>5</v>
      </c>
      <c r="E360" s="49">
        <f t="shared" ref="E360:E367" si="57">SUM(F360:N360)</f>
        <v>111809.83</v>
      </c>
      <c r="F360" s="50">
        <f>F361+F362+F363</f>
        <v>7058.83</v>
      </c>
      <c r="G360" s="73">
        <f>G361+G362+G363</f>
        <v>0</v>
      </c>
      <c r="H360" s="76"/>
      <c r="I360" s="76"/>
      <c r="J360" s="76"/>
      <c r="K360" s="77"/>
      <c r="L360" s="49">
        <f>SUM(L361:L363)</f>
        <v>56181</v>
      </c>
      <c r="M360" s="49">
        <f>SUM(M361:M363)</f>
        <v>48570</v>
      </c>
      <c r="N360" s="49">
        <f>SUM(N361:N363)</f>
        <v>0</v>
      </c>
      <c r="O360" s="108" t="s">
        <v>21</v>
      </c>
    </row>
    <row r="361" spans="1:15" ht="33.75" customHeight="1" x14ac:dyDescent="0.25">
      <c r="A361" s="118"/>
      <c r="B361" s="119"/>
      <c r="C361" s="118"/>
      <c r="D361" s="8" t="s">
        <v>22</v>
      </c>
      <c r="E361" s="49">
        <f t="shared" si="57"/>
        <v>3240</v>
      </c>
      <c r="F361" s="50">
        <f>F365+F372+F379</f>
        <v>3240</v>
      </c>
      <c r="G361" s="73">
        <f>G365+K372+K379</f>
        <v>0</v>
      </c>
      <c r="H361" s="76"/>
      <c r="I361" s="76"/>
      <c r="J361" s="76"/>
      <c r="K361" s="77"/>
      <c r="L361" s="49">
        <f t="shared" ref="L361:N363" si="58">L365+L372+L379</f>
        <v>0</v>
      </c>
      <c r="M361" s="49">
        <f t="shared" si="58"/>
        <v>0</v>
      </c>
      <c r="N361" s="49">
        <f t="shared" si="58"/>
        <v>0</v>
      </c>
      <c r="O361" s="108"/>
    </row>
    <row r="362" spans="1:15" ht="33.75" customHeight="1" x14ac:dyDescent="0.25">
      <c r="A362" s="118"/>
      <c r="B362" s="119"/>
      <c r="C362" s="118"/>
      <c r="D362" s="8" t="s">
        <v>18</v>
      </c>
      <c r="E362" s="49">
        <f t="shared" si="57"/>
        <v>53455.5</v>
      </c>
      <c r="F362" s="50">
        <f>F366+F373+F380</f>
        <v>1080</v>
      </c>
      <c r="G362" s="73">
        <f>G366+G373+K380</f>
        <v>0</v>
      </c>
      <c r="H362" s="76"/>
      <c r="I362" s="76"/>
      <c r="J362" s="76"/>
      <c r="K362" s="77"/>
      <c r="L362" s="49">
        <f t="shared" si="58"/>
        <v>28090.5</v>
      </c>
      <c r="M362" s="49">
        <f t="shared" si="58"/>
        <v>24285</v>
      </c>
      <c r="N362" s="49">
        <f t="shared" si="58"/>
        <v>0</v>
      </c>
      <c r="O362" s="108"/>
    </row>
    <row r="363" spans="1:15" ht="52.5" customHeight="1" x14ac:dyDescent="0.25">
      <c r="A363" s="118"/>
      <c r="B363" s="119"/>
      <c r="C363" s="118"/>
      <c r="D363" s="8" t="s">
        <v>7</v>
      </c>
      <c r="E363" s="49">
        <f t="shared" si="57"/>
        <v>55114.33</v>
      </c>
      <c r="F363" s="50">
        <f>F367+F374+F381</f>
        <v>2738.83</v>
      </c>
      <c r="G363" s="73">
        <f>G367+G374+G381</f>
        <v>0</v>
      </c>
      <c r="H363" s="76"/>
      <c r="I363" s="76"/>
      <c r="J363" s="76"/>
      <c r="K363" s="77"/>
      <c r="L363" s="49">
        <f t="shared" si="58"/>
        <v>28090.5</v>
      </c>
      <c r="M363" s="49">
        <f t="shared" si="58"/>
        <v>24285</v>
      </c>
      <c r="N363" s="49">
        <f t="shared" si="58"/>
        <v>0</v>
      </c>
      <c r="O363" s="108"/>
    </row>
    <row r="364" spans="1:15" ht="19.5" customHeight="1" x14ac:dyDescent="0.25">
      <c r="A364" s="127" t="s">
        <v>25</v>
      </c>
      <c r="B364" s="109" t="s">
        <v>112</v>
      </c>
      <c r="C364" s="84" t="s">
        <v>42</v>
      </c>
      <c r="D364" s="8" t="s">
        <v>5</v>
      </c>
      <c r="E364" s="49">
        <f t="shared" si="57"/>
        <v>7058.83</v>
      </c>
      <c r="F364" s="50">
        <f>F365+F366+F367</f>
        <v>7058.83</v>
      </c>
      <c r="G364" s="73">
        <f>SUM(K365:K367)</f>
        <v>0</v>
      </c>
      <c r="H364" s="76"/>
      <c r="I364" s="76"/>
      <c r="J364" s="76"/>
      <c r="K364" s="77"/>
      <c r="L364" s="49">
        <f>SUM(L365:L367)</f>
        <v>0</v>
      </c>
      <c r="M364" s="49">
        <f>SUM(M365:M367)</f>
        <v>0</v>
      </c>
      <c r="N364" s="49">
        <f>SUM(N365:N367)</f>
        <v>0</v>
      </c>
      <c r="O364" s="88" t="s">
        <v>33</v>
      </c>
    </row>
    <row r="365" spans="1:15" ht="34.5" customHeight="1" x14ac:dyDescent="0.25">
      <c r="A365" s="128"/>
      <c r="B365" s="109"/>
      <c r="C365" s="84"/>
      <c r="D365" s="13" t="s">
        <v>22</v>
      </c>
      <c r="E365" s="49">
        <f t="shared" si="57"/>
        <v>3240</v>
      </c>
      <c r="F365" s="51">
        <v>3240</v>
      </c>
      <c r="G365" s="103">
        <v>0</v>
      </c>
      <c r="H365" s="104"/>
      <c r="I365" s="104"/>
      <c r="J365" s="104"/>
      <c r="K365" s="105"/>
      <c r="L365" s="52">
        <v>0</v>
      </c>
      <c r="M365" s="52">
        <v>0</v>
      </c>
      <c r="N365" s="52">
        <v>0</v>
      </c>
      <c r="O365" s="89"/>
    </row>
    <row r="366" spans="1:15" ht="33" customHeight="1" x14ac:dyDescent="0.25">
      <c r="A366" s="128"/>
      <c r="B366" s="109"/>
      <c r="C366" s="84"/>
      <c r="D366" s="13" t="s">
        <v>18</v>
      </c>
      <c r="E366" s="49">
        <f t="shared" si="57"/>
        <v>1080</v>
      </c>
      <c r="F366" s="51">
        <v>1080</v>
      </c>
      <c r="G366" s="103">
        <v>0</v>
      </c>
      <c r="H366" s="104"/>
      <c r="I366" s="104"/>
      <c r="J366" s="104"/>
      <c r="K366" s="105"/>
      <c r="L366" s="52">
        <v>0</v>
      </c>
      <c r="M366" s="52">
        <v>0</v>
      </c>
      <c r="N366" s="52">
        <v>0</v>
      </c>
      <c r="O366" s="89"/>
    </row>
    <row r="367" spans="1:15" ht="48.75" customHeight="1" x14ac:dyDescent="0.25">
      <c r="A367" s="128"/>
      <c r="B367" s="109"/>
      <c r="C367" s="84"/>
      <c r="D367" s="13" t="s">
        <v>7</v>
      </c>
      <c r="E367" s="49">
        <f t="shared" si="57"/>
        <v>2738.83</v>
      </c>
      <c r="F367" s="51">
        <f>2738.83</f>
        <v>2738.83</v>
      </c>
      <c r="G367" s="103">
        <v>0</v>
      </c>
      <c r="H367" s="104"/>
      <c r="I367" s="104"/>
      <c r="J367" s="104"/>
      <c r="K367" s="105"/>
      <c r="L367" s="52">
        <v>0</v>
      </c>
      <c r="M367" s="52">
        <v>0</v>
      </c>
      <c r="N367" s="52">
        <v>0</v>
      </c>
      <c r="O367" s="89"/>
    </row>
    <row r="368" spans="1:15" ht="19.5" customHeight="1" x14ac:dyDescent="0.25">
      <c r="A368" s="128"/>
      <c r="B368" s="94" t="s">
        <v>158</v>
      </c>
      <c r="C368" s="94" t="s">
        <v>42</v>
      </c>
      <c r="D368" s="94" t="s">
        <v>71</v>
      </c>
      <c r="E368" s="97" t="s">
        <v>72</v>
      </c>
      <c r="F368" s="97" t="s">
        <v>3</v>
      </c>
      <c r="G368" s="97" t="s">
        <v>129</v>
      </c>
      <c r="H368" s="99" t="s">
        <v>194</v>
      </c>
      <c r="I368" s="100"/>
      <c r="J368" s="100"/>
      <c r="K368" s="101"/>
      <c r="L368" s="102" t="s">
        <v>39</v>
      </c>
      <c r="M368" s="102" t="s">
        <v>40</v>
      </c>
      <c r="N368" s="102" t="s">
        <v>41</v>
      </c>
      <c r="O368" s="89"/>
    </row>
    <row r="369" spans="1:15" ht="41.25" customHeight="1" x14ac:dyDescent="0.25">
      <c r="A369" s="128"/>
      <c r="B369" s="95"/>
      <c r="C369" s="95"/>
      <c r="D369" s="95"/>
      <c r="E369" s="98"/>
      <c r="F369" s="98"/>
      <c r="G369" s="98"/>
      <c r="H369" s="16" t="s">
        <v>180</v>
      </c>
      <c r="I369" s="16" t="s">
        <v>185</v>
      </c>
      <c r="J369" s="16" t="s">
        <v>181</v>
      </c>
      <c r="K369" s="16" t="s">
        <v>182</v>
      </c>
      <c r="L369" s="102"/>
      <c r="M369" s="102"/>
      <c r="N369" s="102"/>
      <c r="O369" s="89"/>
    </row>
    <row r="370" spans="1:15" ht="34.5" customHeight="1" x14ac:dyDescent="0.25">
      <c r="A370" s="129"/>
      <c r="B370" s="96"/>
      <c r="C370" s="96"/>
      <c r="D370" s="96"/>
      <c r="E370" s="28">
        <v>1</v>
      </c>
      <c r="F370" s="29">
        <v>1</v>
      </c>
      <c r="G370" s="29" t="s">
        <v>71</v>
      </c>
      <c r="H370" s="29" t="s">
        <v>71</v>
      </c>
      <c r="I370" s="29" t="s">
        <v>71</v>
      </c>
      <c r="J370" s="29" t="s">
        <v>71</v>
      </c>
      <c r="K370" s="29" t="s">
        <v>71</v>
      </c>
      <c r="L370" s="29" t="s">
        <v>71</v>
      </c>
      <c r="M370" s="29" t="s">
        <v>71</v>
      </c>
      <c r="N370" s="29" t="s">
        <v>71</v>
      </c>
      <c r="O370" s="90"/>
    </row>
    <row r="371" spans="1:15" ht="19.5" customHeight="1" x14ac:dyDescent="0.25">
      <c r="A371" s="127" t="s">
        <v>49</v>
      </c>
      <c r="B371" s="109" t="s">
        <v>62</v>
      </c>
      <c r="C371" s="84" t="s">
        <v>42</v>
      </c>
      <c r="D371" s="8" t="s">
        <v>5</v>
      </c>
      <c r="E371" s="49">
        <f>SUM(F371:N371)</f>
        <v>104751</v>
      </c>
      <c r="F371" s="50">
        <f>SUM(F372:F374)</f>
        <v>0</v>
      </c>
      <c r="G371" s="73">
        <f>SUM(G372:G374)</f>
        <v>0</v>
      </c>
      <c r="H371" s="76"/>
      <c r="I371" s="76"/>
      <c r="J371" s="76"/>
      <c r="K371" s="77"/>
      <c r="L371" s="49">
        <f>SUM(L372:L374)</f>
        <v>56181</v>
      </c>
      <c r="M371" s="49">
        <f>SUM(M372:M374)</f>
        <v>48570</v>
      </c>
      <c r="N371" s="49">
        <f>SUM(N372:N374)</f>
        <v>0</v>
      </c>
      <c r="O371" s="88" t="s">
        <v>33</v>
      </c>
    </row>
    <row r="372" spans="1:15" ht="0.75" hidden="1" customHeight="1" outlineLevel="1" x14ac:dyDescent="0.3">
      <c r="A372" s="128"/>
      <c r="B372" s="109"/>
      <c r="C372" s="84"/>
      <c r="D372" s="13" t="s">
        <v>22</v>
      </c>
      <c r="E372" s="49">
        <f>SUM(F372:N372)</f>
        <v>0</v>
      </c>
      <c r="F372" s="51">
        <v>0</v>
      </c>
      <c r="G372" s="59"/>
      <c r="H372" s="59"/>
      <c r="I372" s="59"/>
      <c r="J372" s="59"/>
      <c r="K372" s="52">
        <v>0</v>
      </c>
      <c r="L372" s="52">
        <v>0</v>
      </c>
      <c r="M372" s="52">
        <v>0</v>
      </c>
      <c r="N372" s="52">
        <v>0</v>
      </c>
      <c r="O372" s="89"/>
    </row>
    <row r="373" spans="1:15" ht="30.75" customHeight="1" collapsed="1" x14ac:dyDescent="0.25">
      <c r="A373" s="128"/>
      <c r="B373" s="109"/>
      <c r="C373" s="84"/>
      <c r="D373" s="13" t="s">
        <v>18</v>
      </c>
      <c r="E373" s="49">
        <f>SUM(F373:N373)</f>
        <v>52375.5</v>
      </c>
      <c r="F373" s="51">
        <v>0</v>
      </c>
      <c r="G373" s="103">
        <v>0</v>
      </c>
      <c r="H373" s="104"/>
      <c r="I373" s="104"/>
      <c r="J373" s="104"/>
      <c r="K373" s="105"/>
      <c r="L373" s="52">
        <f>11858+16232.5</f>
        <v>28090.5</v>
      </c>
      <c r="M373" s="52">
        <v>24285</v>
      </c>
      <c r="N373" s="52">
        <v>0</v>
      </c>
      <c r="O373" s="89"/>
    </row>
    <row r="374" spans="1:15" ht="51" customHeight="1" x14ac:dyDescent="0.25">
      <c r="A374" s="128"/>
      <c r="B374" s="109"/>
      <c r="C374" s="84"/>
      <c r="D374" s="13" t="s">
        <v>7</v>
      </c>
      <c r="E374" s="49">
        <f>SUM(F374:N374)</f>
        <v>52375.5</v>
      </c>
      <c r="F374" s="51">
        <v>0</v>
      </c>
      <c r="G374" s="103">
        <v>0</v>
      </c>
      <c r="H374" s="104"/>
      <c r="I374" s="104"/>
      <c r="J374" s="104"/>
      <c r="K374" s="105"/>
      <c r="L374" s="52">
        <f>11858+16232.5</f>
        <v>28090.5</v>
      </c>
      <c r="M374" s="52">
        <v>24285</v>
      </c>
      <c r="N374" s="52">
        <f>24285-24285</f>
        <v>0</v>
      </c>
      <c r="O374" s="89"/>
    </row>
    <row r="375" spans="1:15" ht="19.5" customHeight="1" x14ac:dyDescent="0.25">
      <c r="A375" s="128"/>
      <c r="B375" s="94" t="s">
        <v>166</v>
      </c>
      <c r="C375" s="94" t="s">
        <v>42</v>
      </c>
      <c r="D375" s="94" t="s">
        <v>71</v>
      </c>
      <c r="E375" s="97" t="s">
        <v>72</v>
      </c>
      <c r="F375" s="97" t="s">
        <v>3</v>
      </c>
      <c r="G375" s="97" t="s">
        <v>129</v>
      </c>
      <c r="H375" s="99" t="s">
        <v>194</v>
      </c>
      <c r="I375" s="100"/>
      <c r="J375" s="100"/>
      <c r="K375" s="101"/>
      <c r="L375" s="102" t="s">
        <v>39</v>
      </c>
      <c r="M375" s="102" t="s">
        <v>40</v>
      </c>
      <c r="N375" s="102" t="s">
        <v>41</v>
      </c>
      <c r="O375" s="89"/>
    </row>
    <row r="376" spans="1:15" ht="37.5" customHeight="1" x14ac:dyDescent="0.25">
      <c r="A376" s="128"/>
      <c r="B376" s="95"/>
      <c r="C376" s="95"/>
      <c r="D376" s="95"/>
      <c r="E376" s="98"/>
      <c r="F376" s="98"/>
      <c r="G376" s="98"/>
      <c r="H376" s="16" t="s">
        <v>180</v>
      </c>
      <c r="I376" s="16" t="s">
        <v>185</v>
      </c>
      <c r="J376" s="16" t="s">
        <v>181</v>
      </c>
      <c r="K376" s="16" t="s">
        <v>182</v>
      </c>
      <c r="L376" s="102"/>
      <c r="M376" s="102"/>
      <c r="N376" s="102"/>
      <c r="O376" s="89"/>
    </row>
    <row r="377" spans="1:15" ht="33" customHeight="1" x14ac:dyDescent="0.25">
      <c r="A377" s="129"/>
      <c r="B377" s="96"/>
      <c r="C377" s="96"/>
      <c r="D377" s="96"/>
      <c r="E377" s="28">
        <v>9</v>
      </c>
      <c r="F377" s="17" t="s">
        <v>71</v>
      </c>
      <c r="G377" s="17" t="s">
        <v>71</v>
      </c>
      <c r="H377" s="17" t="s">
        <v>71</v>
      </c>
      <c r="I377" s="17" t="s">
        <v>71</v>
      </c>
      <c r="J377" s="17" t="s">
        <v>71</v>
      </c>
      <c r="K377" s="17" t="s">
        <v>71</v>
      </c>
      <c r="L377" s="29">
        <v>3</v>
      </c>
      <c r="M377" s="29">
        <v>4</v>
      </c>
      <c r="N377" s="29">
        <v>2</v>
      </c>
      <c r="O377" s="90"/>
    </row>
    <row r="378" spans="1:15" ht="17.25" customHeight="1" x14ac:dyDescent="0.25">
      <c r="A378" s="127" t="s">
        <v>67</v>
      </c>
      <c r="B378" s="109" t="s">
        <v>61</v>
      </c>
      <c r="C378" s="84" t="s">
        <v>42</v>
      </c>
      <c r="D378" s="8" t="s">
        <v>5</v>
      </c>
      <c r="E378" s="49">
        <f>SUM(F378:N378)</f>
        <v>0</v>
      </c>
      <c r="F378" s="50">
        <f>F379+F380+F381</f>
        <v>0</v>
      </c>
      <c r="G378" s="73">
        <f>G379+G380+G381</f>
        <v>0</v>
      </c>
      <c r="H378" s="76"/>
      <c r="I378" s="76"/>
      <c r="J378" s="76"/>
      <c r="K378" s="77"/>
      <c r="L378" s="49">
        <f>SUM(L379:L381)</f>
        <v>0</v>
      </c>
      <c r="M378" s="49">
        <f>SUM(M379:M381)</f>
        <v>0</v>
      </c>
      <c r="N378" s="49">
        <f>SUM(N379:N381)</f>
        <v>0</v>
      </c>
      <c r="O378" s="88" t="s">
        <v>33</v>
      </c>
    </row>
    <row r="379" spans="1:15" ht="31.5" hidden="1" customHeight="1" outlineLevel="1" x14ac:dyDescent="0.3">
      <c r="A379" s="128"/>
      <c r="B379" s="109"/>
      <c r="C379" s="84"/>
      <c r="D379" s="13" t="s">
        <v>22</v>
      </c>
      <c r="E379" s="49">
        <f>SUM(F379:N379)</f>
        <v>0</v>
      </c>
      <c r="F379" s="51">
        <v>0</v>
      </c>
      <c r="G379" s="59"/>
      <c r="H379" s="59"/>
      <c r="I379" s="59"/>
      <c r="J379" s="59"/>
      <c r="K379" s="52">
        <v>0</v>
      </c>
      <c r="L379" s="52">
        <v>0</v>
      </c>
      <c r="M379" s="52">
        <v>0</v>
      </c>
      <c r="N379" s="52">
        <v>0</v>
      </c>
      <c r="O379" s="89"/>
    </row>
    <row r="380" spans="1:15" ht="0.75" hidden="1" customHeight="1" outlineLevel="1" x14ac:dyDescent="0.3">
      <c r="A380" s="128"/>
      <c r="B380" s="109"/>
      <c r="C380" s="84"/>
      <c r="D380" s="13" t="s">
        <v>18</v>
      </c>
      <c r="E380" s="49">
        <f>SUM(F380:N380)</f>
        <v>0</v>
      </c>
      <c r="F380" s="51">
        <v>0</v>
      </c>
      <c r="G380" s="59"/>
      <c r="H380" s="59"/>
      <c r="I380" s="59"/>
      <c r="J380" s="59"/>
      <c r="K380" s="52">
        <v>0</v>
      </c>
      <c r="L380" s="52">
        <v>0</v>
      </c>
      <c r="M380" s="52">
        <v>0</v>
      </c>
      <c r="N380" s="52">
        <v>0</v>
      </c>
      <c r="O380" s="89"/>
    </row>
    <row r="381" spans="1:15" ht="80.25" customHeight="1" collapsed="1" x14ac:dyDescent="0.25">
      <c r="A381" s="128"/>
      <c r="B381" s="109"/>
      <c r="C381" s="84"/>
      <c r="D381" s="13" t="s">
        <v>7</v>
      </c>
      <c r="E381" s="49">
        <f>SUM(F381:N381)</f>
        <v>0</v>
      </c>
      <c r="F381" s="51">
        <v>0</v>
      </c>
      <c r="G381" s="103">
        <v>0</v>
      </c>
      <c r="H381" s="104"/>
      <c r="I381" s="104"/>
      <c r="J381" s="104"/>
      <c r="K381" s="105"/>
      <c r="L381" s="52">
        <v>0</v>
      </c>
      <c r="M381" s="52">
        <v>0</v>
      </c>
      <c r="N381" s="52">
        <v>0</v>
      </c>
      <c r="O381" s="89"/>
    </row>
    <row r="382" spans="1:15" ht="19.5" customHeight="1" x14ac:dyDescent="0.25">
      <c r="A382" s="128"/>
      <c r="B382" s="94" t="s">
        <v>164</v>
      </c>
      <c r="C382" s="94" t="s">
        <v>42</v>
      </c>
      <c r="D382" s="94" t="s">
        <v>71</v>
      </c>
      <c r="E382" s="97" t="s">
        <v>72</v>
      </c>
      <c r="F382" s="97" t="s">
        <v>3</v>
      </c>
      <c r="G382" s="97" t="s">
        <v>129</v>
      </c>
      <c r="H382" s="99" t="s">
        <v>194</v>
      </c>
      <c r="I382" s="100"/>
      <c r="J382" s="100"/>
      <c r="K382" s="101"/>
      <c r="L382" s="102" t="s">
        <v>39</v>
      </c>
      <c r="M382" s="102" t="s">
        <v>40</v>
      </c>
      <c r="N382" s="102" t="s">
        <v>41</v>
      </c>
      <c r="O382" s="89"/>
    </row>
    <row r="383" spans="1:15" ht="31.5" customHeight="1" x14ac:dyDescent="0.25">
      <c r="A383" s="128"/>
      <c r="B383" s="95"/>
      <c r="C383" s="95"/>
      <c r="D383" s="95"/>
      <c r="E383" s="98"/>
      <c r="F383" s="98"/>
      <c r="G383" s="98"/>
      <c r="H383" s="16" t="s">
        <v>180</v>
      </c>
      <c r="I383" s="16" t="s">
        <v>185</v>
      </c>
      <c r="J383" s="16" t="s">
        <v>181</v>
      </c>
      <c r="K383" s="16" t="s">
        <v>182</v>
      </c>
      <c r="L383" s="102"/>
      <c r="M383" s="102"/>
      <c r="N383" s="102"/>
      <c r="O383" s="89"/>
    </row>
    <row r="384" spans="1:15" ht="33" customHeight="1" x14ac:dyDescent="0.25">
      <c r="A384" s="129"/>
      <c r="B384" s="96"/>
      <c r="C384" s="96"/>
      <c r="D384" s="96"/>
      <c r="E384" s="16" t="s">
        <v>71</v>
      </c>
      <c r="F384" s="17" t="s">
        <v>71</v>
      </c>
      <c r="G384" s="17" t="s">
        <v>71</v>
      </c>
      <c r="H384" s="17" t="s">
        <v>71</v>
      </c>
      <c r="I384" s="17" t="s">
        <v>71</v>
      </c>
      <c r="J384" s="17" t="s">
        <v>71</v>
      </c>
      <c r="K384" s="17" t="s">
        <v>71</v>
      </c>
      <c r="L384" s="17" t="s">
        <v>71</v>
      </c>
      <c r="M384" s="17" t="s">
        <v>71</v>
      </c>
      <c r="N384" s="17" t="s">
        <v>71</v>
      </c>
      <c r="O384" s="90"/>
    </row>
    <row r="385" spans="1:15" ht="17.25" customHeight="1" x14ac:dyDescent="0.25">
      <c r="A385" s="118" t="s">
        <v>26</v>
      </c>
      <c r="B385" s="119" t="s">
        <v>198</v>
      </c>
      <c r="C385" s="118" t="s">
        <v>42</v>
      </c>
      <c r="D385" s="8" t="s">
        <v>5</v>
      </c>
      <c r="E385" s="49">
        <f t="shared" ref="E385:E390" si="59">SUM(F385:N385)</f>
        <v>0</v>
      </c>
      <c r="F385" s="50">
        <f>F386+F387</f>
        <v>0</v>
      </c>
      <c r="G385" s="73">
        <f>G386+G387</f>
        <v>0</v>
      </c>
      <c r="H385" s="76"/>
      <c r="I385" s="76"/>
      <c r="J385" s="76"/>
      <c r="K385" s="77"/>
      <c r="L385" s="49">
        <f>SUM(L386:L387)</f>
        <v>0</v>
      </c>
      <c r="M385" s="49">
        <f>SUM(M386:M387)</f>
        <v>0</v>
      </c>
      <c r="N385" s="49">
        <f>SUM(N386:N387)</f>
        <v>0</v>
      </c>
      <c r="O385" s="108" t="s">
        <v>35</v>
      </c>
    </row>
    <row r="386" spans="1:15" ht="0.75" hidden="1" customHeight="1" outlineLevel="1" x14ac:dyDescent="0.3">
      <c r="A386" s="118"/>
      <c r="B386" s="119"/>
      <c r="C386" s="118"/>
      <c r="D386" s="8" t="s">
        <v>18</v>
      </c>
      <c r="E386" s="49">
        <f t="shared" si="59"/>
        <v>0</v>
      </c>
      <c r="F386" s="50">
        <f>F389+F395</f>
        <v>0</v>
      </c>
      <c r="G386" s="58"/>
      <c r="H386" s="58"/>
      <c r="I386" s="58"/>
      <c r="J386" s="58"/>
      <c r="K386" s="49">
        <f>K389+K395</f>
        <v>0</v>
      </c>
      <c r="L386" s="49">
        <f t="shared" ref="L386:N387" si="60">L389+L395</f>
        <v>0</v>
      </c>
      <c r="M386" s="49">
        <f t="shared" si="60"/>
        <v>0</v>
      </c>
      <c r="N386" s="49">
        <f t="shared" si="60"/>
        <v>0</v>
      </c>
      <c r="O386" s="108"/>
    </row>
    <row r="387" spans="1:15" ht="54.75" customHeight="1" collapsed="1" x14ac:dyDescent="0.25">
      <c r="A387" s="118"/>
      <c r="B387" s="119"/>
      <c r="C387" s="118"/>
      <c r="D387" s="8" t="s">
        <v>7</v>
      </c>
      <c r="E387" s="49">
        <f t="shared" si="59"/>
        <v>0</v>
      </c>
      <c r="F387" s="50">
        <f>F390+F396</f>
        <v>0</v>
      </c>
      <c r="G387" s="73">
        <f>G390+G396</f>
        <v>0</v>
      </c>
      <c r="H387" s="76"/>
      <c r="I387" s="76"/>
      <c r="J387" s="76"/>
      <c r="K387" s="77"/>
      <c r="L387" s="49">
        <f t="shared" si="60"/>
        <v>0</v>
      </c>
      <c r="M387" s="49">
        <f t="shared" si="60"/>
        <v>0</v>
      </c>
      <c r="N387" s="49">
        <f t="shared" si="60"/>
        <v>0</v>
      </c>
      <c r="O387" s="108"/>
    </row>
    <row r="388" spans="1:15" ht="19.5" customHeight="1" x14ac:dyDescent="0.25">
      <c r="A388" s="110" t="s">
        <v>68</v>
      </c>
      <c r="B388" s="109" t="s">
        <v>59</v>
      </c>
      <c r="C388" s="84" t="s">
        <v>42</v>
      </c>
      <c r="D388" s="8" t="s">
        <v>5</v>
      </c>
      <c r="E388" s="49">
        <f t="shared" si="59"/>
        <v>0</v>
      </c>
      <c r="F388" s="50">
        <f>F389+F390</f>
        <v>0</v>
      </c>
      <c r="G388" s="73">
        <f>G389+G390</f>
        <v>0</v>
      </c>
      <c r="H388" s="76"/>
      <c r="I388" s="76"/>
      <c r="J388" s="76"/>
      <c r="K388" s="77"/>
      <c r="L388" s="49">
        <f>SUM(L389:L390)</f>
        <v>0</v>
      </c>
      <c r="M388" s="49">
        <f>SUM(M389:M390)</f>
        <v>0</v>
      </c>
      <c r="N388" s="49">
        <f>SUM(N389:N390)</f>
        <v>0</v>
      </c>
      <c r="O388" s="88" t="s">
        <v>35</v>
      </c>
    </row>
    <row r="389" spans="1:15" ht="33.75" hidden="1" customHeight="1" outlineLevel="1" x14ac:dyDescent="0.3">
      <c r="A389" s="111"/>
      <c r="B389" s="109"/>
      <c r="C389" s="84"/>
      <c r="D389" s="13" t="s">
        <v>18</v>
      </c>
      <c r="E389" s="49">
        <f t="shared" si="59"/>
        <v>0</v>
      </c>
      <c r="F389" s="51">
        <v>0</v>
      </c>
      <c r="G389" s="59"/>
      <c r="H389" s="59"/>
      <c r="I389" s="59"/>
      <c r="J389" s="59"/>
      <c r="K389" s="52">
        <v>0</v>
      </c>
      <c r="L389" s="52">
        <v>0</v>
      </c>
      <c r="M389" s="52">
        <v>0</v>
      </c>
      <c r="N389" s="52">
        <v>0</v>
      </c>
      <c r="O389" s="89"/>
    </row>
    <row r="390" spans="1:15" ht="66.75" customHeight="1" collapsed="1" x14ac:dyDescent="0.25">
      <c r="A390" s="111"/>
      <c r="B390" s="109"/>
      <c r="C390" s="84"/>
      <c r="D390" s="13" t="s">
        <v>7</v>
      </c>
      <c r="E390" s="49">
        <f t="shared" si="59"/>
        <v>0</v>
      </c>
      <c r="F390" s="51">
        <v>0</v>
      </c>
      <c r="G390" s="103">
        <v>0</v>
      </c>
      <c r="H390" s="104"/>
      <c r="I390" s="104"/>
      <c r="J390" s="104"/>
      <c r="K390" s="105"/>
      <c r="L390" s="52">
        <v>0</v>
      </c>
      <c r="M390" s="52">
        <v>0</v>
      </c>
      <c r="N390" s="52">
        <v>0</v>
      </c>
      <c r="O390" s="89"/>
    </row>
    <row r="391" spans="1:15" ht="19.5" customHeight="1" x14ac:dyDescent="0.25">
      <c r="A391" s="111"/>
      <c r="B391" s="94" t="s">
        <v>159</v>
      </c>
      <c r="C391" s="94" t="s">
        <v>42</v>
      </c>
      <c r="D391" s="94" t="s">
        <v>71</v>
      </c>
      <c r="E391" s="97" t="s">
        <v>72</v>
      </c>
      <c r="F391" s="97" t="s">
        <v>3</v>
      </c>
      <c r="G391" s="97" t="s">
        <v>129</v>
      </c>
      <c r="H391" s="99" t="s">
        <v>194</v>
      </c>
      <c r="I391" s="100"/>
      <c r="J391" s="100"/>
      <c r="K391" s="101"/>
      <c r="L391" s="102" t="s">
        <v>39</v>
      </c>
      <c r="M391" s="102" t="s">
        <v>40</v>
      </c>
      <c r="N391" s="102" t="s">
        <v>41</v>
      </c>
      <c r="O391" s="89"/>
    </row>
    <row r="392" spans="1:15" ht="36" customHeight="1" x14ac:dyDescent="0.25">
      <c r="A392" s="111"/>
      <c r="B392" s="95"/>
      <c r="C392" s="95"/>
      <c r="D392" s="95"/>
      <c r="E392" s="98"/>
      <c r="F392" s="98"/>
      <c r="G392" s="98"/>
      <c r="H392" s="16" t="s">
        <v>180</v>
      </c>
      <c r="I392" s="16" t="s">
        <v>185</v>
      </c>
      <c r="J392" s="16" t="s">
        <v>181</v>
      </c>
      <c r="K392" s="16" t="s">
        <v>182</v>
      </c>
      <c r="L392" s="102"/>
      <c r="M392" s="102"/>
      <c r="N392" s="102"/>
      <c r="O392" s="89"/>
    </row>
    <row r="393" spans="1:15" ht="23.25" customHeight="1" x14ac:dyDescent="0.25">
      <c r="A393" s="112"/>
      <c r="B393" s="96"/>
      <c r="C393" s="96"/>
      <c r="D393" s="96"/>
      <c r="E393" s="16" t="s">
        <v>71</v>
      </c>
      <c r="F393" s="17" t="s">
        <v>71</v>
      </c>
      <c r="G393" s="17" t="s">
        <v>71</v>
      </c>
      <c r="H393" s="17" t="s">
        <v>71</v>
      </c>
      <c r="I393" s="17" t="s">
        <v>71</v>
      </c>
      <c r="J393" s="17" t="s">
        <v>71</v>
      </c>
      <c r="K393" s="17" t="s">
        <v>71</v>
      </c>
      <c r="L393" s="17" t="s">
        <v>71</v>
      </c>
      <c r="M393" s="17" t="s">
        <v>71</v>
      </c>
      <c r="N393" s="17" t="s">
        <v>71</v>
      </c>
      <c r="O393" s="90"/>
    </row>
    <row r="394" spans="1:15" ht="19.5" customHeight="1" x14ac:dyDescent="0.25">
      <c r="A394" s="110" t="s">
        <v>69</v>
      </c>
      <c r="B394" s="109" t="s">
        <v>60</v>
      </c>
      <c r="C394" s="84" t="s">
        <v>42</v>
      </c>
      <c r="D394" s="8" t="s">
        <v>5</v>
      </c>
      <c r="E394" s="49">
        <f>SUM(F394:N394)</f>
        <v>0</v>
      </c>
      <c r="F394" s="50">
        <f>F395+F396</f>
        <v>0</v>
      </c>
      <c r="G394" s="73">
        <f>G395+G396</f>
        <v>0</v>
      </c>
      <c r="H394" s="76"/>
      <c r="I394" s="76"/>
      <c r="J394" s="76"/>
      <c r="K394" s="77"/>
      <c r="L394" s="49">
        <f>SUM(L395:L396)</f>
        <v>0</v>
      </c>
      <c r="M394" s="49">
        <f>SUM(M395:M396)</f>
        <v>0</v>
      </c>
      <c r="N394" s="49">
        <f>SUM(N395:N396)</f>
        <v>0</v>
      </c>
      <c r="O394" s="88" t="s">
        <v>35</v>
      </c>
    </row>
    <row r="395" spans="1:15" ht="36" hidden="1" customHeight="1" outlineLevel="1" x14ac:dyDescent="0.3">
      <c r="A395" s="111"/>
      <c r="B395" s="109"/>
      <c r="C395" s="84"/>
      <c r="D395" s="13" t="s">
        <v>18</v>
      </c>
      <c r="E395" s="49">
        <f>SUM(F395:N395)</f>
        <v>0</v>
      </c>
      <c r="F395" s="51">
        <v>0</v>
      </c>
      <c r="G395" s="59"/>
      <c r="H395" s="59"/>
      <c r="I395" s="59"/>
      <c r="J395" s="59"/>
      <c r="K395" s="52">
        <v>0</v>
      </c>
      <c r="L395" s="52">
        <v>0</v>
      </c>
      <c r="M395" s="52">
        <v>0</v>
      </c>
      <c r="N395" s="52">
        <v>0</v>
      </c>
      <c r="O395" s="89"/>
    </row>
    <row r="396" spans="1:15" ht="51.75" customHeight="1" collapsed="1" x14ac:dyDescent="0.25">
      <c r="A396" s="111"/>
      <c r="B396" s="109"/>
      <c r="C396" s="84"/>
      <c r="D396" s="13" t="s">
        <v>7</v>
      </c>
      <c r="E396" s="49">
        <f>SUM(F396:N396)</f>
        <v>0</v>
      </c>
      <c r="F396" s="51">
        <v>0</v>
      </c>
      <c r="G396" s="103">
        <v>0</v>
      </c>
      <c r="H396" s="104"/>
      <c r="I396" s="104"/>
      <c r="J396" s="104"/>
      <c r="K396" s="105"/>
      <c r="L396" s="52">
        <v>0</v>
      </c>
      <c r="M396" s="52">
        <v>0</v>
      </c>
      <c r="N396" s="52">
        <v>0</v>
      </c>
      <c r="O396" s="89"/>
    </row>
    <row r="397" spans="1:15" ht="19.5" customHeight="1" x14ac:dyDescent="0.25">
      <c r="A397" s="111"/>
      <c r="B397" s="94" t="s">
        <v>160</v>
      </c>
      <c r="C397" s="94" t="s">
        <v>42</v>
      </c>
      <c r="D397" s="94" t="s">
        <v>71</v>
      </c>
      <c r="E397" s="97" t="s">
        <v>72</v>
      </c>
      <c r="F397" s="97" t="s">
        <v>3</v>
      </c>
      <c r="G397" s="97" t="s">
        <v>129</v>
      </c>
      <c r="H397" s="99" t="s">
        <v>194</v>
      </c>
      <c r="I397" s="100"/>
      <c r="J397" s="100"/>
      <c r="K397" s="101"/>
      <c r="L397" s="102" t="s">
        <v>39</v>
      </c>
      <c r="M397" s="102" t="s">
        <v>40</v>
      </c>
      <c r="N397" s="102" t="s">
        <v>41</v>
      </c>
      <c r="O397" s="89"/>
    </row>
    <row r="398" spans="1:15" ht="37.5" customHeight="1" x14ac:dyDescent="0.25">
      <c r="A398" s="111"/>
      <c r="B398" s="95"/>
      <c r="C398" s="95"/>
      <c r="D398" s="95"/>
      <c r="E398" s="98"/>
      <c r="F398" s="98"/>
      <c r="G398" s="98"/>
      <c r="H398" s="16" t="s">
        <v>180</v>
      </c>
      <c r="I398" s="16" t="s">
        <v>185</v>
      </c>
      <c r="J398" s="16" t="s">
        <v>181</v>
      </c>
      <c r="K398" s="16" t="s">
        <v>182</v>
      </c>
      <c r="L398" s="102"/>
      <c r="M398" s="102"/>
      <c r="N398" s="102"/>
      <c r="O398" s="89"/>
    </row>
    <row r="399" spans="1:15" ht="41.25" customHeight="1" x14ac:dyDescent="0.25">
      <c r="A399" s="112"/>
      <c r="B399" s="96"/>
      <c r="C399" s="96"/>
      <c r="D399" s="96"/>
      <c r="E399" s="16" t="s">
        <v>71</v>
      </c>
      <c r="F399" s="17" t="s">
        <v>71</v>
      </c>
      <c r="G399" s="17" t="s">
        <v>71</v>
      </c>
      <c r="H399" s="17" t="s">
        <v>71</v>
      </c>
      <c r="I399" s="17" t="s">
        <v>71</v>
      </c>
      <c r="J399" s="17" t="s">
        <v>71</v>
      </c>
      <c r="K399" s="17" t="s">
        <v>71</v>
      </c>
      <c r="L399" s="17" t="s">
        <v>71</v>
      </c>
      <c r="M399" s="17" t="s">
        <v>71</v>
      </c>
      <c r="N399" s="17" t="s">
        <v>71</v>
      </c>
      <c r="O399" s="90"/>
    </row>
    <row r="400" spans="1:15" ht="21.75" customHeight="1" x14ac:dyDescent="0.25">
      <c r="A400" s="118" t="s">
        <v>115</v>
      </c>
      <c r="B400" s="124" t="s">
        <v>197</v>
      </c>
      <c r="C400" s="84" t="s">
        <v>42</v>
      </c>
      <c r="D400" s="8" t="s">
        <v>5</v>
      </c>
      <c r="E400" s="11">
        <f t="shared" ref="E400:E405" si="61">SUM(F400:N400)</f>
        <v>22821.41</v>
      </c>
      <c r="F400" s="10">
        <f>F401+F402</f>
        <v>0</v>
      </c>
      <c r="G400" s="85">
        <f>G401+G402</f>
        <v>22821.41</v>
      </c>
      <c r="H400" s="86"/>
      <c r="I400" s="86"/>
      <c r="J400" s="86"/>
      <c r="K400" s="87"/>
      <c r="L400" s="11">
        <f>SUM(L401:L402)</f>
        <v>0</v>
      </c>
      <c r="M400" s="11">
        <f>SUM(M401:M402)</f>
        <v>0</v>
      </c>
      <c r="N400" s="11">
        <f>SUM(N401:N402)</f>
        <v>0</v>
      </c>
      <c r="O400" s="108" t="s">
        <v>168</v>
      </c>
    </row>
    <row r="401" spans="1:15" ht="35.25" customHeight="1" x14ac:dyDescent="0.25">
      <c r="A401" s="118"/>
      <c r="B401" s="125"/>
      <c r="C401" s="84"/>
      <c r="D401" s="8" t="s">
        <v>18</v>
      </c>
      <c r="E401" s="11">
        <f t="shared" si="61"/>
        <v>22821.41</v>
      </c>
      <c r="F401" s="10">
        <v>0</v>
      </c>
      <c r="G401" s="85">
        <f>G404+G410</f>
        <v>22821.41</v>
      </c>
      <c r="H401" s="86"/>
      <c r="I401" s="86"/>
      <c r="J401" s="86"/>
      <c r="K401" s="87"/>
      <c r="L401" s="11">
        <f t="shared" ref="L401:N401" si="62">L404+L416</f>
        <v>0</v>
      </c>
      <c r="M401" s="11">
        <f t="shared" si="62"/>
        <v>0</v>
      </c>
      <c r="N401" s="11">
        <f t="shared" si="62"/>
        <v>0</v>
      </c>
      <c r="O401" s="108"/>
    </row>
    <row r="402" spans="1:15" ht="52.5" customHeight="1" x14ac:dyDescent="0.25">
      <c r="A402" s="118"/>
      <c r="B402" s="126"/>
      <c r="C402" s="84"/>
      <c r="D402" s="8" t="s">
        <v>7</v>
      </c>
      <c r="E402" s="11">
        <f t="shared" si="61"/>
        <v>0</v>
      </c>
      <c r="F402" s="10">
        <f>F405</f>
        <v>0</v>
      </c>
      <c r="G402" s="85">
        <f>G405</f>
        <v>0</v>
      </c>
      <c r="H402" s="86"/>
      <c r="I402" s="86"/>
      <c r="J402" s="86"/>
      <c r="K402" s="87"/>
      <c r="L402" s="11">
        <f t="shared" ref="L402:N402" si="63">L405</f>
        <v>0</v>
      </c>
      <c r="M402" s="11">
        <f t="shared" si="63"/>
        <v>0</v>
      </c>
      <c r="N402" s="11">
        <f t="shared" si="63"/>
        <v>0</v>
      </c>
      <c r="O402" s="108"/>
    </row>
    <row r="403" spans="1:15" ht="21.75" customHeight="1" x14ac:dyDescent="0.25">
      <c r="A403" s="78" t="s">
        <v>31</v>
      </c>
      <c r="B403" s="81" t="s">
        <v>167</v>
      </c>
      <c r="C403" s="84" t="s">
        <v>42</v>
      </c>
      <c r="D403" s="8" t="s">
        <v>5</v>
      </c>
      <c r="E403" s="11">
        <f t="shared" si="61"/>
        <v>6668.41</v>
      </c>
      <c r="F403" s="10">
        <f>F404+F405</f>
        <v>0</v>
      </c>
      <c r="G403" s="85">
        <v>6668.41</v>
      </c>
      <c r="H403" s="86"/>
      <c r="I403" s="86"/>
      <c r="J403" s="86"/>
      <c r="K403" s="87"/>
      <c r="L403" s="11">
        <f>SUM(L404:L405)</f>
        <v>0</v>
      </c>
      <c r="M403" s="11">
        <f>SUM(M404:M405)</f>
        <v>0</v>
      </c>
      <c r="N403" s="11">
        <f>SUM(N404:N405)</f>
        <v>0</v>
      </c>
      <c r="O403" s="88" t="s">
        <v>168</v>
      </c>
    </row>
    <row r="404" spans="1:15" ht="54" customHeight="1" x14ac:dyDescent="0.25">
      <c r="A404" s="79"/>
      <c r="B404" s="82"/>
      <c r="C404" s="84"/>
      <c r="D404" s="8" t="s">
        <v>18</v>
      </c>
      <c r="E404" s="11">
        <f t="shared" si="61"/>
        <v>6668.41</v>
      </c>
      <c r="F404" s="18">
        <v>0</v>
      </c>
      <c r="G404" s="85">
        <v>6668.41</v>
      </c>
      <c r="H404" s="86"/>
      <c r="I404" s="86"/>
      <c r="J404" s="86"/>
      <c r="K404" s="87"/>
      <c r="L404" s="15">
        <v>0</v>
      </c>
      <c r="M404" s="15">
        <v>0</v>
      </c>
      <c r="N404" s="15">
        <v>0</v>
      </c>
      <c r="O404" s="89"/>
    </row>
    <row r="405" spans="1:15" ht="54.75" customHeight="1" x14ac:dyDescent="0.25">
      <c r="A405" s="79"/>
      <c r="B405" s="83"/>
      <c r="C405" s="84"/>
      <c r="D405" s="8" t="s">
        <v>7</v>
      </c>
      <c r="E405" s="11">
        <f t="shared" si="61"/>
        <v>0</v>
      </c>
      <c r="F405" s="18">
        <v>0</v>
      </c>
      <c r="G405" s="91">
        <v>0</v>
      </c>
      <c r="H405" s="92"/>
      <c r="I405" s="92"/>
      <c r="J405" s="92"/>
      <c r="K405" s="93"/>
      <c r="L405" s="15">
        <v>0</v>
      </c>
      <c r="M405" s="15">
        <v>0</v>
      </c>
      <c r="N405" s="15">
        <v>0</v>
      </c>
      <c r="O405" s="89"/>
    </row>
    <row r="406" spans="1:15" ht="21.75" customHeight="1" x14ac:dyDescent="0.25">
      <c r="A406" s="79"/>
      <c r="B406" s="94" t="s">
        <v>177</v>
      </c>
      <c r="C406" s="84" t="s">
        <v>42</v>
      </c>
      <c r="D406" s="94" t="s">
        <v>71</v>
      </c>
      <c r="E406" s="97" t="s">
        <v>72</v>
      </c>
      <c r="F406" s="97" t="s">
        <v>3</v>
      </c>
      <c r="G406" s="97" t="s">
        <v>129</v>
      </c>
      <c r="H406" s="99" t="s">
        <v>194</v>
      </c>
      <c r="I406" s="100"/>
      <c r="J406" s="100"/>
      <c r="K406" s="101"/>
      <c r="L406" s="102" t="s">
        <v>39</v>
      </c>
      <c r="M406" s="102" t="s">
        <v>40</v>
      </c>
      <c r="N406" s="102" t="s">
        <v>41</v>
      </c>
      <c r="O406" s="89"/>
    </row>
    <row r="407" spans="1:15" ht="41.25" customHeight="1" x14ac:dyDescent="0.25">
      <c r="A407" s="79"/>
      <c r="B407" s="95"/>
      <c r="C407" s="84"/>
      <c r="D407" s="95"/>
      <c r="E407" s="98"/>
      <c r="F407" s="98"/>
      <c r="G407" s="98"/>
      <c r="H407" s="16" t="s">
        <v>180</v>
      </c>
      <c r="I407" s="16" t="s">
        <v>185</v>
      </c>
      <c r="J407" s="16" t="s">
        <v>181</v>
      </c>
      <c r="K407" s="16" t="s">
        <v>182</v>
      </c>
      <c r="L407" s="102"/>
      <c r="M407" s="102"/>
      <c r="N407" s="102"/>
      <c r="O407" s="89"/>
    </row>
    <row r="408" spans="1:15" ht="120" customHeight="1" x14ac:dyDescent="0.25">
      <c r="A408" s="80"/>
      <c r="B408" s="96"/>
      <c r="C408" s="84"/>
      <c r="D408" s="96"/>
      <c r="E408" s="7">
        <v>100</v>
      </c>
      <c r="F408" s="31" t="s">
        <v>71</v>
      </c>
      <c r="G408" s="31">
        <v>100</v>
      </c>
      <c r="H408" s="31">
        <v>100</v>
      </c>
      <c r="I408" s="31">
        <v>100</v>
      </c>
      <c r="J408" s="31">
        <v>100</v>
      </c>
      <c r="K408" s="31">
        <v>100</v>
      </c>
      <c r="L408" s="31">
        <v>0</v>
      </c>
      <c r="M408" s="31">
        <v>0</v>
      </c>
      <c r="N408" s="31">
        <v>0</v>
      </c>
      <c r="O408" s="90"/>
    </row>
    <row r="409" spans="1:15" ht="21.75" customHeight="1" x14ac:dyDescent="0.25">
      <c r="A409" s="78" t="s">
        <v>32</v>
      </c>
      <c r="B409" s="81" t="s">
        <v>222</v>
      </c>
      <c r="C409" s="84" t="s">
        <v>42</v>
      </c>
      <c r="D409" s="8" t="s">
        <v>5</v>
      </c>
      <c r="E409" s="11">
        <f t="shared" ref="E409:E411" si="64">SUM(F409:N409)</f>
        <v>16152</v>
      </c>
      <c r="F409" s="10">
        <f>F410+F411</f>
        <v>0</v>
      </c>
      <c r="G409" s="85">
        <v>16152</v>
      </c>
      <c r="H409" s="86"/>
      <c r="I409" s="86"/>
      <c r="J409" s="86"/>
      <c r="K409" s="87"/>
      <c r="L409" s="11">
        <f>SUM(L410:L411)</f>
        <v>0</v>
      </c>
      <c r="M409" s="11">
        <f>SUM(M410:M411)</f>
        <v>0</v>
      </c>
      <c r="N409" s="11">
        <f>SUM(N410:N411)</f>
        <v>0</v>
      </c>
      <c r="O409" s="88" t="s">
        <v>168</v>
      </c>
    </row>
    <row r="410" spans="1:15" ht="54" customHeight="1" x14ac:dyDescent="0.25">
      <c r="A410" s="79"/>
      <c r="B410" s="82"/>
      <c r="C410" s="84"/>
      <c r="D410" s="8" t="s">
        <v>18</v>
      </c>
      <c r="E410" s="11">
        <f t="shared" si="64"/>
        <v>16153</v>
      </c>
      <c r="F410" s="18">
        <v>0</v>
      </c>
      <c r="G410" s="85">
        <v>16153</v>
      </c>
      <c r="H410" s="86"/>
      <c r="I410" s="86"/>
      <c r="J410" s="86"/>
      <c r="K410" s="87"/>
      <c r="L410" s="15">
        <v>0</v>
      </c>
      <c r="M410" s="15">
        <v>0</v>
      </c>
      <c r="N410" s="15">
        <v>0</v>
      </c>
      <c r="O410" s="89"/>
    </row>
    <row r="411" spans="1:15" ht="54.75" customHeight="1" x14ac:dyDescent="0.25">
      <c r="A411" s="79"/>
      <c r="B411" s="83"/>
      <c r="C411" s="84"/>
      <c r="D411" s="8" t="s">
        <v>7</v>
      </c>
      <c r="E411" s="11">
        <f t="shared" si="64"/>
        <v>0</v>
      </c>
      <c r="F411" s="18">
        <v>0</v>
      </c>
      <c r="G411" s="91">
        <v>0</v>
      </c>
      <c r="H411" s="92"/>
      <c r="I411" s="92"/>
      <c r="J411" s="92"/>
      <c r="K411" s="93"/>
      <c r="L411" s="15">
        <v>0</v>
      </c>
      <c r="M411" s="15">
        <v>0</v>
      </c>
      <c r="N411" s="15">
        <v>0</v>
      </c>
      <c r="O411" s="89"/>
    </row>
    <row r="412" spans="1:15" ht="21.75" customHeight="1" x14ac:dyDescent="0.25">
      <c r="A412" s="79"/>
      <c r="B412" s="94" t="s">
        <v>223</v>
      </c>
      <c r="C412" s="84" t="s">
        <v>42</v>
      </c>
      <c r="D412" s="94" t="s">
        <v>71</v>
      </c>
      <c r="E412" s="97" t="s">
        <v>72</v>
      </c>
      <c r="F412" s="97" t="s">
        <v>3</v>
      </c>
      <c r="G412" s="97" t="s">
        <v>129</v>
      </c>
      <c r="H412" s="99" t="s">
        <v>194</v>
      </c>
      <c r="I412" s="100"/>
      <c r="J412" s="100"/>
      <c r="K412" s="101"/>
      <c r="L412" s="102" t="s">
        <v>39</v>
      </c>
      <c r="M412" s="102" t="s">
        <v>40</v>
      </c>
      <c r="N412" s="102" t="s">
        <v>41</v>
      </c>
      <c r="O412" s="89"/>
    </row>
    <row r="413" spans="1:15" ht="41.25" customHeight="1" x14ac:dyDescent="0.25">
      <c r="A413" s="79"/>
      <c r="B413" s="95"/>
      <c r="C413" s="84"/>
      <c r="D413" s="95"/>
      <c r="E413" s="98"/>
      <c r="F413" s="98"/>
      <c r="G413" s="98"/>
      <c r="H413" s="16" t="s">
        <v>180</v>
      </c>
      <c r="I413" s="16" t="s">
        <v>185</v>
      </c>
      <c r="J413" s="16" t="s">
        <v>181</v>
      </c>
      <c r="K413" s="16" t="s">
        <v>182</v>
      </c>
      <c r="L413" s="102"/>
      <c r="M413" s="102"/>
      <c r="N413" s="102"/>
      <c r="O413" s="89"/>
    </row>
    <row r="414" spans="1:15" ht="120" customHeight="1" x14ac:dyDescent="0.25">
      <c r="A414" s="80"/>
      <c r="B414" s="96"/>
      <c r="C414" s="84"/>
      <c r="D414" s="96"/>
      <c r="E414" s="7">
        <v>95.89</v>
      </c>
      <c r="F414" s="31" t="s">
        <v>71</v>
      </c>
      <c r="G414" s="31">
        <v>100</v>
      </c>
      <c r="H414" s="31">
        <v>100</v>
      </c>
      <c r="I414" s="31">
        <v>100</v>
      </c>
      <c r="J414" s="31">
        <v>100</v>
      </c>
      <c r="K414" s="31">
        <v>95.89</v>
      </c>
      <c r="L414" s="31">
        <v>0</v>
      </c>
      <c r="M414" s="31">
        <v>0</v>
      </c>
      <c r="N414" s="31">
        <v>0</v>
      </c>
      <c r="O414" s="90"/>
    </row>
    <row r="415" spans="1:15" ht="15.75" x14ac:dyDescent="0.25">
      <c r="A415" s="107" t="s">
        <v>16</v>
      </c>
      <c r="B415" s="107"/>
      <c r="C415" s="107"/>
      <c r="D415" s="8" t="s">
        <v>5</v>
      </c>
      <c r="E415" s="49">
        <f>SUM(F415:N415)</f>
        <v>2533825.4315499999</v>
      </c>
      <c r="F415" s="50">
        <f>F416+F417+F418+F419</f>
        <v>503725.95034999994</v>
      </c>
      <c r="G415" s="73">
        <f>G416+G417+G418+G419</f>
        <v>515413.92519999994</v>
      </c>
      <c r="H415" s="76"/>
      <c r="I415" s="76"/>
      <c r="J415" s="76"/>
      <c r="K415" s="77"/>
      <c r="L415" s="49">
        <f t="shared" ref="L415:N415" si="65">SUM(L416:L419)</f>
        <v>526225.85199999996</v>
      </c>
      <c r="M415" s="49">
        <f t="shared" si="65"/>
        <v>518614.85200000001</v>
      </c>
      <c r="N415" s="49">
        <f t="shared" si="65"/>
        <v>469844.85200000001</v>
      </c>
      <c r="O415" s="108"/>
    </row>
    <row r="416" spans="1:15" ht="31.5" x14ac:dyDescent="0.25">
      <c r="A416" s="107"/>
      <c r="B416" s="107"/>
      <c r="C416" s="107"/>
      <c r="D416" s="8" t="s">
        <v>22</v>
      </c>
      <c r="E416" s="49">
        <f>SUM(F416:N416)</f>
        <v>3240</v>
      </c>
      <c r="F416" s="50">
        <f>F361</f>
        <v>3240</v>
      </c>
      <c r="G416" s="73">
        <f>G361</f>
        <v>0</v>
      </c>
      <c r="H416" s="76"/>
      <c r="I416" s="76"/>
      <c r="J416" s="76"/>
      <c r="K416" s="77"/>
      <c r="L416" s="49">
        <f>L361</f>
        <v>0</v>
      </c>
      <c r="M416" s="49">
        <f>M361</f>
        <v>0</v>
      </c>
      <c r="N416" s="49">
        <f>N361</f>
        <v>0</v>
      </c>
      <c r="O416" s="108"/>
    </row>
    <row r="417" spans="1:15" ht="31.5" x14ac:dyDescent="0.25">
      <c r="A417" s="107"/>
      <c r="B417" s="107"/>
      <c r="C417" s="107"/>
      <c r="D417" s="8" t="s">
        <v>18</v>
      </c>
      <c r="E417" s="49">
        <f>SUM(F417:N417)</f>
        <v>76276.91</v>
      </c>
      <c r="F417" s="50">
        <f>F344+F362+F386</f>
        <v>1080</v>
      </c>
      <c r="G417" s="73">
        <f>K344+G362+K386+G401</f>
        <v>22821.41</v>
      </c>
      <c r="H417" s="76"/>
      <c r="I417" s="76"/>
      <c r="J417" s="76"/>
      <c r="K417" s="77"/>
      <c r="L417" s="49">
        <f>L344+L362+L386</f>
        <v>28090.5</v>
      </c>
      <c r="M417" s="49">
        <f>M344+M362+M386</f>
        <v>24285</v>
      </c>
      <c r="N417" s="49">
        <f>N344+N362+N386</f>
        <v>0</v>
      </c>
      <c r="O417" s="108"/>
    </row>
    <row r="418" spans="1:15" ht="47.25" x14ac:dyDescent="0.25">
      <c r="A418" s="107"/>
      <c r="B418" s="107"/>
      <c r="C418" s="107"/>
      <c r="D418" s="8" t="s">
        <v>7</v>
      </c>
      <c r="E418" s="49">
        <f>SUM(F418:N418)</f>
        <v>2049293.75333</v>
      </c>
      <c r="F418" s="50">
        <f>F335+F345+F363+F387</f>
        <v>406642.59012999997</v>
      </c>
      <c r="G418" s="73">
        <f>G335+G345+G363+G387+G402</f>
        <v>414529.66319999995</v>
      </c>
      <c r="H418" s="76"/>
      <c r="I418" s="76"/>
      <c r="J418" s="76"/>
      <c r="K418" s="77"/>
      <c r="L418" s="49">
        <f>L335+L345+L363+L387</f>
        <v>420072.5</v>
      </c>
      <c r="M418" s="49">
        <f>M335+M345+M363+M387</f>
        <v>416267</v>
      </c>
      <c r="N418" s="49">
        <f>N335+N345+N363+N387</f>
        <v>391782</v>
      </c>
      <c r="O418" s="108"/>
    </row>
    <row r="419" spans="1:15" ht="15.75" x14ac:dyDescent="0.25">
      <c r="A419" s="107"/>
      <c r="B419" s="107"/>
      <c r="C419" s="107"/>
      <c r="D419" s="26" t="s">
        <v>19</v>
      </c>
      <c r="E419" s="49">
        <f>SUM(F419:N419)</f>
        <v>405014.76822000003</v>
      </c>
      <c r="F419" s="50">
        <f>F336+F346</f>
        <v>92763.360219999988</v>
      </c>
      <c r="G419" s="73">
        <f>G336+G346</f>
        <v>78062.851999999999</v>
      </c>
      <c r="H419" s="76"/>
      <c r="I419" s="76"/>
      <c r="J419" s="76"/>
      <c r="K419" s="77"/>
      <c r="L419" s="49">
        <f>L336+L346</f>
        <v>78062.851999999999</v>
      </c>
      <c r="M419" s="49">
        <f>M336+M346</f>
        <v>78062.851999999999</v>
      </c>
      <c r="N419" s="49">
        <f>N336+N346</f>
        <v>78062.851999999999</v>
      </c>
      <c r="O419" s="108"/>
    </row>
    <row r="420" spans="1:15" ht="30" customHeight="1" x14ac:dyDescent="0.25">
      <c r="A420" s="122" t="s">
        <v>221</v>
      </c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</row>
    <row r="421" spans="1:15" ht="15.75" x14ac:dyDescent="0.25">
      <c r="A421" s="118" t="s">
        <v>34</v>
      </c>
      <c r="B421" s="119" t="s">
        <v>196</v>
      </c>
      <c r="C421" s="118" t="s">
        <v>42</v>
      </c>
      <c r="D421" s="8" t="s">
        <v>5</v>
      </c>
      <c r="E421" s="49">
        <f>SUM(F421:N421)</f>
        <v>9000</v>
      </c>
      <c r="F421" s="50">
        <f>F422</f>
        <v>3000</v>
      </c>
      <c r="G421" s="73">
        <f>SUM(G422:G422)</f>
        <v>1500</v>
      </c>
      <c r="H421" s="76"/>
      <c r="I421" s="76"/>
      <c r="J421" s="76"/>
      <c r="K421" s="77"/>
      <c r="L421" s="49">
        <f>SUM(L422:L422)</f>
        <v>1500</v>
      </c>
      <c r="M421" s="49">
        <f>SUM(M422:M422)</f>
        <v>1500</v>
      </c>
      <c r="N421" s="49">
        <f>SUM(N422:N422)</f>
        <v>1500</v>
      </c>
      <c r="O421" s="108" t="s">
        <v>63</v>
      </c>
    </row>
    <row r="422" spans="1:15" ht="52.5" customHeight="1" x14ac:dyDescent="0.25">
      <c r="A422" s="118"/>
      <c r="B422" s="119"/>
      <c r="C422" s="118"/>
      <c r="D422" s="8" t="s">
        <v>7</v>
      </c>
      <c r="E422" s="49">
        <f>SUM(F422:N422)</f>
        <v>9000</v>
      </c>
      <c r="F422" s="50">
        <f>F424</f>
        <v>3000</v>
      </c>
      <c r="G422" s="73">
        <f>G424</f>
        <v>1500</v>
      </c>
      <c r="H422" s="76"/>
      <c r="I422" s="76"/>
      <c r="J422" s="76"/>
      <c r="K422" s="77"/>
      <c r="L422" s="49">
        <f t="shared" ref="L422:N422" si="66">L424</f>
        <v>1500</v>
      </c>
      <c r="M422" s="49">
        <f t="shared" si="66"/>
        <v>1500</v>
      </c>
      <c r="N422" s="49">
        <f t="shared" si="66"/>
        <v>1500</v>
      </c>
      <c r="O422" s="108"/>
    </row>
    <row r="423" spans="1:15" ht="25.5" customHeight="1" x14ac:dyDescent="0.25">
      <c r="A423" s="110" t="s">
        <v>8</v>
      </c>
      <c r="B423" s="120" t="s">
        <v>64</v>
      </c>
      <c r="C423" s="84" t="s">
        <v>42</v>
      </c>
      <c r="D423" s="8" t="s">
        <v>5</v>
      </c>
      <c r="E423" s="49">
        <f>SUM(F423:N423)</f>
        <v>9000</v>
      </c>
      <c r="F423" s="50">
        <f>F424</f>
        <v>3000</v>
      </c>
      <c r="G423" s="73">
        <f>SUM(G424:G424)</f>
        <v>1500</v>
      </c>
      <c r="H423" s="76"/>
      <c r="I423" s="76"/>
      <c r="J423" s="76"/>
      <c r="K423" s="77"/>
      <c r="L423" s="49">
        <f>SUM(L424:L424)</f>
        <v>1500</v>
      </c>
      <c r="M423" s="49">
        <f>SUM(M424:M424)</f>
        <v>1500</v>
      </c>
      <c r="N423" s="49">
        <f>SUM(N424:N424)</f>
        <v>1500</v>
      </c>
      <c r="O423" s="88" t="s">
        <v>63</v>
      </c>
    </row>
    <row r="424" spans="1:15" ht="54" customHeight="1" x14ac:dyDescent="0.25">
      <c r="A424" s="111"/>
      <c r="B424" s="121"/>
      <c r="C424" s="84"/>
      <c r="D424" s="13" t="s">
        <v>7</v>
      </c>
      <c r="E424" s="49">
        <f>SUM(F424:N424)</f>
        <v>9000</v>
      </c>
      <c r="F424" s="51">
        <f>2500+500</f>
        <v>3000</v>
      </c>
      <c r="G424" s="103">
        <f>2500+500-1500</f>
        <v>1500</v>
      </c>
      <c r="H424" s="104"/>
      <c r="I424" s="104"/>
      <c r="J424" s="104"/>
      <c r="K424" s="105"/>
      <c r="L424" s="52">
        <v>1500</v>
      </c>
      <c r="M424" s="52">
        <f t="shared" ref="M424:N424" si="67">2500+500-1500</f>
        <v>1500</v>
      </c>
      <c r="N424" s="52">
        <f t="shared" si="67"/>
        <v>1500</v>
      </c>
      <c r="O424" s="89"/>
    </row>
    <row r="425" spans="1:15" ht="15.75" customHeight="1" x14ac:dyDescent="0.25">
      <c r="A425" s="111"/>
      <c r="B425" s="94" t="s">
        <v>161</v>
      </c>
      <c r="C425" s="94" t="s">
        <v>42</v>
      </c>
      <c r="D425" s="94" t="s">
        <v>71</v>
      </c>
      <c r="E425" s="97" t="s">
        <v>72</v>
      </c>
      <c r="F425" s="97" t="s">
        <v>3</v>
      </c>
      <c r="G425" s="97" t="s">
        <v>129</v>
      </c>
      <c r="H425" s="99" t="s">
        <v>194</v>
      </c>
      <c r="I425" s="100"/>
      <c r="J425" s="100"/>
      <c r="K425" s="101"/>
      <c r="L425" s="102" t="s">
        <v>39</v>
      </c>
      <c r="M425" s="102" t="s">
        <v>40</v>
      </c>
      <c r="N425" s="102" t="s">
        <v>41</v>
      </c>
      <c r="O425" s="89"/>
    </row>
    <row r="426" spans="1:15" ht="31.5" x14ac:dyDescent="0.25">
      <c r="A426" s="111"/>
      <c r="B426" s="95"/>
      <c r="C426" s="95"/>
      <c r="D426" s="95"/>
      <c r="E426" s="98"/>
      <c r="F426" s="98"/>
      <c r="G426" s="98"/>
      <c r="H426" s="16" t="s">
        <v>180</v>
      </c>
      <c r="I426" s="16" t="s">
        <v>185</v>
      </c>
      <c r="J426" s="16" t="s">
        <v>181</v>
      </c>
      <c r="K426" s="16" t="s">
        <v>182</v>
      </c>
      <c r="L426" s="102"/>
      <c r="M426" s="102"/>
      <c r="N426" s="102"/>
      <c r="O426" s="89"/>
    </row>
    <row r="427" spans="1:15" ht="22.5" customHeight="1" x14ac:dyDescent="0.25">
      <c r="A427" s="112"/>
      <c r="B427" s="96"/>
      <c r="C427" s="96"/>
      <c r="D427" s="96"/>
      <c r="E427" s="28">
        <v>29</v>
      </c>
      <c r="F427" s="29">
        <v>12</v>
      </c>
      <c r="G427" s="29">
        <v>5</v>
      </c>
      <c r="H427" s="29">
        <v>2</v>
      </c>
      <c r="I427" s="29">
        <v>1</v>
      </c>
      <c r="J427" s="29">
        <v>1</v>
      </c>
      <c r="K427" s="29">
        <v>1</v>
      </c>
      <c r="L427" s="29">
        <v>4</v>
      </c>
      <c r="M427" s="29">
        <v>4</v>
      </c>
      <c r="N427" s="29">
        <v>4</v>
      </c>
      <c r="O427" s="90"/>
    </row>
    <row r="428" spans="1:15" ht="15.75" x14ac:dyDescent="0.25">
      <c r="A428" s="107" t="s">
        <v>16</v>
      </c>
      <c r="B428" s="107"/>
      <c r="C428" s="107"/>
      <c r="D428" s="8" t="s">
        <v>5</v>
      </c>
      <c r="E428" s="49">
        <f>SUM(F428:N428)</f>
        <v>9000</v>
      </c>
      <c r="F428" s="50">
        <f>F429</f>
        <v>3000</v>
      </c>
      <c r="G428" s="73">
        <f>SUM(G429:G429)</f>
        <v>1500</v>
      </c>
      <c r="H428" s="76"/>
      <c r="I428" s="76"/>
      <c r="J428" s="76"/>
      <c r="K428" s="77"/>
      <c r="L428" s="49">
        <f>SUM(L429:L429)</f>
        <v>1500</v>
      </c>
      <c r="M428" s="49">
        <f>SUM(M429:M429)</f>
        <v>1500</v>
      </c>
      <c r="N428" s="49">
        <f>SUM(N429:N429)</f>
        <v>1500</v>
      </c>
      <c r="O428" s="108"/>
    </row>
    <row r="429" spans="1:15" ht="47.25" x14ac:dyDescent="0.25">
      <c r="A429" s="107"/>
      <c r="B429" s="107"/>
      <c r="C429" s="107"/>
      <c r="D429" s="8" t="s">
        <v>7</v>
      </c>
      <c r="E429" s="49">
        <f>SUM(F429:N429)</f>
        <v>9000</v>
      </c>
      <c r="F429" s="50">
        <f>F422</f>
        <v>3000</v>
      </c>
      <c r="G429" s="73">
        <f>G422</f>
        <v>1500</v>
      </c>
      <c r="H429" s="76"/>
      <c r="I429" s="76"/>
      <c r="J429" s="76"/>
      <c r="K429" s="77"/>
      <c r="L429" s="49">
        <f t="shared" ref="L429:N429" si="68">L422</f>
        <v>1500</v>
      </c>
      <c r="M429" s="49">
        <f t="shared" si="68"/>
        <v>1500</v>
      </c>
      <c r="N429" s="49">
        <f t="shared" si="68"/>
        <v>1500</v>
      </c>
      <c r="O429" s="108"/>
    </row>
    <row r="430" spans="1:15" ht="28.5" customHeight="1" x14ac:dyDescent="0.25">
      <c r="A430" s="115" t="s">
        <v>128</v>
      </c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7"/>
    </row>
    <row r="431" spans="1:15" ht="15.75" x14ac:dyDescent="0.25">
      <c r="A431" s="118">
        <v>1</v>
      </c>
      <c r="B431" s="119" t="s">
        <v>195</v>
      </c>
      <c r="C431" s="118" t="s">
        <v>42</v>
      </c>
      <c r="D431" s="8" t="s">
        <v>5</v>
      </c>
      <c r="E431" s="49">
        <f t="shared" ref="E431:E436" si="69">SUM(F431:N431)</f>
        <v>231277.02681000001</v>
      </c>
      <c r="F431" s="50">
        <f>F433</f>
        <v>50288.388330000002</v>
      </c>
      <c r="G431" s="73">
        <f>SUM(G432:G433)</f>
        <v>52427.348480000001</v>
      </c>
      <c r="H431" s="76"/>
      <c r="I431" s="76"/>
      <c r="J431" s="76"/>
      <c r="K431" s="77"/>
      <c r="L431" s="49">
        <f>SUM(L433:L433)</f>
        <v>24415.29</v>
      </c>
      <c r="M431" s="49">
        <f>SUM(M433:M433)</f>
        <v>52073</v>
      </c>
      <c r="N431" s="49">
        <f>SUM(N433:N433)</f>
        <v>52073</v>
      </c>
      <c r="O431" s="108" t="s">
        <v>6</v>
      </c>
    </row>
    <row r="432" spans="1:15" ht="31.5" x14ac:dyDescent="0.25">
      <c r="A432" s="118"/>
      <c r="B432" s="119"/>
      <c r="C432" s="118"/>
      <c r="D432" s="8" t="s">
        <v>18</v>
      </c>
      <c r="E432" s="49">
        <f t="shared" si="69"/>
        <v>214.83</v>
      </c>
      <c r="F432" s="50">
        <v>0</v>
      </c>
      <c r="G432" s="73">
        <f>G435</f>
        <v>214.83</v>
      </c>
      <c r="H432" s="74"/>
      <c r="I432" s="74"/>
      <c r="J432" s="74"/>
      <c r="K432" s="75"/>
      <c r="L432" s="49"/>
      <c r="M432" s="49"/>
      <c r="N432" s="49"/>
      <c r="O432" s="108"/>
    </row>
    <row r="433" spans="1:15" ht="47.25" x14ac:dyDescent="0.25">
      <c r="A433" s="118"/>
      <c r="B433" s="119"/>
      <c r="C433" s="118"/>
      <c r="D433" s="8" t="s">
        <v>7</v>
      </c>
      <c r="E433" s="49">
        <f t="shared" si="69"/>
        <v>231062.19680999999</v>
      </c>
      <c r="F433" s="50">
        <f>F436+F441</f>
        <v>50288.388330000002</v>
      </c>
      <c r="G433" s="73">
        <f>G436+G441</f>
        <v>52212.518479999999</v>
      </c>
      <c r="H433" s="76"/>
      <c r="I433" s="76"/>
      <c r="J433" s="76"/>
      <c r="K433" s="77"/>
      <c r="L433" s="49">
        <f t="shared" ref="L433:N433" si="70">L436+L441</f>
        <v>24415.29</v>
      </c>
      <c r="M433" s="49">
        <f t="shared" si="70"/>
        <v>52073</v>
      </c>
      <c r="N433" s="49">
        <f t="shared" si="70"/>
        <v>52073</v>
      </c>
      <c r="O433" s="108"/>
    </row>
    <row r="434" spans="1:15" ht="15.75" customHeight="1" x14ac:dyDescent="0.25">
      <c r="A434" s="110" t="s">
        <v>8</v>
      </c>
      <c r="B434" s="109" t="s">
        <v>113</v>
      </c>
      <c r="C434" s="84" t="s">
        <v>42</v>
      </c>
      <c r="D434" s="8" t="s">
        <v>5</v>
      </c>
      <c r="E434" s="49">
        <f t="shared" si="69"/>
        <v>136176.68508</v>
      </c>
      <c r="F434" s="50">
        <f>F436</f>
        <v>31268.046600000001</v>
      </c>
      <c r="G434" s="73">
        <f>SUM(G435:G436)</f>
        <v>33407.348480000001</v>
      </c>
      <c r="H434" s="76"/>
      <c r="I434" s="76"/>
      <c r="J434" s="76"/>
      <c r="K434" s="77"/>
      <c r="L434" s="49">
        <f>SUM(L436:L436)</f>
        <v>5395.29</v>
      </c>
      <c r="M434" s="49">
        <f>SUM(M436:M436)</f>
        <v>33053</v>
      </c>
      <c r="N434" s="49">
        <f>SUM(N436:N436)</f>
        <v>33053</v>
      </c>
      <c r="O434" s="88" t="s">
        <v>6</v>
      </c>
    </row>
    <row r="435" spans="1:15" ht="40.5" customHeight="1" x14ac:dyDescent="0.25">
      <c r="A435" s="111"/>
      <c r="B435" s="109"/>
      <c r="C435" s="84"/>
      <c r="D435" s="13" t="s">
        <v>18</v>
      </c>
      <c r="E435" s="49">
        <f t="shared" si="69"/>
        <v>214.83</v>
      </c>
      <c r="F435" s="51">
        <v>0</v>
      </c>
      <c r="G435" s="103">
        <v>214.83</v>
      </c>
      <c r="H435" s="113"/>
      <c r="I435" s="113"/>
      <c r="J435" s="113"/>
      <c r="K435" s="114"/>
      <c r="L435" s="52">
        <v>0</v>
      </c>
      <c r="M435" s="52">
        <v>0</v>
      </c>
      <c r="N435" s="52">
        <v>0</v>
      </c>
      <c r="O435" s="89"/>
    </row>
    <row r="436" spans="1:15" ht="59.25" customHeight="1" x14ac:dyDescent="0.25">
      <c r="A436" s="111"/>
      <c r="B436" s="109"/>
      <c r="C436" s="84"/>
      <c r="D436" s="13" t="s">
        <v>7</v>
      </c>
      <c r="E436" s="49">
        <f t="shared" si="69"/>
        <v>135961.85508000001</v>
      </c>
      <c r="F436" s="51">
        <f>29558.0466+1313+397</f>
        <v>31268.046600000001</v>
      </c>
      <c r="G436" s="103">
        <f>29558.0466+1313+397+1784.9534-196.067-4000-196.067-65.80352+4000+597.456</f>
        <v>33192.518479999999</v>
      </c>
      <c r="H436" s="104"/>
      <c r="I436" s="104"/>
      <c r="J436" s="104"/>
      <c r="K436" s="105"/>
      <c r="L436" s="52">
        <v>5395.29</v>
      </c>
      <c r="M436" s="52">
        <v>33053</v>
      </c>
      <c r="N436" s="52">
        <v>33053</v>
      </c>
      <c r="O436" s="89"/>
    </row>
    <row r="437" spans="1:15" ht="15.75" hidden="1" customHeight="1" x14ac:dyDescent="0.3">
      <c r="A437" s="111"/>
      <c r="B437" s="94" t="s">
        <v>162</v>
      </c>
      <c r="C437" s="94" t="s">
        <v>42</v>
      </c>
      <c r="D437" s="94" t="s">
        <v>71</v>
      </c>
      <c r="E437" s="97" t="s">
        <v>72</v>
      </c>
      <c r="F437" s="97" t="s">
        <v>73</v>
      </c>
      <c r="G437" s="97" t="s">
        <v>129</v>
      </c>
      <c r="H437" s="99" t="s">
        <v>74</v>
      </c>
      <c r="I437" s="100"/>
      <c r="J437" s="100"/>
      <c r="K437" s="101"/>
      <c r="L437" s="102" t="s">
        <v>39</v>
      </c>
      <c r="M437" s="102" t="s">
        <v>40</v>
      </c>
      <c r="N437" s="102" t="s">
        <v>41</v>
      </c>
      <c r="O437" s="89"/>
    </row>
    <row r="438" spans="1:15" ht="15.6" hidden="1" x14ac:dyDescent="0.3">
      <c r="A438" s="111"/>
      <c r="B438" s="95"/>
      <c r="C438" s="95"/>
      <c r="D438" s="95"/>
      <c r="E438" s="98"/>
      <c r="F438" s="98"/>
      <c r="G438" s="98"/>
      <c r="H438" s="16" t="s">
        <v>75</v>
      </c>
      <c r="I438" s="16" t="s">
        <v>76</v>
      </c>
      <c r="J438" s="16" t="s">
        <v>77</v>
      </c>
      <c r="K438" s="16" t="s">
        <v>78</v>
      </c>
      <c r="L438" s="102"/>
      <c r="M438" s="102"/>
      <c r="N438" s="102"/>
      <c r="O438" s="89"/>
    </row>
    <row r="439" spans="1:15" ht="36" hidden="1" customHeight="1" x14ac:dyDescent="0.3">
      <c r="A439" s="112"/>
      <c r="B439" s="96"/>
      <c r="C439" s="96"/>
      <c r="D439" s="96"/>
      <c r="E439" s="28">
        <v>1</v>
      </c>
      <c r="F439" s="29">
        <v>1</v>
      </c>
      <c r="G439" s="29">
        <v>1</v>
      </c>
      <c r="H439" s="29">
        <v>1</v>
      </c>
      <c r="I439" s="29">
        <v>1</v>
      </c>
      <c r="J439" s="29">
        <v>1</v>
      </c>
      <c r="K439" s="29">
        <v>1</v>
      </c>
      <c r="L439" s="29">
        <v>1</v>
      </c>
      <c r="M439" s="29">
        <v>1</v>
      </c>
      <c r="N439" s="29">
        <v>1</v>
      </c>
      <c r="O439" s="90"/>
    </row>
    <row r="440" spans="1:15" ht="15.75" customHeight="1" x14ac:dyDescent="0.25">
      <c r="A440" s="78" t="s">
        <v>9</v>
      </c>
      <c r="B440" s="109" t="s">
        <v>114</v>
      </c>
      <c r="C440" s="84" t="s">
        <v>42</v>
      </c>
      <c r="D440" s="8" t="s">
        <v>5</v>
      </c>
      <c r="E440" s="49">
        <f>SUM(F440:N440)</f>
        <v>95100.34173</v>
      </c>
      <c r="F440" s="50">
        <f>F441</f>
        <v>19020.34173</v>
      </c>
      <c r="G440" s="73">
        <f>SUM(G441:G441)</f>
        <v>19020</v>
      </c>
      <c r="H440" s="76"/>
      <c r="I440" s="76"/>
      <c r="J440" s="76"/>
      <c r="K440" s="77"/>
      <c r="L440" s="49">
        <f>SUM(L441:L441)</f>
        <v>19020</v>
      </c>
      <c r="M440" s="49">
        <f>SUM(M441:M441)</f>
        <v>19020</v>
      </c>
      <c r="N440" s="49">
        <f>SUM(N441:N441)</f>
        <v>19020</v>
      </c>
      <c r="O440" s="88" t="s">
        <v>6</v>
      </c>
    </row>
    <row r="441" spans="1:15" ht="46.5" customHeight="1" x14ac:dyDescent="0.25">
      <c r="A441" s="79"/>
      <c r="B441" s="109"/>
      <c r="C441" s="84"/>
      <c r="D441" s="13" t="s">
        <v>7</v>
      </c>
      <c r="E441" s="49">
        <f>SUM(F441:N441)</f>
        <v>95100.34173</v>
      </c>
      <c r="F441" s="51">
        <f>20627-1606.65827</f>
        <v>19020.34173</v>
      </c>
      <c r="G441" s="103">
        <f>20627-1607</f>
        <v>19020</v>
      </c>
      <c r="H441" s="104"/>
      <c r="I441" s="104"/>
      <c r="J441" s="104"/>
      <c r="K441" s="105"/>
      <c r="L441" s="52">
        <v>19020</v>
      </c>
      <c r="M441" s="52">
        <v>19020</v>
      </c>
      <c r="N441" s="52">
        <v>19020</v>
      </c>
      <c r="O441" s="89"/>
    </row>
    <row r="442" spans="1:15" ht="15.75" hidden="1" customHeight="1" x14ac:dyDescent="0.3">
      <c r="A442" s="79"/>
      <c r="B442" s="94" t="s">
        <v>163</v>
      </c>
      <c r="C442" s="94" t="s">
        <v>42</v>
      </c>
      <c r="D442" s="94" t="s">
        <v>71</v>
      </c>
      <c r="E442" s="97" t="s">
        <v>72</v>
      </c>
      <c r="F442" s="97" t="s">
        <v>73</v>
      </c>
      <c r="G442" s="97" t="s">
        <v>129</v>
      </c>
      <c r="H442" s="99" t="s">
        <v>74</v>
      </c>
      <c r="I442" s="100"/>
      <c r="J442" s="100"/>
      <c r="K442" s="101"/>
      <c r="L442" s="102" t="s">
        <v>39</v>
      </c>
      <c r="M442" s="102" t="s">
        <v>40</v>
      </c>
      <c r="N442" s="102" t="s">
        <v>41</v>
      </c>
      <c r="O442" s="89"/>
    </row>
    <row r="443" spans="1:15" ht="15.6" hidden="1" x14ac:dyDescent="0.3">
      <c r="A443" s="79"/>
      <c r="B443" s="95"/>
      <c r="C443" s="95"/>
      <c r="D443" s="95"/>
      <c r="E443" s="98"/>
      <c r="F443" s="98"/>
      <c r="G443" s="98"/>
      <c r="H443" s="16" t="s">
        <v>75</v>
      </c>
      <c r="I443" s="16" t="s">
        <v>76</v>
      </c>
      <c r="J443" s="16" t="s">
        <v>77</v>
      </c>
      <c r="K443" s="16" t="s">
        <v>78</v>
      </c>
      <c r="L443" s="102"/>
      <c r="M443" s="102"/>
      <c r="N443" s="102"/>
      <c r="O443" s="89"/>
    </row>
    <row r="444" spans="1:15" ht="15.6" hidden="1" x14ac:dyDescent="0.3">
      <c r="A444" s="80"/>
      <c r="B444" s="96"/>
      <c r="C444" s="96"/>
      <c r="D444" s="96"/>
      <c r="E444" s="28">
        <v>55</v>
      </c>
      <c r="F444" s="29">
        <v>11</v>
      </c>
      <c r="G444" s="29">
        <v>11</v>
      </c>
      <c r="H444" s="29">
        <v>2</v>
      </c>
      <c r="I444" s="29">
        <v>7</v>
      </c>
      <c r="J444" s="29">
        <v>1</v>
      </c>
      <c r="K444" s="29">
        <v>1</v>
      </c>
      <c r="L444" s="29">
        <v>11</v>
      </c>
      <c r="M444" s="29">
        <v>11</v>
      </c>
      <c r="N444" s="29">
        <v>11</v>
      </c>
      <c r="O444" s="90"/>
    </row>
    <row r="445" spans="1:15" ht="15.75" x14ac:dyDescent="0.25">
      <c r="A445" s="107" t="s">
        <v>16</v>
      </c>
      <c r="B445" s="107"/>
      <c r="C445" s="107"/>
      <c r="D445" s="8" t="s">
        <v>5</v>
      </c>
      <c r="E445" s="49">
        <f t="shared" ref="E445:E452" si="71">SUM(F445:N445)</f>
        <v>231277.02681000001</v>
      </c>
      <c r="F445" s="50">
        <f>F447</f>
        <v>50288.388330000002</v>
      </c>
      <c r="G445" s="73">
        <f>SUM(G446:G447)</f>
        <v>52427.348480000001</v>
      </c>
      <c r="H445" s="76"/>
      <c r="I445" s="76"/>
      <c r="J445" s="76"/>
      <c r="K445" s="77"/>
      <c r="L445" s="49">
        <f>SUM(L447:L447)</f>
        <v>24415.29</v>
      </c>
      <c r="M445" s="49">
        <f>SUM(M447:M447)</f>
        <v>52073</v>
      </c>
      <c r="N445" s="49">
        <f>SUM(N447:N447)</f>
        <v>52073</v>
      </c>
      <c r="O445" s="108"/>
    </row>
    <row r="446" spans="1:15" ht="32.25" customHeight="1" x14ac:dyDescent="0.25">
      <c r="A446" s="107"/>
      <c r="B446" s="107"/>
      <c r="C446" s="107"/>
      <c r="D446" s="8" t="s">
        <v>18</v>
      </c>
      <c r="E446" s="49">
        <f t="shared" si="71"/>
        <v>214.83</v>
      </c>
      <c r="F446" s="50">
        <v>0</v>
      </c>
      <c r="G446" s="73">
        <f>G432</f>
        <v>214.83</v>
      </c>
      <c r="H446" s="76"/>
      <c r="I446" s="76"/>
      <c r="J446" s="76"/>
      <c r="K446" s="77"/>
      <c r="L446" s="49">
        <f>L157+L301+L327+L413</f>
        <v>0</v>
      </c>
      <c r="M446" s="49">
        <f>M157+M301+M327+M413</f>
        <v>0</v>
      </c>
      <c r="N446" s="49">
        <f>N157+N301+N327+N413</f>
        <v>0</v>
      </c>
      <c r="O446" s="108"/>
    </row>
    <row r="447" spans="1:15" ht="47.25" x14ac:dyDescent="0.25">
      <c r="A447" s="107"/>
      <c r="B447" s="107"/>
      <c r="C447" s="107"/>
      <c r="D447" s="8" t="s">
        <v>7</v>
      </c>
      <c r="E447" s="49">
        <f t="shared" si="71"/>
        <v>231062.19680999999</v>
      </c>
      <c r="F447" s="50">
        <f>F433</f>
        <v>50288.388330000002</v>
      </c>
      <c r="G447" s="73">
        <f>G433</f>
        <v>52212.518479999999</v>
      </c>
      <c r="H447" s="76"/>
      <c r="I447" s="76"/>
      <c r="J447" s="76"/>
      <c r="K447" s="77"/>
      <c r="L447" s="49">
        <f t="shared" ref="L447:N447" si="72">L433</f>
        <v>24415.29</v>
      </c>
      <c r="M447" s="49">
        <f t="shared" si="72"/>
        <v>52073</v>
      </c>
      <c r="N447" s="49">
        <f t="shared" si="72"/>
        <v>52073</v>
      </c>
      <c r="O447" s="108"/>
    </row>
    <row r="448" spans="1:15" ht="24" customHeight="1" x14ac:dyDescent="0.25">
      <c r="A448" s="107" t="s">
        <v>37</v>
      </c>
      <c r="B448" s="107"/>
      <c r="C448" s="107"/>
      <c r="D448" s="8" t="s">
        <v>5</v>
      </c>
      <c r="E448" s="49">
        <f t="shared" si="71"/>
        <v>9225313.2726600002</v>
      </c>
      <c r="F448" s="50">
        <f>F449+F450+F451+F452</f>
        <v>1887982.0549899996</v>
      </c>
      <c r="G448" s="73">
        <f>G449+G450+G451+G452</f>
        <v>1993702.19646</v>
      </c>
      <c r="H448" s="76"/>
      <c r="I448" s="76"/>
      <c r="J448" s="76"/>
      <c r="K448" s="77"/>
      <c r="L448" s="49">
        <f>SUM(L449:L452)</f>
        <v>1784987.1049300001</v>
      </c>
      <c r="M448" s="49">
        <f>SUM(M449:M452)</f>
        <v>1805033.75982</v>
      </c>
      <c r="N448" s="49">
        <f>SUM(N449:N452)</f>
        <v>1753608.15646</v>
      </c>
      <c r="O448" s="108"/>
    </row>
    <row r="449" spans="1:15" ht="33.75" customHeight="1" x14ac:dyDescent="0.25">
      <c r="A449" s="107"/>
      <c r="B449" s="107"/>
      <c r="C449" s="107"/>
      <c r="D449" s="8" t="s">
        <v>22</v>
      </c>
      <c r="E449" s="49">
        <f>SUM(F449:N449)</f>
        <v>6684.2238500000003</v>
      </c>
      <c r="F449" s="50">
        <f>F160+F304+F330+F416</f>
        <v>3944.029</v>
      </c>
      <c r="G449" s="73">
        <f>G160+G304+K330+G416</f>
        <v>1016.7988</v>
      </c>
      <c r="H449" s="76"/>
      <c r="I449" s="76"/>
      <c r="J449" s="76"/>
      <c r="K449" s="77"/>
      <c r="L449" s="49">
        <f t="shared" ref="L449:N450" si="73">L160+L304+L330+L416</f>
        <v>894.84937000000002</v>
      </c>
      <c r="M449" s="49">
        <f t="shared" si="73"/>
        <v>828.54668000000004</v>
      </c>
      <c r="N449" s="49">
        <f t="shared" si="73"/>
        <v>0</v>
      </c>
      <c r="O449" s="108"/>
    </row>
    <row r="450" spans="1:15" ht="32.25" customHeight="1" x14ac:dyDescent="0.25">
      <c r="A450" s="107"/>
      <c r="B450" s="107"/>
      <c r="C450" s="107"/>
      <c r="D450" s="8" t="s">
        <v>18</v>
      </c>
      <c r="E450" s="49">
        <f t="shared" si="71"/>
        <v>225562.90667999999</v>
      </c>
      <c r="F450" s="50">
        <f>F95+F161+F305+F331+F417</f>
        <v>65620.66565000001</v>
      </c>
      <c r="G450" s="73">
        <f>G95+G161+G305+G331+G417+G446</f>
        <v>105975.91525000001</v>
      </c>
      <c r="H450" s="76"/>
      <c r="I450" s="76"/>
      <c r="J450" s="76"/>
      <c r="K450" s="77"/>
      <c r="L450" s="49">
        <f t="shared" si="73"/>
        <v>28852.7791</v>
      </c>
      <c r="M450" s="49">
        <f t="shared" si="73"/>
        <v>25113.546679999999</v>
      </c>
      <c r="N450" s="49">
        <f t="shared" si="73"/>
        <v>0</v>
      </c>
      <c r="O450" s="108"/>
    </row>
    <row r="451" spans="1:15" ht="51.75" customHeight="1" x14ac:dyDescent="0.25">
      <c r="A451" s="107"/>
      <c r="B451" s="107"/>
      <c r="C451" s="107"/>
      <c r="D451" s="8" t="s">
        <v>7</v>
      </c>
      <c r="E451" s="49">
        <f t="shared" si="71"/>
        <v>7892433.8920999998</v>
      </c>
      <c r="F451" s="50">
        <f>F47+F96+F162+F306+F332+F418+F429+F447</f>
        <v>1546805.2361499998</v>
      </c>
      <c r="G451" s="73">
        <f>G47+G96+G162+G306+G332+G418+G429+G447</f>
        <v>1679433.82595</v>
      </c>
      <c r="H451" s="76"/>
      <c r="I451" s="76"/>
      <c r="J451" s="76"/>
      <c r="K451" s="77"/>
      <c r="L451" s="49">
        <f>L47+L96+L162+L306+L332+L418+L429+L447</f>
        <v>1547991.32</v>
      </c>
      <c r="M451" s="49">
        <f>M47+M96+M162+M306+M332+M418+M429+M447</f>
        <v>1571843.51</v>
      </c>
      <c r="N451" s="49">
        <f>N47+N96+N162+N306+N332+N418+N429+N447</f>
        <v>1546360</v>
      </c>
      <c r="O451" s="108"/>
    </row>
    <row r="452" spans="1:15" ht="24" customHeight="1" x14ac:dyDescent="0.25">
      <c r="A452" s="107"/>
      <c r="B452" s="107"/>
      <c r="C452" s="107"/>
      <c r="D452" s="26" t="s">
        <v>19</v>
      </c>
      <c r="E452" s="49">
        <f t="shared" si="71"/>
        <v>1100632.25003</v>
      </c>
      <c r="F452" s="50">
        <f>F97+F163+F307+F419</f>
        <v>271612.12419</v>
      </c>
      <c r="G452" s="73">
        <f>G97+G163+G307+G419</f>
        <v>207275.65646000003</v>
      </c>
      <c r="H452" s="76"/>
      <c r="I452" s="76"/>
      <c r="J452" s="76"/>
      <c r="K452" s="77"/>
      <c r="L452" s="49">
        <f>L97+L163+L307+L419</f>
        <v>207248.15646000003</v>
      </c>
      <c r="M452" s="49">
        <f>M97+M163+M307+M419</f>
        <v>207248.15646000003</v>
      </c>
      <c r="N452" s="49">
        <f>N97+N163+N307+N419</f>
        <v>207248.15646000003</v>
      </c>
      <c r="O452" s="108"/>
    </row>
    <row r="453" spans="1:15" ht="22.5" customHeight="1" x14ac:dyDescent="0.25">
      <c r="A453" s="61"/>
      <c r="B453" s="61"/>
      <c r="C453" s="62"/>
      <c r="D453" s="61"/>
      <c r="E453" s="63"/>
      <c r="F453" s="61"/>
      <c r="G453" s="61"/>
      <c r="H453" s="61"/>
      <c r="I453" s="61"/>
      <c r="J453" s="61"/>
      <c r="K453" s="61"/>
      <c r="L453" s="61"/>
      <c r="M453" s="61"/>
      <c r="N453" s="64" t="s">
        <v>118</v>
      </c>
      <c r="O453" s="61"/>
    </row>
    <row r="454" spans="1:15" ht="39" customHeight="1" x14ac:dyDescent="0.3">
      <c r="B454" s="65" t="s">
        <v>224</v>
      </c>
      <c r="C454" s="66"/>
      <c r="D454" s="65"/>
      <c r="E454" s="67"/>
      <c r="F454" s="68"/>
      <c r="G454" s="68"/>
      <c r="H454" s="68"/>
      <c r="I454" s="68"/>
      <c r="J454" s="68"/>
      <c r="K454" s="65" t="s">
        <v>225</v>
      </c>
      <c r="L454" s="69"/>
    </row>
    <row r="455" spans="1:15" ht="15.75" x14ac:dyDescent="0.25">
      <c r="F455" s="70"/>
      <c r="G455" s="70"/>
      <c r="H455" s="70"/>
      <c r="I455" s="70"/>
      <c r="J455" s="70"/>
      <c r="K455" s="69"/>
    </row>
    <row r="456" spans="1:15" ht="15.75" x14ac:dyDescent="0.25">
      <c r="F456" s="70"/>
      <c r="G456" s="70"/>
      <c r="H456" s="70"/>
      <c r="I456" s="70"/>
      <c r="J456" s="70"/>
    </row>
    <row r="457" spans="1:15" ht="15.75" x14ac:dyDescent="0.25">
      <c r="F457" s="70"/>
      <c r="G457" s="70"/>
      <c r="H457" s="70"/>
      <c r="I457" s="70"/>
      <c r="J457" s="70"/>
    </row>
    <row r="458" spans="1:15" ht="15.75" outlineLevel="1" x14ac:dyDescent="0.25">
      <c r="F458" s="70"/>
      <c r="G458" s="70"/>
      <c r="H458" s="70"/>
      <c r="I458" s="70"/>
      <c r="J458" s="70"/>
      <c r="K458" s="69"/>
      <c r="L458" s="69"/>
      <c r="M458" s="69"/>
      <c r="N458" s="69"/>
    </row>
    <row r="459" spans="1:15" outlineLevel="1" x14ac:dyDescent="0.25">
      <c r="F459" s="71"/>
      <c r="G459" s="69"/>
      <c r="H459" s="69"/>
      <c r="I459" s="69"/>
      <c r="J459" s="69"/>
      <c r="K459" s="69"/>
      <c r="L459" s="69"/>
    </row>
    <row r="460" spans="1:15" outlineLevel="1" x14ac:dyDescent="0.25">
      <c r="K460" s="69"/>
      <c r="L460" s="69"/>
      <c r="M460" s="69"/>
      <c r="N460" s="69"/>
    </row>
    <row r="461" spans="1:15" outlineLevel="1" x14ac:dyDescent="0.25">
      <c r="K461" s="69"/>
      <c r="L461" s="69"/>
      <c r="M461" s="69"/>
      <c r="N461" s="69"/>
    </row>
    <row r="462" spans="1:15" outlineLevel="1" x14ac:dyDescent="0.25">
      <c r="G462" s="69"/>
      <c r="H462" s="69"/>
      <c r="I462" s="69"/>
      <c r="J462" s="69"/>
      <c r="K462" s="69"/>
    </row>
    <row r="463" spans="1:15" outlineLevel="1" x14ac:dyDescent="0.25"/>
    <row r="464" spans="1:15" outlineLevel="1" x14ac:dyDescent="0.25">
      <c r="N464" s="69"/>
    </row>
    <row r="465" spans="7:10" outlineLevel="1" x14ac:dyDescent="0.25"/>
    <row r="466" spans="7:10" outlineLevel="1" x14ac:dyDescent="0.25">
      <c r="G466" s="72"/>
      <c r="H466" s="72"/>
      <c r="I466" s="72"/>
      <c r="J466" s="72"/>
    </row>
    <row r="467" spans="7:10" outlineLevel="1" x14ac:dyDescent="0.25">
      <c r="G467" s="69"/>
      <c r="H467" s="69"/>
      <c r="I467" s="69"/>
      <c r="J467" s="69"/>
    </row>
  </sheetData>
  <mergeCells count="1166">
    <mergeCell ref="B69:B71"/>
    <mergeCell ref="G5:K5"/>
    <mergeCell ref="G6:K6"/>
    <mergeCell ref="A7:O7"/>
    <mergeCell ref="A8:A9"/>
    <mergeCell ref="B8:B9"/>
    <mergeCell ref="C8:C9"/>
    <mergeCell ref="G8:K8"/>
    <mergeCell ref="O8:O9"/>
    <mergeCell ref="G9:K9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F17:F18"/>
    <mergeCell ref="G17:G18"/>
    <mergeCell ref="H17:K17"/>
    <mergeCell ref="L17:L18"/>
    <mergeCell ref="M17:M18"/>
    <mergeCell ref="N17:N18"/>
    <mergeCell ref="A15:A19"/>
    <mergeCell ref="B15:B16"/>
    <mergeCell ref="C15:C16"/>
    <mergeCell ref="G15:K15"/>
    <mergeCell ref="O15:O19"/>
    <mergeCell ref="G16:K16"/>
    <mergeCell ref="B17:B19"/>
    <mergeCell ref="C17:C19"/>
    <mergeCell ref="D17:D19"/>
    <mergeCell ref="E17:E18"/>
    <mergeCell ref="F12:F13"/>
    <mergeCell ref="G12:G13"/>
    <mergeCell ref="H12:K12"/>
    <mergeCell ref="L12:L13"/>
    <mergeCell ref="M12:M13"/>
    <mergeCell ref="N12:N13"/>
    <mergeCell ref="A10:A14"/>
    <mergeCell ref="B10:B11"/>
    <mergeCell ref="C10:C11"/>
    <mergeCell ref="G10:K10"/>
    <mergeCell ref="O10:O14"/>
    <mergeCell ref="G11:K11"/>
    <mergeCell ref="B12:B14"/>
    <mergeCell ref="C12:C14"/>
    <mergeCell ref="D12:D14"/>
    <mergeCell ref="E12:E13"/>
    <mergeCell ref="F24:F25"/>
    <mergeCell ref="G24:G25"/>
    <mergeCell ref="H24:K24"/>
    <mergeCell ref="L24:L25"/>
    <mergeCell ref="M24:M25"/>
    <mergeCell ref="N24:N25"/>
    <mergeCell ref="A22:A26"/>
    <mergeCell ref="B22:B23"/>
    <mergeCell ref="C22:C23"/>
    <mergeCell ref="G22:K22"/>
    <mergeCell ref="O22:O26"/>
    <mergeCell ref="G23:K23"/>
    <mergeCell ref="B24:B26"/>
    <mergeCell ref="C24:C26"/>
    <mergeCell ref="D24:D26"/>
    <mergeCell ref="E24:E25"/>
    <mergeCell ref="A20:A21"/>
    <mergeCell ref="B20:B21"/>
    <mergeCell ref="C20:C21"/>
    <mergeCell ref="G20:K20"/>
    <mergeCell ref="O20:O21"/>
    <mergeCell ref="G21:K21"/>
    <mergeCell ref="F34:F35"/>
    <mergeCell ref="G34:G35"/>
    <mergeCell ref="H34:K34"/>
    <mergeCell ref="L34:L35"/>
    <mergeCell ref="M34:M35"/>
    <mergeCell ref="N34:N35"/>
    <mergeCell ref="A32:A36"/>
    <mergeCell ref="B32:B33"/>
    <mergeCell ref="C32:C33"/>
    <mergeCell ref="G32:K32"/>
    <mergeCell ref="O32:O36"/>
    <mergeCell ref="G33:K33"/>
    <mergeCell ref="B34:B36"/>
    <mergeCell ref="C34:C36"/>
    <mergeCell ref="D34:D36"/>
    <mergeCell ref="E34:E35"/>
    <mergeCell ref="F29:F30"/>
    <mergeCell ref="G29:G30"/>
    <mergeCell ref="H29:K29"/>
    <mergeCell ref="L29:L30"/>
    <mergeCell ref="M29:M30"/>
    <mergeCell ref="N29:N30"/>
    <mergeCell ref="A27:A31"/>
    <mergeCell ref="B27:B28"/>
    <mergeCell ref="C27:C28"/>
    <mergeCell ref="G27:K27"/>
    <mergeCell ref="O27:O31"/>
    <mergeCell ref="G28:K28"/>
    <mergeCell ref="B29:B31"/>
    <mergeCell ref="C29:C31"/>
    <mergeCell ref="D29:D31"/>
    <mergeCell ref="E29:E30"/>
    <mergeCell ref="F43:F44"/>
    <mergeCell ref="G43:G44"/>
    <mergeCell ref="H43:K43"/>
    <mergeCell ref="L43:L44"/>
    <mergeCell ref="M43:M44"/>
    <mergeCell ref="N43:N44"/>
    <mergeCell ref="A41:A45"/>
    <mergeCell ref="B41:B42"/>
    <mergeCell ref="C41:C42"/>
    <mergeCell ref="G41:K41"/>
    <mergeCell ref="O41:O45"/>
    <mergeCell ref="G42:K42"/>
    <mergeCell ref="B43:B45"/>
    <mergeCell ref="C43:C45"/>
    <mergeCell ref="D43:D45"/>
    <mergeCell ref="E43:E44"/>
    <mergeCell ref="A39:A40"/>
    <mergeCell ref="B39:B40"/>
    <mergeCell ref="C39:C40"/>
    <mergeCell ref="G39:K39"/>
    <mergeCell ref="O39:O40"/>
    <mergeCell ref="G40:K40"/>
    <mergeCell ref="G50:K50"/>
    <mergeCell ref="G51:K51"/>
    <mergeCell ref="G52:K52"/>
    <mergeCell ref="A53:A58"/>
    <mergeCell ref="B53:B55"/>
    <mergeCell ref="C53:C55"/>
    <mergeCell ref="G53:K53"/>
    <mergeCell ref="A46:C47"/>
    <mergeCell ref="G46:K46"/>
    <mergeCell ref="O46:O47"/>
    <mergeCell ref="G47:K47"/>
    <mergeCell ref="A48:O48"/>
    <mergeCell ref="A49:A52"/>
    <mergeCell ref="B49:B52"/>
    <mergeCell ref="C49:C52"/>
    <mergeCell ref="G49:K49"/>
    <mergeCell ref="O49:O52"/>
    <mergeCell ref="O59:O63"/>
    <mergeCell ref="G60:K60"/>
    <mergeCell ref="B61:B63"/>
    <mergeCell ref="C61:C63"/>
    <mergeCell ref="D61:D63"/>
    <mergeCell ref="E61:E62"/>
    <mergeCell ref="F61:F62"/>
    <mergeCell ref="G61:G62"/>
    <mergeCell ref="H61:K61"/>
    <mergeCell ref="L61:L62"/>
    <mergeCell ref="L56:L57"/>
    <mergeCell ref="M56:M57"/>
    <mergeCell ref="N56:N57"/>
    <mergeCell ref="A59:A63"/>
    <mergeCell ref="B59:B60"/>
    <mergeCell ref="C59:C60"/>
    <mergeCell ref="G59:K59"/>
    <mergeCell ref="M61:M62"/>
    <mergeCell ref="N61:N62"/>
    <mergeCell ref="O53:O58"/>
    <mergeCell ref="G54:K54"/>
    <mergeCell ref="G55:K55"/>
    <mergeCell ref="B56:B58"/>
    <mergeCell ref="C56:C58"/>
    <mergeCell ref="D56:D58"/>
    <mergeCell ref="E56:E57"/>
    <mergeCell ref="F56:F57"/>
    <mergeCell ref="G56:G57"/>
    <mergeCell ref="H56:K56"/>
    <mergeCell ref="F72:F73"/>
    <mergeCell ref="G72:G73"/>
    <mergeCell ref="H72:K72"/>
    <mergeCell ref="L72:L73"/>
    <mergeCell ref="M72:M73"/>
    <mergeCell ref="N72:N73"/>
    <mergeCell ref="A69:A74"/>
    <mergeCell ref="C69:C70"/>
    <mergeCell ref="G69:K69"/>
    <mergeCell ref="O69:O74"/>
    <mergeCell ref="G70:K70"/>
    <mergeCell ref="B72:B74"/>
    <mergeCell ref="C72:C74"/>
    <mergeCell ref="D72:D74"/>
    <mergeCell ref="E72:E73"/>
    <mergeCell ref="F66:F67"/>
    <mergeCell ref="G66:G67"/>
    <mergeCell ref="H66:K66"/>
    <mergeCell ref="L66:L67"/>
    <mergeCell ref="M66:M67"/>
    <mergeCell ref="N66:N67"/>
    <mergeCell ref="A64:A68"/>
    <mergeCell ref="B64:B65"/>
    <mergeCell ref="C64:C65"/>
    <mergeCell ref="G64:K64"/>
    <mergeCell ref="O64:O68"/>
    <mergeCell ref="G65:K65"/>
    <mergeCell ref="B66:B68"/>
    <mergeCell ref="C66:C68"/>
    <mergeCell ref="D66:D68"/>
    <mergeCell ref="E66:E67"/>
    <mergeCell ref="G71:K71"/>
    <mergeCell ref="A78:A83"/>
    <mergeCell ref="B78:B80"/>
    <mergeCell ref="C78:C80"/>
    <mergeCell ref="G78:K78"/>
    <mergeCell ref="O78:O83"/>
    <mergeCell ref="G79:K79"/>
    <mergeCell ref="G80:K80"/>
    <mergeCell ref="B81:B83"/>
    <mergeCell ref="C81:C83"/>
    <mergeCell ref="D81:D83"/>
    <mergeCell ref="A75:A77"/>
    <mergeCell ref="B75:B77"/>
    <mergeCell ref="C75:C77"/>
    <mergeCell ref="G75:K75"/>
    <mergeCell ref="O75:O77"/>
    <mergeCell ref="G76:K76"/>
    <mergeCell ref="G77:K77"/>
    <mergeCell ref="N86:N87"/>
    <mergeCell ref="A89:A93"/>
    <mergeCell ref="B89:B90"/>
    <mergeCell ref="C89:C90"/>
    <mergeCell ref="G89:K89"/>
    <mergeCell ref="O89:O93"/>
    <mergeCell ref="G90:K90"/>
    <mergeCell ref="B91:B93"/>
    <mergeCell ref="C91:C93"/>
    <mergeCell ref="D91:D93"/>
    <mergeCell ref="E86:E87"/>
    <mergeCell ref="F86:F87"/>
    <mergeCell ref="G86:G87"/>
    <mergeCell ref="H86:K86"/>
    <mergeCell ref="L86:L87"/>
    <mergeCell ref="M86:M87"/>
    <mergeCell ref="N81:N82"/>
    <mergeCell ref="A84:A88"/>
    <mergeCell ref="B84:B85"/>
    <mergeCell ref="C84:C85"/>
    <mergeCell ref="G84:K84"/>
    <mergeCell ref="O84:O88"/>
    <mergeCell ref="G85:K85"/>
    <mergeCell ref="B86:B88"/>
    <mergeCell ref="C86:C88"/>
    <mergeCell ref="D86:D88"/>
    <mergeCell ref="E81:E82"/>
    <mergeCell ref="F81:F82"/>
    <mergeCell ref="G81:G82"/>
    <mergeCell ref="H81:K81"/>
    <mergeCell ref="L81:L82"/>
    <mergeCell ref="M81:M82"/>
    <mergeCell ref="G105:K105"/>
    <mergeCell ref="G106:K106"/>
    <mergeCell ref="B107:B109"/>
    <mergeCell ref="C107:C109"/>
    <mergeCell ref="D107:D109"/>
    <mergeCell ref="A98:O98"/>
    <mergeCell ref="A99:A103"/>
    <mergeCell ref="B99:B103"/>
    <mergeCell ref="C99:C103"/>
    <mergeCell ref="G99:K99"/>
    <mergeCell ref="O99:O103"/>
    <mergeCell ref="G100:K100"/>
    <mergeCell ref="G101:K101"/>
    <mergeCell ref="G102:K102"/>
    <mergeCell ref="G103:K103"/>
    <mergeCell ref="N91:N92"/>
    <mergeCell ref="A94:C97"/>
    <mergeCell ref="G94:K94"/>
    <mergeCell ref="O94:O97"/>
    <mergeCell ref="G95:K95"/>
    <mergeCell ref="G96:K96"/>
    <mergeCell ref="G97:K97"/>
    <mergeCell ref="E91:E92"/>
    <mergeCell ref="F91:F92"/>
    <mergeCell ref="G91:G92"/>
    <mergeCell ref="H91:K91"/>
    <mergeCell ref="L91:L92"/>
    <mergeCell ref="M91:M92"/>
    <mergeCell ref="O116:O122"/>
    <mergeCell ref="G117:K117"/>
    <mergeCell ref="G118:K118"/>
    <mergeCell ref="G119:K119"/>
    <mergeCell ref="B120:B122"/>
    <mergeCell ref="E113:E114"/>
    <mergeCell ref="F113:F114"/>
    <mergeCell ref="G113:G114"/>
    <mergeCell ref="H113:K113"/>
    <mergeCell ref="L113:L114"/>
    <mergeCell ref="M113:M114"/>
    <mergeCell ref="N107:N108"/>
    <mergeCell ref="A110:A115"/>
    <mergeCell ref="B110:B112"/>
    <mergeCell ref="C110:C112"/>
    <mergeCell ref="G110:K110"/>
    <mergeCell ref="O110:O115"/>
    <mergeCell ref="G112:K112"/>
    <mergeCell ref="B113:B115"/>
    <mergeCell ref="C113:C115"/>
    <mergeCell ref="D113:D115"/>
    <mergeCell ref="E107:E108"/>
    <mergeCell ref="F107:F108"/>
    <mergeCell ref="G107:G108"/>
    <mergeCell ref="H107:K107"/>
    <mergeCell ref="L107:L108"/>
    <mergeCell ref="M107:M108"/>
    <mergeCell ref="A104:A109"/>
    <mergeCell ref="B104:B106"/>
    <mergeCell ref="C104:C106"/>
    <mergeCell ref="G104:K104"/>
    <mergeCell ref="O104:O109"/>
    <mergeCell ref="L120:L121"/>
    <mergeCell ref="M120:M121"/>
    <mergeCell ref="N120:N121"/>
    <mergeCell ref="A123:A128"/>
    <mergeCell ref="B123:B124"/>
    <mergeCell ref="C123:C124"/>
    <mergeCell ref="G123:K123"/>
    <mergeCell ref="M126:M127"/>
    <mergeCell ref="N126:N127"/>
    <mergeCell ref="C120:C122"/>
    <mergeCell ref="D120:D122"/>
    <mergeCell ref="E120:E121"/>
    <mergeCell ref="F120:F121"/>
    <mergeCell ref="G120:G121"/>
    <mergeCell ref="H120:K120"/>
    <mergeCell ref="N113:N114"/>
    <mergeCell ref="A116:A122"/>
    <mergeCell ref="B116:B119"/>
    <mergeCell ref="C116:C119"/>
    <mergeCell ref="G116:K116"/>
    <mergeCell ref="A129:A131"/>
    <mergeCell ref="B129:B131"/>
    <mergeCell ref="C129:C131"/>
    <mergeCell ref="G129:K129"/>
    <mergeCell ref="O129:O131"/>
    <mergeCell ref="G130:K130"/>
    <mergeCell ref="G131:K131"/>
    <mergeCell ref="O123:O128"/>
    <mergeCell ref="G124:K124"/>
    <mergeCell ref="B126:B128"/>
    <mergeCell ref="C126:C128"/>
    <mergeCell ref="D126:D128"/>
    <mergeCell ref="E126:E127"/>
    <mergeCell ref="F126:F127"/>
    <mergeCell ref="G126:G127"/>
    <mergeCell ref="H126:K126"/>
    <mergeCell ref="L126:L127"/>
    <mergeCell ref="G125:K125"/>
    <mergeCell ref="E140:E141"/>
    <mergeCell ref="F140:F141"/>
    <mergeCell ref="K140:K141"/>
    <mergeCell ref="L140:L141"/>
    <mergeCell ref="M140:M141"/>
    <mergeCell ref="N140:N141"/>
    <mergeCell ref="N135:N136"/>
    <mergeCell ref="A138:A142"/>
    <mergeCell ref="B138:B139"/>
    <mergeCell ref="C138:C139"/>
    <mergeCell ref="G138:K138"/>
    <mergeCell ref="O138:O142"/>
    <mergeCell ref="G139:K139"/>
    <mergeCell ref="B140:B142"/>
    <mergeCell ref="C140:C142"/>
    <mergeCell ref="D140:D142"/>
    <mergeCell ref="E135:E136"/>
    <mergeCell ref="F135:F136"/>
    <mergeCell ref="G135:G136"/>
    <mergeCell ref="H135:K135"/>
    <mergeCell ref="L135:L136"/>
    <mergeCell ref="M135:M136"/>
    <mergeCell ref="A132:A137"/>
    <mergeCell ref="B132:B134"/>
    <mergeCell ref="C132:C134"/>
    <mergeCell ref="G132:K132"/>
    <mergeCell ref="O132:O137"/>
    <mergeCell ref="G133:K133"/>
    <mergeCell ref="G134:K134"/>
    <mergeCell ref="B135:B137"/>
    <mergeCell ref="C135:C137"/>
    <mergeCell ref="D135:D137"/>
    <mergeCell ref="A148:A151"/>
    <mergeCell ref="B148:B151"/>
    <mergeCell ref="C148:C151"/>
    <mergeCell ref="G148:K148"/>
    <mergeCell ref="O148:O151"/>
    <mergeCell ref="G151:K151"/>
    <mergeCell ref="F145:F146"/>
    <mergeCell ref="G145:G146"/>
    <mergeCell ref="H145:K145"/>
    <mergeCell ref="L145:L146"/>
    <mergeCell ref="M145:M146"/>
    <mergeCell ref="N145:N146"/>
    <mergeCell ref="A143:A147"/>
    <mergeCell ref="B143:B144"/>
    <mergeCell ref="C143:C144"/>
    <mergeCell ref="G143:K143"/>
    <mergeCell ref="O143:O147"/>
    <mergeCell ref="G144:K144"/>
    <mergeCell ref="B145:B147"/>
    <mergeCell ref="C145:C147"/>
    <mergeCell ref="D145:D147"/>
    <mergeCell ref="E145:E146"/>
    <mergeCell ref="A164:O164"/>
    <mergeCell ref="A165:A167"/>
    <mergeCell ref="B165:B167"/>
    <mergeCell ref="C165:C167"/>
    <mergeCell ref="G165:K165"/>
    <mergeCell ref="O165:O167"/>
    <mergeCell ref="G166:K166"/>
    <mergeCell ref="G167:K167"/>
    <mergeCell ref="A159:C163"/>
    <mergeCell ref="G159:K159"/>
    <mergeCell ref="O159:O163"/>
    <mergeCell ref="G160:K160"/>
    <mergeCell ref="G161:K161"/>
    <mergeCell ref="G162:K162"/>
    <mergeCell ref="G163:K163"/>
    <mergeCell ref="F156:F157"/>
    <mergeCell ref="G156:G157"/>
    <mergeCell ref="H156:K156"/>
    <mergeCell ref="L156:L157"/>
    <mergeCell ref="M156:M157"/>
    <mergeCell ref="N156:N157"/>
    <mergeCell ref="A152:A158"/>
    <mergeCell ref="B152:B155"/>
    <mergeCell ref="C152:C155"/>
    <mergeCell ref="G152:K152"/>
    <mergeCell ref="O152:O158"/>
    <mergeCell ref="G155:K155"/>
    <mergeCell ref="B156:B158"/>
    <mergeCell ref="C156:C158"/>
    <mergeCell ref="D156:D158"/>
    <mergeCell ref="E156:E157"/>
    <mergeCell ref="N171:N172"/>
    <mergeCell ref="A174:A178"/>
    <mergeCell ref="B174:B175"/>
    <mergeCell ref="C174:C175"/>
    <mergeCell ref="G174:K174"/>
    <mergeCell ref="O174:O178"/>
    <mergeCell ref="G175:K175"/>
    <mergeCell ref="B176:B178"/>
    <mergeCell ref="C176:C178"/>
    <mergeCell ref="D176:D178"/>
    <mergeCell ref="E171:E172"/>
    <mergeCell ref="F171:F172"/>
    <mergeCell ref="G171:G172"/>
    <mergeCell ref="H171:K171"/>
    <mergeCell ref="L171:L172"/>
    <mergeCell ref="M171:M172"/>
    <mergeCell ref="A168:A173"/>
    <mergeCell ref="B168:B170"/>
    <mergeCell ref="C168:C170"/>
    <mergeCell ref="G168:K168"/>
    <mergeCell ref="O168:O173"/>
    <mergeCell ref="G169:K169"/>
    <mergeCell ref="G170:K170"/>
    <mergeCell ref="B171:B173"/>
    <mergeCell ref="C171:C173"/>
    <mergeCell ref="D171:D173"/>
    <mergeCell ref="N181:N182"/>
    <mergeCell ref="A184:A185"/>
    <mergeCell ref="B184:B185"/>
    <mergeCell ref="C184:C185"/>
    <mergeCell ref="G184:K184"/>
    <mergeCell ref="O184:O185"/>
    <mergeCell ref="G185:K185"/>
    <mergeCell ref="E181:E182"/>
    <mergeCell ref="F181:F182"/>
    <mergeCell ref="G181:G182"/>
    <mergeCell ref="H181:K181"/>
    <mergeCell ref="L181:L182"/>
    <mergeCell ref="M181:M182"/>
    <mergeCell ref="N176:N177"/>
    <mergeCell ref="A179:A183"/>
    <mergeCell ref="B179:B180"/>
    <mergeCell ref="C179:C180"/>
    <mergeCell ref="G179:K179"/>
    <mergeCell ref="O179:O183"/>
    <mergeCell ref="G180:K180"/>
    <mergeCell ref="B181:B183"/>
    <mergeCell ref="C181:C183"/>
    <mergeCell ref="D181:D183"/>
    <mergeCell ref="E176:E177"/>
    <mergeCell ref="F176:F177"/>
    <mergeCell ref="G176:G177"/>
    <mergeCell ref="H176:K176"/>
    <mergeCell ref="L176:L177"/>
    <mergeCell ref="M176:M177"/>
    <mergeCell ref="C194:C196"/>
    <mergeCell ref="G194:K194"/>
    <mergeCell ref="O194:O199"/>
    <mergeCell ref="G195:K195"/>
    <mergeCell ref="G196:K196"/>
    <mergeCell ref="B197:B199"/>
    <mergeCell ref="C197:C199"/>
    <mergeCell ref="D197:D199"/>
    <mergeCell ref="A191:A193"/>
    <mergeCell ref="B191:B193"/>
    <mergeCell ref="C191:C193"/>
    <mergeCell ref="G191:K191"/>
    <mergeCell ref="O191:O193"/>
    <mergeCell ref="G192:K192"/>
    <mergeCell ref="G193:K193"/>
    <mergeCell ref="F188:F189"/>
    <mergeCell ref="G188:G189"/>
    <mergeCell ref="H188:K188"/>
    <mergeCell ref="L188:L189"/>
    <mergeCell ref="M188:M189"/>
    <mergeCell ref="N188:N189"/>
    <mergeCell ref="A186:A190"/>
    <mergeCell ref="B186:B187"/>
    <mergeCell ref="C186:C187"/>
    <mergeCell ref="G186:K186"/>
    <mergeCell ref="O186:O190"/>
    <mergeCell ref="G187:K187"/>
    <mergeCell ref="B188:B190"/>
    <mergeCell ref="C188:C190"/>
    <mergeCell ref="D188:D190"/>
    <mergeCell ref="E188:E189"/>
    <mergeCell ref="N202:N203"/>
    <mergeCell ref="A205:A207"/>
    <mergeCell ref="B205:B207"/>
    <mergeCell ref="C205:C207"/>
    <mergeCell ref="G205:K205"/>
    <mergeCell ref="O205:O207"/>
    <mergeCell ref="G206:K206"/>
    <mergeCell ref="G207:K207"/>
    <mergeCell ref="E202:E203"/>
    <mergeCell ref="F202:F203"/>
    <mergeCell ref="G202:G203"/>
    <mergeCell ref="H202:K202"/>
    <mergeCell ref="L202:L203"/>
    <mergeCell ref="M202:M203"/>
    <mergeCell ref="N197:N198"/>
    <mergeCell ref="A200:A204"/>
    <mergeCell ref="B200:B201"/>
    <mergeCell ref="C200:C201"/>
    <mergeCell ref="G200:K200"/>
    <mergeCell ref="O200:O204"/>
    <mergeCell ref="G201:K201"/>
    <mergeCell ref="B202:B204"/>
    <mergeCell ref="C202:C204"/>
    <mergeCell ref="D202:D204"/>
    <mergeCell ref="E197:E198"/>
    <mergeCell ref="F197:F198"/>
    <mergeCell ref="G197:G198"/>
    <mergeCell ref="H197:K197"/>
    <mergeCell ref="L197:L198"/>
    <mergeCell ref="M197:M198"/>
    <mergeCell ref="A194:A199"/>
    <mergeCell ref="B194:B196"/>
    <mergeCell ref="A214:A219"/>
    <mergeCell ref="B214:B216"/>
    <mergeCell ref="C214:C216"/>
    <mergeCell ref="G214:K214"/>
    <mergeCell ref="O214:O219"/>
    <mergeCell ref="G215:K215"/>
    <mergeCell ref="G216:K216"/>
    <mergeCell ref="B217:B219"/>
    <mergeCell ref="C217:C219"/>
    <mergeCell ref="D217:D219"/>
    <mergeCell ref="F211:F212"/>
    <mergeCell ref="G211:G212"/>
    <mergeCell ref="H211:K211"/>
    <mergeCell ref="L211:L212"/>
    <mergeCell ref="M211:M212"/>
    <mergeCell ref="N211:N212"/>
    <mergeCell ref="A208:A213"/>
    <mergeCell ref="B208:B210"/>
    <mergeCell ref="C208:C210"/>
    <mergeCell ref="G208:K208"/>
    <mergeCell ref="O208:O213"/>
    <mergeCell ref="G209:K209"/>
    <mergeCell ref="B211:B213"/>
    <mergeCell ref="C211:C213"/>
    <mergeCell ref="D211:D213"/>
    <mergeCell ref="E211:E212"/>
    <mergeCell ref="N222:N223"/>
    <mergeCell ref="A225:A229"/>
    <mergeCell ref="B225:B226"/>
    <mergeCell ref="C225:C226"/>
    <mergeCell ref="G225:K225"/>
    <mergeCell ref="O225:O229"/>
    <mergeCell ref="G226:K226"/>
    <mergeCell ref="B227:B229"/>
    <mergeCell ref="C227:C229"/>
    <mergeCell ref="D227:D229"/>
    <mergeCell ref="E222:E223"/>
    <mergeCell ref="F222:F223"/>
    <mergeCell ref="G222:G223"/>
    <mergeCell ref="H222:K222"/>
    <mergeCell ref="L222:L223"/>
    <mergeCell ref="M222:M223"/>
    <mergeCell ref="N217:N218"/>
    <mergeCell ref="A220:A224"/>
    <mergeCell ref="B220:B221"/>
    <mergeCell ref="C220:C221"/>
    <mergeCell ref="G220:K220"/>
    <mergeCell ref="O220:O224"/>
    <mergeCell ref="G221:K221"/>
    <mergeCell ref="B222:B224"/>
    <mergeCell ref="C222:C224"/>
    <mergeCell ref="D222:D224"/>
    <mergeCell ref="E217:E218"/>
    <mergeCell ref="F217:F218"/>
    <mergeCell ref="G217:G218"/>
    <mergeCell ref="H217:K217"/>
    <mergeCell ref="L217:L218"/>
    <mergeCell ref="M217:M218"/>
    <mergeCell ref="N232:N233"/>
    <mergeCell ref="A235:A239"/>
    <mergeCell ref="B235:B236"/>
    <mergeCell ref="C235:C236"/>
    <mergeCell ref="G235:K235"/>
    <mergeCell ref="O235:O239"/>
    <mergeCell ref="G236:K236"/>
    <mergeCell ref="B237:B239"/>
    <mergeCell ref="C237:C239"/>
    <mergeCell ref="D237:D239"/>
    <mergeCell ref="E232:E233"/>
    <mergeCell ref="F232:F233"/>
    <mergeCell ref="G232:G233"/>
    <mergeCell ref="H232:K232"/>
    <mergeCell ref="L232:L233"/>
    <mergeCell ref="M232:M233"/>
    <mergeCell ref="N227:N228"/>
    <mergeCell ref="A230:A234"/>
    <mergeCell ref="B230:B231"/>
    <mergeCell ref="C230:C231"/>
    <mergeCell ref="G230:K230"/>
    <mergeCell ref="O230:O234"/>
    <mergeCell ref="G231:K231"/>
    <mergeCell ref="B232:B234"/>
    <mergeCell ref="C232:C234"/>
    <mergeCell ref="D232:D234"/>
    <mergeCell ref="E227:E228"/>
    <mergeCell ref="F227:F228"/>
    <mergeCell ref="G227:G228"/>
    <mergeCell ref="H227:K227"/>
    <mergeCell ref="L227:L228"/>
    <mergeCell ref="M227:M228"/>
    <mergeCell ref="G243:K243"/>
    <mergeCell ref="O243:O248"/>
    <mergeCell ref="G244:K244"/>
    <mergeCell ref="G245:K245"/>
    <mergeCell ref="B246:B248"/>
    <mergeCell ref="C246:C248"/>
    <mergeCell ref="D246:D248"/>
    <mergeCell ref="N237:N238"/>
    <mergeCell ref="A240:A242"/>
    <mergeCell ref="B240:B242"/>
    <mergeCell ref="C240:C242"/>
    <mergeCell ref="G240:K240"/>
    <mergeCell ref="O240:O242"/>
    <mergeCell ref="G241:K241"/>
    <mergeCell ref="G242:K242"/>
    <mergeCell ref="E237:E238"/>
    <mergeCell ref="F237:F238"/>
    <mergeCell ref="G237:G238"/>
    <mergeCell ref="H237:K237"/>
    <mergeCell ref="L237:L238"/>
    <mergeCell ref="M237:M238"/>
    <mergeCell ref="N251:N252"/>
    <mergeCell ref="A254:A255"/>
    <mergeCell ref="B254:B255"/>
    <mergeCell ref="C254:C255"/>
    <mergeCell ref="G254:K254"/>
    <mergeCell ref="O254:O255"/>
    <mergeCell ref="G255:K255"/>
    <mergeCell ref="E251:E252"/>
    <mergeCell ref="F251:F252"/>
    <mergeCell ref="G251:G252"/>
    <mergeCell ref="H251:K251"/>
    <mergeCell ref="L251:L252"/>
    <mergeCell ref="M251:M252"/>
    <mergeCell ref="N246:N247"/>
    <mergeCell ref="A249:A253"/>
    <mergeCell ref="B249:B250"/>
    <mergeCell ref="C249:C250"/>
    <mergeCell ref="G249:K249"/>
    <mergeCell ref="O249:O253"/>
    <mergeCell ref="G250:K250"/>
    <mergeCell ref="B251:B253"/>
    <mergeCell ref="C251:C253"/>
    <mergeCell ref="D251:D253"/>
    <mergeCell ref="E246:E247"/>
    <mergeCell ref="F246:F247"/>
    <mergeCell ref="G246:G247"/>
    <mergeCell ref="H246:K246"/>
    <mergeCell ref="L246:L247"/>
    <mergeCell ref="M246:M247"/>
    <mergeCell ref="A243:A248"/>
    <mergeCell ref="B243:B245"/>
    <mergeCell ref="C243:C245"/>
    <mergeCell ref="F266:F267"/>
    <mergeCell ref="G266:G267"/>
    <mergeCell ref="H266:K266"/>
    <mergeCell ref="L266:L267"/>
    <mergeCell ref="M266:M267"/>
    <mergeCell ref="N266:N267"/>
    <mergeCell ref="A263:A268"/>
    <mergeCell ref="C263:C264"/>
    <mergeCell ref="G263:K263"/>
    <mergeCell ref="O263:O268"/>
    <mergeCell ref="G264:K264"/>
    <mergeCell ref="B266:B268"/>
    <mergeCell ref="C266:C268"/>
    <mergeCell ref="D266:D268"/>
    <mergeCell ref="E266:E267"/>
    <mergeCell ref="F260:F261"/>
    <mergeCell ref="G260:G261"/>
    <mergeCell ref="H260:K260"/>
    <mergeCell ref="L260:L261"/>
    <mergeCell ref="M260:M261"/>
    <mergeCell ref="N260:N261"/>
    <mergeCell ref="A257:A262"/>
    <mergeCell ref="C257:C258"/>
    <mergeCell ref="G257:K257"/>
    <mergeCell ref="O257:O262"/>
    <mergeCell ref="G258:K258"/>
    <mergeCell ref="B260:B262"/>
    <mergeCell ref="C260:C262"/>
    <mergeCell ref="D260:D262"/>
    <mergeCell ref="E260:E261"/>
    <mergeCell ref="A275:A278"/>
    <mergeCell ref="B275:B278"/>
    <mergeCell ref="C275:C278"/>
    <mergeCell ref="G275:K275"/>
    <mergeCell ref="O275:O278"/>
    <mergeCell ref="G278:K278"/>
    <mergeCell ref="F272:F273"/>
    <mergeCell ref="G272:G273"/>
    <mergeCell ref="H272:K272"/>
    <mergeCell ref="L272:L273"/>
    <mergeCell ref="M272:M273"/>
    <mergeCell ref="N272:N273"/>
    <mergeCell ref="A269:A274"/>
    <mergeCell ref="C269:C270"/>
    <mergeCell ref="G269:K269"/>
    <mergeCell ref="O269:O274"/>
    <mergeCell ref="G270:K270"/>
    <mergeCell ref="B272:B274"/>
    <mergeCell ref="C272:C274"/>
    <mergeCell ref="D272:D274"/>
    <mergeCell ref="E272:E273"/>
    <mergeCell ref="A286:A289"/>
    <mergeCell ref="B286:B289"/>
    <mergeCell ref="C286:C289"/>
    <mergeCell ref="G286:K286"/>
    <mergeCell ref="O286:O289"/>
    <mergeCell ref="G287:K287"/>
    <mergeCell ref="G288:K288"/>
    <mergeCell ref="G289:K289"/>
    <mergeCell ref="F283:F284"/>
    <mergeCell ref="G283:G284"/>
    <mergeCell ref="H283:K283"/>
    <mergeCell ref="L283:L284"/>
    <mergeCell ref="M283:M284"/>
    <mergeCell ref="N283:N284"/>
    <mergeCell ref="A279:A285"/>
    <mergeCell ref="B279:B282"/>
    <mergeCell ref="C279:C282"/>
    <mergeCell ref="G279:K279"/>
    <mergeCell ref="O279:O285"/>
    <mergeCell ref="G282:K282"/>
    <mergeCell ref="B283:B285"/>
    <mergeCell ref="C283:C285"/>
    <mergeCell ref="D283:D285"/>
    <mergeCell ref="E283:E284"/>
    <mergeCell ref="D294:D296"/>
    <mergeCell ref="E294:E295"/>
    <mergeCell ref="F294:F295"/>
    <mergeCell ref="G294:G295"/>
    <mergeCell ref="H294:K294"/>
    <mergeCell ref="L294:L295"/>
    <mergeCell ref="A290:A296"/>
    <mergeCell ref="B290:B293"/>
    <mergeCell ref="C290:C293"/>
    <mergeCell ref="G290:K290"/>
    <mergeCell ref="A308:O308"/>
    <mergeCell ref="O290:O296"/>
    <mergeCell ref="G291:K291"/>
    <mergeCell ref="G292:K292"/>
    <mergeCell ref="G293:K293"/>
    <mergeCell ref="B294:B296"/>
    <mergeCell ref="C294:C296"/>
    <mergeCell ref="M294:M295"/>
    <mergeCell ref="N294:N295"/>
    <mergeCell ref="A309:A311"/>
    <mergeCell ref="B309:B311"/>
    <mergeCell ref="C309:C311"/>
    <mergeCell ref="G309:K309"/>
    <mergeCell ref="O309:O311"/>
    <mergeCell ref="G310:K310"/>
    <mergeCell ref="G311:K311"/>
    <mergeCell ref="A303:C307"/>
    <mergeCell ref="G303:K303"/>
    <mergeCell ref="O303:O307"/>
    <mergeCell ref="G304:K304"/>
    <mergeCell ref="G305:K305"/>
    <mergeCell ref="G306:K306"/>
    <mergeCell ref="G307:K307"/>
    <mergeCell ref="O297:O302"/>
    <mergeCell ref="G299:K299"/>
    <mergeCell ref="B300:B302"/>
    <mergeCell ref="C300:C302"/>
    <mergeCell ref="D300:D302"/>
    <mergeCell ref="E300:E301"/>
    <mergeCell ref="F300:F301"/>
    <mergeCell ref="G300:G301"/>
    <mergeCell ref="H300:K300"/>
    <mergeCell ref="L300:L301"/>
    <mergeCell ref="A297:A302"/>
    <mergeCell ref="B297:B299"/>
    <mergeCell ref="C297:C299"/>
    <mergeCell ref="G297:K297"/>
    <mergeCell ref="M300:M301"/>
    <mergeCell ref="N300:N301"/>
    <mergeCell ref="N315:N316"/>
    <mergeCell ref="A318:A321"/>
    <mergeCell ref="B318:B321"/>
    <mergeCell ref="C318:C321"/>
    <mergeCell ref="G318:K318"/>
    <mergeCell ref="O318:O321"/>
    <mergeCell ref="G321:K321"/>
    <mergeCell ref="E315:E316"/>
    <mergeCell ref="F315:F316"/>
    <mergeCell ref="G315:G316"/>
    <mergeCell ref="H315:K315"/>
    <mergeCell ref="L315:L316"/>
    <mergeCell ref="M315:M316"/>
    <mergeCell ref="A312:A317"/>
    <mergeCell ref="B312:B314"/>
    <mergeCell ref="C312:C314"/>
    <mergeCell ref="G312:K312"/>
    <mergeCell ref="O312:O317"/>
    <mergeCell ref="G313:K313"/>
    <mergeCell ref="G314:K314"/>
    <mergeCell ref="B315:B317"/>
    <mergeCell ref="C315:C317"/>
    <mergeCell ref="D315:D317"/>
    <mergeCell ref="A334:A336"/>
    <mergeCell ref="B334:B336"/>
    <mergeCell ref="C334:C336"/>
    <mergeCell ref="G334:K334"/>
    <mergeCell ref="O334:O336"/>
    <mergeCell ref="G335:K335"/>
    <mergeCell ref="G336:K336"/>
    <mergeCell ref="A329:C332"/>
    <mergeCell ref="G329:K329"/>
    <mergeCell ref="O329:O332"/>
    <mergeCell ref="G331:K331"/>
    <mergeCell ref="G332:K332"/>
    <mergeCell ref="A333:O333"/>
    <mergeCell ref="F326:F327"/>
    <mergeCell ref="G326:G327"/>
    <mergeCell ref="H326:K326"/>
    <mergeCell ref="L326:L327"/>
    <mergeCell ref="M326:M327"/>
    <mergeCell ref="N326:N327"/>
    <mergeCell ref="A322:A328"/>
    <mergeCell ref="B322:B325"/>
    <mergeCell ref="C322:C325"/>
    <mergeCell ref="G322:K322"/>
    <mergeCell ref="O322:O328"/>
    <mergeCell ref="G325:K325"/>
    <mergeCell ref="B326:B328"/>
    <mergeCell ref="C326:C328"/>
    <mergeCell ref="D326:D328"/>
    <mergeCell ref="E326:E327"/>
    <mergeCell ref="N340:N341"/>
    <mergeCell ref="O340:O341"/>
    <mergeCell ref="A343:A346"/>
    <mergeCell ref="B343:B346"/>
    <mergeCell ref="C343:C346"/>
    <mergeCell ref="G343:K343"/>
    <mergeCell ref="O343:O345"/>
    <mergeCell ref="G345:K345"/>
    <mergeCell ref="G346:K346"/>
    <mergeCell ref="E340:E341"/>
    <mergeCell ref="F340:F341"/>
    <mergeCell ref="G340:G341"/>
    <mergeCell ref="H340:K340"/>
    <mergeCell ref="L340:L341"/>
    <mergeCell ref="M340:M341"/>
    <mergeCell ref="A337:A342"/>
    <mergeCell ref="B337:B339"/>
    <mergeCell ref="C337:C339"/>
    <mergeCell ref="G337:K337"/>
    <mergeCell ref="O337:O339"/>
    <mergeCell ref="G338:K338"/>
    <mergeCell ref="G339:K339"/>
    <mergeCell ref="B340:B342"/>
    <mergeCell ref="C340:C342"/>
    <mergeCell ref="D340:D342"/>
    <mergeCell ref="N350:N351"/>
    <mergeCell ref="A353:A359"/>
    <mergeCell ref="B353:B356"/>
    <mergeCell ref="C353:C356"/>
    <mergeCell ref="G353:K353"/>
    <mergeCell ref="O353:O359"/>
    <mergeCell ref="G355:K355"/>
    <mergeCell ref="G356:K356"/>
    <mergeCell ref="B357:B359"/>
    <mergeCell ref="C357:C359"/>
    <mergeCell ref="E350:E351"/>
    <mergeCell ref="F350:F351"/>
    <mergeCell ref="G350:G351"/>
    <mergeCell ref="H350:K350"/>
    <mergeCell ref="L350:L351"/>
    <mergeCell ref="M350:M351"/>
    <mergeCell ref="A347:A352"/>
    <mergeCell ref="B347:B349"/>
    <mergeCell ref="C347:C349"/>
    <mergeCell ref="G347:K347"/>
    <mergeCell ref="O347:O352"/>
    <mergeCell ref="G348:K348"/>
    <mergeCell ref="G349:K349"/>
    <mergeCell ref="B350:B352"/>
    <mergeCell ref="C350:C352"/>
    <mergeCell ref="D350:D352"/>
    <mergeCell ref="O360:O363"/>
    <mergeCell ref="G361:K361"/>
    <mergeCell ref="G362:K362"/>
    <mergeCell ref="G363:K363"/>
    <mergeCell ref="A364:A370"/>
    <mergeCell ref="B364:B367"/>
    <mergeCell ref="C364:C367"/>
    <mergeCell ref="G364:K364"/>
    <mergeCell ref="O364:O370"/>
    <mergeCell ref="G365:K365"/>
    <mergeCell ref="M357:M358"/>
    <mergeCell ref="N357:N358"/>
    <mergeCell ref="A360:A363"/>
    <mergeCell ref="B360:B363"/>
    <mergeCell ref="C360:C363"/>
    <mergeCell ref="G360:K360"/>
    <mergeCell ref="D357:D359"/>
    <mergeCell ref="E357:E358"/>
    <mergeCell ref="F357:F358"/>
    <mergeCell ref="G357:G358"/>
    <mergeCell ref="H357:K357"/>
    <mergeCell ref="L357:L358"/>
    <mergeCell ref="L368:L369"/>
    <mergeCell ref="M368:M369"/>
    <mergeCell ref="N368:N369"/>
    <mergeCell ref="A371:A377"/>
    <mergeCell ref="B371:B374"/>
    <mergeCell ref="C371:C374"/>
    <mergeCell ref="G371:K371"/>
    <mergeCell ref="L375:L376"/>
    <mergeCell ref="M375:M376"/>
    <mergeCell ref="N375:N376"/>
    <mergeCell ref="G366:K366"/>
    <mergeCell ref="G367:K367"/>
    <mergeCell ref="B368:B370"/>
    <mergeCell ref="C368:C370"/>
    <mergeCell ref="D368:D370"/>
    <mergeCell ref="E368:E369"/>
    <mergeCell ref="F368:F369"/>
    <mergeCell ref="G368:G369"/>
    <mergeCell ref="H368:K368"/>
    <mergeCell ref="F382:F383"/>
    <mergeCell ref="G382:G383"/>
    <mergeCell ref="H382:K382"/>
    <mergeCell ref="L382:L383"/>
    <mergeCell ref="M382:M383"/>
    <mergeCell ref="N382:N383"/>
    <mergeCell ref="A378:A384"/>
    <mergeCell ref="B378:B381"/>
    <mergeCell ref="C378:C381"/>
    <mergeCell ref="G378:K378"/>
    <mergeCell ref="O378:O384"/>
    <mergeCell ref="G381:K381"/>
    <mergeCell ref="B382:B384"/>
    <mergeCell ref="C382:C384"/>
    <mergeCell ref="D382:D384"/>
    <mergeCell ref="E382:E383"/>
    <mergeCell ref="O371:O377"/>
    <mergeCell ref="G373:K373"/>
    <mergeCell ref="G374:K374"/>
    <mergeCell ref="B375:B377"/>
    <mergeCell ref="C375:C377"/>
    <mergeCell ref="D375:D377"/>
    <mergeCell ref="E375:E376"/>
    <mergeCell ref="F375:F376"/>
    <mergeCell ref="G375:G376"/>
    <mergeCell ref="H375:K375"/>
    <mergeCell ref="F391:F392"/>
    <mergeCell ref="G391:G392"/>
    <mergeCell ref="H391:K391"/>
    <mergeCell ref="L391:L392"/>
    <mergeCell ref="M391:M392"/>
    <mergeCell ref="N391:N392"/>
    <mergeCell ref="A385:A387"/>
    <mergeCell ref="B385:B387"/>
    <mergeCell ref="C385:C387"/>
    <mergeCell ref="G385:K385"/>
    <mergeCell ref="O385:O387"/>
    <mergeCell ref="G387:K387"/>
    <mergeCell ref="A400:A402"/>
    <mergeCell ref="B400:B402"/>
    <mergeCell ref="C400:C402"/>
    <mergeCell ref="G400:K400"/>
    <mergeCell ref="O400:O402"/>
    <mergeCell ref="G401:K401"/>
    <mergeCell ref="G402:K402"/>
    <mergeCell ref="F397:F398"/>
    <mergeCell ref="G397:G398"/>
    <mergeCell ref="H397:K397"/>
    <mergeCell ref="L397:L398"/>
    <mergeCell ref="M397:M398"/>
    <mergeCell ref="N397:N398"/>
    <mergeCell ref="A394:A399"/>
    <mergeCell ref="B394:B396"/>
    <mergeCell ref="C394:C396"/>
    <mergeCell ref="H406:K406"/>
    <mergeCell ref="L406:L407"/>
    <mergeCell ref="M406:M407"/>
    <mergeCell ref="A403:A408"/>
    <mergeCell ref="B403:B405"/>
    <mergeCell ref="C403:C405"/>
    <mergeCell ref="G403:K403"/>
    <mergeCell ref="A388:A393"/>
    <mergeCell ref="B388:B390"/>
    <mergeCell ref="C388:C390"/>
    <mergeCell ref="G388:K388"/>
    <mergeCell ref="O388:O393"/>
    <mergeCell ref="G390:K390"/>
    <mergeCell ref="B391:B393"/>
    <mergeCell ref="C391:C393"/>
    <mergeCell ref="D391:D393"/>
    <mergeCell ref="E391:E392"/>
    <mergeCell ref="G423:K423"/>
    <mergeCell ref="O423:O427"/>
    <mergeCell ref="G424:K424"/>
    <mergeCell ref="B425:B427"/>
    <mergeCell ref="C425:C427"/>
    <mergeCell ref="D425:D427"/>
    <mergeCell ref="E425:E426"/>
    <mergeCell ref="G394:K394"/>
    <mergeCell ref="O394:O399"/>
    <mergeCell ref="G396:K396"/>
    <mergeCell ref="B397:B399"/>
    <mergeCell ref="C397:C399"/>
    <mergeCell ref="D397:D399"/>
    <mergeCell ref="E397:E398"/>
    <mergeCell ref="A420:O420"/>
    <mergeCell ref="A421:A422"/>
    <mergeCell ref="B421:B422"/>
    <mergeCell ref="C421:C422"/>
    <mergeCell ref="G421:K421"/>
    <mergeCell ref="O421:O422"/>
    <mergeCell ref="G422:K422"/>
    <mergeCell ref="N406:N407"/>
    <mergeCell ref="A415:C419"/>
    <mergeCell ref="G415:K415"/>
    <mergeCell ref="O415:O419"/>
    <mergeCell ref="G416:K416"/>
    <mergeCell ref="G417:K417"/>
    <mergeCell ref="G418:K418"/>
    <mergeCell ref="G419:K419"/>
    <mergeCell ref="E406:E407"/>
    <mergeCell ref="F406:F407"/>
    <mergeCell ref="G406:G407"/>
    <mergeCell ref="G434:K434"/>
    <mergeCell ref="O434:O439"/>
    <mergeCell ref="G436:K436"/>
    <mergeCell ref="B437:B439"/>
    <mergeCell ref="C437:C439"/>
    <mergeCell ref="D437:D439"/>
    <mergeCell ref="G435:K435"/>
    <mergeCell ref="O403:O408"/>
    <mergeCell ref="G404:K404"/>
    <mergeCell ref="G405:K405"/>
    <mergeCell ref="B406:B408"/>
    <mergeCell ref="C406:C408"/>
    <mergeCell ref="D406:D408"/>
    <mergeCell ref="A428:C429"/>
    <mergeCell ref="G428:K428"/>
    <mergeCell ref="O428:O429"/>
    <mergeCell ref="G429:K429"/>
    <mergeCell ref="A430:O430"/>
    <mergeCell ref="A431:A433"/>
    <mergeCell ref="B431:B433"/>
    <mergeCell ref="C431:C433"/>
    <mergeCell ref="G431:K431"/>
    <mergeCell ref="O431:O433"/>
    <mergeCell ref="F425:F426"/>
    <mergeCell ref="G425:G426"/>
    <mergeCell ref="H425:K425"/>
    <mergeCell ref="L425:L426"/>
    <mergeCell ref="M425:M426"/>
    <mergeCell ref="N425:N426"/>
    <mergeCell ref="A423:A427"/>
    <mergeCell ref="B423:B424"/>
    <mergeCell ref="C423:C424"/>
    <mergeCell ref="G256:K256"/>
    <mergeCell ref="G259:K259"/>
    <mergeCell ref="G265:K265"/>
    <mergeCell ref="G271:K271"/>
    <mergeCell ref="B257:B259"/>
    <mergeCell ref="B263:B265"/>
    <mergeCell ref="B269:B271"/>
    <mergeCell ref="G451:K451"/>
    <mergeCell ref="G452:K452"/>
    <mergeCell ref="N442:N443"/>
    <mergeCell ref="A445:C447"/>
    <mergeCell ref="G445:K445"/>
    <mergeCell ref="O445:O447"/>
    <mergeCell ref="G447:K447"/>
    <mergeCell ref="A448:C452"/>
    <mergeCell ref="G448:K448"/>
    <mergeCell ref="O448:O452"/>
    <mergeCell ref="G449:K449"/>
    <mergeCell ref="G450:K450"/>
    <mergeCell ref="E442:E443"/>
    <mergeCell ref="F442:F443"/>
    <mergeCell ref="G442:G443"/>
    <mergeCell ref="H442:K442"/>
    <mergeCell ref="L442:L443"/>
    <mergeCell ref="M442:M443"/>
    <mergeCell ref="N437:N438"/>
    <mergeCell ref="A440:A444"/>
    <mergeCell ref="B440:B441"/>
    <mergeCell ref="C440:C441"/>
    <mergeCell ref="G440:K440"/>
    <mergeCell ref="O440:O444"/>
    <mergeCell ref="G441:K441"/>
    <mergeCell ref="G432:K432"/>
    <mergeCell ref="G446:K446"/>
    <mergeCell ref="A409:A414"/>
    <mergeCell ref="B409:B411"/>
    <mergeCell ref="C409:C411"/>
    <mergeCell ref="G409:K409"/>
    <mergeCell ref="O409:O414"/>
    <mergeCell ref="G410:K410"/>
    <mergeCell ref="G411:K411"/>
    <mergeCell ref="B412:B414"/>
    <mergeCell ref="C412:C414"/>
    <mergeCell ref="D412:D414"/>
    <mergeCell ref="E412:E413"/>
    <mergeCell ref="F412:F413"/>
    <mergeCell ref="G412:G413"/>
    <mergeCell ref="H412:K412"/>
    <mergeCell ref="L412:L413"/>
    <mergeCell ref="M412:M413"/>
    <mergeCell ref="N412:N413"/>
    <mergeCell ref="B442:B444"/>
    <mergeCell ref="C442:C444"/>
    <mergeCell ref="D442:D444"/>
    <mergeCell ref="E437:E438"/>
    <mergeCell ref="F437:F438"/>
    <mergeCell ref="G437:G438"/>
    <mergeCell ref="H437:K437"/>
    <mergeCell ref="L437:L438"/>
    <mergeCell ref="M437:M438"/>
    <mergeCell ref="G433:K433"/>
    <mergeCell ref="A434:A439"/>
    <mergeCell ref="B434:B436"/>
    <mergeCell ref="C434:C43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 differentFirst="1">
    <oddHeader>&amp;C&amp;P</oddHeader>
  </headerFooter>
  <rowBreaks count="12" manualBreakCount="12">
    <brk id="38" max="16383" man="1"/>
    <brk id="68" max="16383" man="1"/>
    <brk id="93" max="16383" man="1"/>
    <brk id="122" max="14" man="1"/>
    <brk id="158" max="16383" man="1"/>
    <brk id="185" max="16383" man="1"/>
    <brk id="216" max="16383" man="1"/>
    <brk id="268" max="16383" man="1"/>
    <brk id="299" max="16383" man="1"/>
    <brk id="332" max="16383" man="1"/>
    <brk id="396" max="16383" man="1"/>
    <brk id="4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04.12.2024_Пр_1_МП</vt:lpstr>
      <vt:lpstr>'04.12.2024_Пр_1_МП'!Заголовки_для_печати</vt:lpstr>
      <vt:lpstr>'04.12.2024_Пр_1_МП'!Область_печати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2024-12-04T12:58:37Z</cp:lastPrinted>
  <dcterms:created xsi:type="dcterms:W3CDTF">2021-10-27T11:42:17Z</dcterms:created>
  <dcterms:modified xsi:type="dcterms:W3CDTF">2024-12-04T13:19:23Z</dcterms:modified>
</cp:coreProperties>
</file>