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192.168.74.130\e$\Share\_Общее\Муниципальная программа Развитие инженерной инфраструктуры, энергоэффективности и отрасли обращения с отходами 2023-2027\Версия 20 от __.12.2024\"/>
    </mc:Choice>
  </mc:AlternateContent>
  <bookViews>
    <workbookView xWindow="0" yWindow="0" windowWidth="9420" windowHeight="11790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definedNames>
    <definedName name="_xlnm._FilterDatabase" localSheetId="0" hidden="1">'Приложение 1'!$A$8:$O$464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ремонт'!$A$1:$K$133</definedName>
    <definedName name="_xlnm.Print_Area" localSheetId="0">'Приложение 1'!$A$1:$O$470</definedName>
    <definedName name="_xlnm.Print_Area" localSheetId="1">'Строительство и реконструкция'!$A$1:$R$298</definedName>
  </definedNames>
  <calcPr calcId="162913"/>
</workbook>
</file>

<file path=xl/calcChain.xml><?xml version="1.0" encoding="utf-8"?>
<calcChain xmlns="http://schemas.openxmlformats.org/spreadsheetml/2006/main">
  <c r="Q293" i="3" l="1"/>
  <c r="P293" i="3"/>
  <c r="O293" i="3"/>
  <c r="N293" i="3"/>
  <c r="M293" i="3"/>
  <c r="L293" i="3"/>
  <c r="K293" i="3"/>
  <c r="L285" i="3"/>
  <c r="M285" i="3"/>
  <c r="N285" i="3"/>
  <c r="O285" i="3"/>
  <c r="P285" i="3"/>
  <c r="L284" i="3"/>
  <c r="M284" i="3"/>
  <c r="N284" i="3"/>
  <c r="O284" i="3"/>
  <c r="P284" i="3"/>
  <c r="L283" i="3"/>
  <c r="M283" i="3"/>
  <c r="N283" i="3"/>
  <c r="O283" i="3"/>
  <c r="P283" i="3"/>
  <c r="K285" i="3"/>
  <c r="K284" i="3"/>
  <c r="K283" i="3"/>
  <c r="M114" i="3"/>
  <c r="K114" i="3" s="1"/>
  <c r="M115" i="3"/>
  <c r="K115" i="3" s="1"/>
  <c r="M113" i="3" l="1"/>
  <c r="K113" i="3" s="1"/>
  <c r="M241" i="3" l="1"/>
  <c r="O71" i="3" l="1"/>
  <c r="O80" i="3"/>
  <c r="O72" i="3"/>
  <c r="N237" i="3" l="1"/>
  <c r="N187" i="3"/>
  <c r="G394" i="1" l="1"/>
  <c r="G393" i="1" l="1"/>
  <c r="G392" i="1"/>
  <c r="Q237" i="3" l="1"/>
  <c r="P237" i="3"/>
  <c r="O237" i="3"/>
  <c r="M237" i="3"/>
  <c r="L236" i="3"/>
  <c r="M236" i="3"/>
  <c r="N236" i="3"/>
  <c r="O236" i="3"/>
  <c r="P236" i="3"/>
  <c r="Q236" i="3"/>
  <c r="Q235" i="3"/>
  <c r="E398" i="1"/>
  <c r="G68" i="2" l="1"/>
  <c r="G69" i="2"/>
  <c r="M90" i="1"/>
  <c r="O111" i="3"/>
  <c r="K189" i="3" l="1"/>
  <c r="K188" i="3"/>
  <c r="P187" i="3"/>
  <c r="O187" i="3"/>
  <c r="M187" i="3"/>
  <c r="L187" i="3"/>
  <c r="K187" i="3" l="1"/>
  <c r="H187" i="3" s="1"/>
  <c r="H219" i="1" l="1"/>
  <c r="I219" i="1"/>
  <c r="J219" i="1"/>
  <c r="K219" i="1"/>
  <c r="K220" i="1"/>
  <c r="E224" i="1"/>
  <c r="N221" i="1"/>
  <c r="M221" i="1"/>
  <c r="L221" i="1"/>
  <c r="N219" i="1"/>
  <c r="M219" i="1"/>
  <c r="F219" i="1"/>
  <c r="N218" i="1"/>
  <c r="M218" i="1"/>
  <c r="K218" i="1"/>
  <c r="J218" i="1"/>
  <c r="I218" i="1"/>
  <c r="H218" i="1"/>
  <c r="F218" i="1"/>
  <c r="E61" i="2"/>
  <c r="E220" i="1" s="1"/>
  <c r="E60" i="2"/>
  <c r="E219" i="1" s="1"/>
  <c r="H59" i="2"/>
  <c r="L218" i="1" s="1"/>
  <c r="H61" i="2"/>
  <c r="L220" i="1" s="1"/>
  <c r="H60" i="2"/>
  <c r="L219" i="1" s="1"/>
  <c r="G61" i="2"/>
  <c r="G220" i="1" s="1"/>
  <c r="G60" i="2"/>
  <c r="G59" i="2" s="1"/>
  <c r="G218" i="1" s="1"/>
  <c r="G63" i="2"/>
  <c r="E65" i="2"/>
  <c r="E64" i="2"/>
  <c r="J63" i="2"/>
  <c r="I63" i="2"/>
  <c r="H63" i="2"/>
  <c r="F63" i="2"/>
  <c r="G219" i="1" l="1"/>
  <c r="E59" i="2"/>
  <c r="E218" i="1" s="1"/>
  <c r="E63" i="2"/>
  <c r="N104" i="3"/>
  <c r="F69" i="2" l="1"/>
  <c r="H69" i="2"/>
  <c r="I69" i="2"/>
  <c r="J69" i="2"/>
  <c r="F68" i="2"/>
  <c r="F61" i="2" s="1"/>
  <c r="H68" i="2"/>
  <c r="I68" i="2"/>
  <c r="I61" i="2" s="1"/>
  <c r="J68" i="2"/>
  <c r="J61" i="2" s="1"/>
  <c r="E435" i="1" l="1"/>
  <c r="M430" i="1"/>
  <c r="M429" i="1" s="1"/>
  <c r="N430" i="1"/>
  <c r="N429" i="1" s="1"/>
  <c r="L430" i="1"/>
  <c r="L429" i="1" s="1"/>
  <c r="G430" i="1"/>
  <c r="G429" i="1" s="1"/>
  <c r="F430" i="1"/>
  <c r="F429" i="1"/>
  <c r="M422" i="1"/>
  <c r="M421" i="1" s="1"/>
  <c r="N422" i="1"/>
  <c r="N421" i="1" s="1"/>
  <c r="L422" i="1"/>
  <c r="L421" i="1" s="1"/>
  <c r="F422" i="1"/>
  <c r="F421" i="1"/>
  <c r="G428" i="1"/>
  <c r="E428" i="1" s="1"/>
  <c r="E425" i="1"/>
  <c r="G424" i="1"/>
  <c r="E424" i="1" s="1"/>
  <c r="M415" i="1"/>
  <c r="M414" i="1" s="1"/>
  <c r="N415" i="1"/>
  <c r="N414" i="1" s="1"/>
  <c r="L415" i="1"/>
  <c r="L414" i="1" s="1"/>
  <c r="G420" i="1"/>
  <c r="E420" i="1" s="1"/>
  <c r="G417" i="1"/>
  <c r="E417" i="1" s="1"/>
  <c r="L413" i="1" l="1"/>
  <c r="M413" i="1"/>
  <c r="N413" i="1"/>
  <c r="G422" i="1"/>
  <c r="G421" i="1" s="1"/>
  <c r="G415" i="1"/>
  <c r="E432" i="1"/>
  <c r="G414" i="1" l="1"/>
  <c r="G413" i="1"/>
  <c r="N181" i="3"/>
  <c r="M181" i="3"/>
  <c r="M182" i="3" l="1"/>
  <c r="M180" i="3" s="1"/>
  <c r="M259" i="3" l="1"/>
  <c r="N259" i="3" l="1"/>
  <c r="L182" i="3" l="1"/>
  <c r="N182" i="3"/>
  <c r="O182" i="3"/>
  <c r="L181" i="3"/>
  <c r="O181" i="3"/>
  <c r="P181" i="3"/>
  <c r="K179" i="3"/>
  <c r="K178" i="3"/>
  <c r="Q177" i="3"/>
  <c r="P177" i="3"/>
  <c r="O177" i="3"/>
  <c r="N177" i="3"/>
  <c r="M177" i="3"/>
  <c r="L177" i="3"/>
  <c r="K176" i="3"/>
  <c r="K175" i="3"/>
  <c r="Q174" i="3"/>
  <c r="P174" i="3"/>
  <c r="O174" i="3"/>
  <c r="N174" i="3"/>
  <c r="M174" i="3"/>
  <c r="L174" i="3"/>
  <c r="K177" i="3" l="1"/>
  <c r="H177" i="3" s="1"/>
  <c r="K174" i="3"/>
  <c r="H174" i="3" s="1"/>
  <c r="L292" i="3" l="1"/>
  <c r="M292" i="3"/>
  <c r="N292" i="3"/>
  <c r="O292" i="3"/>
  <c r="P292" i="3"/>
  <c r="L291" i="3"/>
  <c r="M291" i="3"/>
  <c r="N291" i="3"/>
  <c r="O291" i="3"/>
  <c r="P291" i="3"/>
  <c r="E129" i="2"/>
  <c r="E128" i="2"/>
  <c r="E127" i="2"/>
  <c r="J126" i="2"/>
  <c r="I126" i="2"/>
  <c r="H126" i="2"/>
  <c r="G126" i="2"/>
  <c r="F126" i="2"/>
  <c r="E126" i="2" l="1"/>
  <c r="G213" i="1"/>
  <c r="L213" i="1"/>
  <c r="G212" i="1"/>
  <c r="L212" i="1"/>
  <c r="E214" i="1" l="1"/>
  <c r="F213" i="1"/>
  <c r="F212" i="1"/>
  <c r="K255" i="3"/>
  <c r="K254" i="3"/>
  <c r="Q253" i="3"/>
  <c r="P253" i="3"/>
  <c r="O253" i="3"/>
  <c r="N253" i="3"/>
  <c r="M253" i="3"/>
  <c r="L253" i="3"/>
  <c r="F211" i="1" l="1"/>
  <c r="K253" i="3"/>
  <c r="E27" i="2"/>
  <c r="G26" i="2"/>
  <c r="H253" i="3" l="1"/>
  <c r="E185" i="1"/>
  <c r="K170" i="3" l="1"/>
  <c r="K169" i="3"/>
  <c r="G169" i="1" l="1"/>
  <c r="K168" i="3"/>
  <c r="G273" i="1"/>
  <c r="G265" i="1"/>
  <c r="E273" i="1" l="1"/>
  <c r="M168" i="3" l="1"/>
  <c r="N168" i="3"/>
  <c r="Q168" i="3"/>
  <c r="P168" i="3"/>
  <c r="O168" i="3"/>
  <c r="L168" i="3"/>
  <c r="H168" i="3" l="1"/>
  <c r="M88" i="3"/>
  <c r="K234" i="3"/>
  <c r="K233" i="3"/>
  <c r="K231" i="3"/>
  <c r="K230" i="3"/>
  <c r="Q229" i="3"/>
  <c r="P229" i="3"/>
  <c r="O229" i="3"/>
  <c r="N229" i="3"/>
  <c r="M229" i="3"/>
  <c r="L229" i="3"/>
  <c r="Q232" i="3"/>
  <c r="P232" i="3"/>
  <c r="O232" i="3"/>
  <c r="N232" i="3"/>
  <c r="M232" i="3"/>
  <c r="L232" i="3"/>
  <c r="N80" i="3"/>
  <c r="N81" i="3"/>
  <c r="M80" i="3"/>
  <c r="K78" i="3"/>
  <c r="K77" i="3"/>
  <c r="P76" i="3"/>
  <c r="O76" i="3"/>
  <c r="N76" i="3"/>
  <c r="M76" i="3"/>
  <c r="L76" i="3"/>
  <c r="I76" i="3"/>
  <c r="K75" i="3"/>
  <c r="K74" i="3"/>
  <c r="P73" i="3"/>
  <c r="O73" i="3"/>
  <c r="N73" i="3"/>
  <c r="M73" i="3"/>
  <c r="L73" i="3"/>
  <c r="I73" i="3"/>
  <c r="K229" i="3" l="1"/>
  <c r="H229" i="3" s="1"/>
  <c r="K232" i="3"/>
  <c r="H232" i="3" s="1"/>
  <c r="K76" i="3"/>
  <c r="H76" i="3" s="1"/>
  <c r="K73" i="3"/>
  <c r="H73" i="3" s="1"/>
  <c r="M227" i="1"/>
  <c r="N227" i="1"/>
  <c r="M226" i="1"/>
  <c r="N226" i="1"/>
  <c r="M225" i="1"/>
  <c r="N225" i="1"/>
  <c r="L226" i="1"/>
  <c r="L227" i="1"/>
  <c r="L225" i="1"/>
  <c r="K226" i="1"/>
  <c r="K227" i="1"/>
  <c r="K225" i="1"/>
  <c r="F227" i="1"/>
  <c r="G227" i="1"/>
  <c r="H227" i="1"/>
  <c r="I227" i="1"/>
  <c r="J227" i="1"/>
  <c r="F226" i="1"/>
  <c r="G226" i="1"/>
  <c r="H226" i="1"/>
  <c r="I226" i="1"/>
  <c r="J226" i="1"/>
  <c r="K289" i="3"/>
  <c r="K292" i="3" s="1"/>
  <c r="K288" i="3"/>
  <c r="K291" i="3" s="1"/>
  <c r="P287" i="3"/>
  <c r="P290" i="3" s="1"/>
  <c r="O287" i="3"/>
  <c r="O290" i="3" s="1"/>
  <c r="N287" i="3"/>
  <c r="N290" i="3" s="1"/>
  <c r="M287" i="3"/>
  <c r="M290" i="3" s="1"/>
  <c r="L287" i="3"/>
  <c r="L290" i="3" s="1"/>
  <c r="M235" i="1"/>
  <c r="N235" i="1"/>
  <c r="L235" i="1"/>
  <c r="G233" i="1"/>
  <c r="K233" i="1"/>
  <c r="G234" i="1"/>
  <c r="K234" i="1"/>
  <c r="K232" i="1"/>
  <c r="F234" i="1"/>
  <c r="F233" i="1"/>
  <c r="E207" i="1"/>
  <c r="G21" i="2"/>
  <c r="H21" i="2"/>
  <c r="I21" i="2"/>
  <c r="J21" i="2"/>
  <c r="F20" i="2"/>
  <c r="G20" i="2"/>
  <c r="H20" i="2"/>
  <c r="I20" i="2"/>
  <c r="J20" i="2"/>
  <c r="F25" i="2"/>
  <c r="F21" i="2" s="1"/>
  <c r="E24" i="2"/>
  <c r="J23" i="2"/>
  <c r="I23" i="2"/>
  <c r="H23" i="2"/>
  <c r="H234" i="1"/>
  <c r="I234" i="1"/>
  <c r="J234" i="1"/>
  <c r="L233" i="1"/>
  <c r="I233" i="1"/>
  <c r="J233" i="1"/>
  <c r="F22" i="2"/>
  <c r="G22" i="2"/>
  <c r="H22" i="2"/>
  <c r="I22" i="2"/>
  <c r="J22" i="2"/>
  <c r="E125" i="2"/>
  <c r="E124" i="2"/>
  <c r="E123" i="2"/>
  <c r="J122" i="2"/>
  <c r="I122" i="2"/>
  <c r="H122" i="2"/>
  <c r="F122" i="2"/>
  <c r="E121" i="2"/>
  <c r="E120" i="2"/>
  <c r="E119" i="2"/>
  <c r="J118" i="2"/>
  <c r="I118" i="2"/>
  <c r="H118" i="2"/>
  <c r="F118" i="2"/>
  <c r="E117" i="2"/>
  <c r="E116" i="2"/>
  <c r="J114" i="2"/>
  <c r="I114" i="2"/>
  <c r="H114" i="2"/>
  <c r="G114" i="2"/>
  <c r="F114" i="2"/>
  <c r="E113" i="2"/>
  <c r="E112" i="2"/>
  <c r="E111" i="2"/>
  <c r="E110" i="2" s="1"/>
  <c r="J110" i="2"/>
  <c r="I110" i="2"/>
  <c r="H110" i="2"/>
  <c r="F110" i="2"/>
  <c r="E109" i="2"/>
  <c r="E108" i="2"/>
  <c r="E106" i="2" s="1"/>
  <c r="J106" i="2"/>
  <c r="I106" i="2"/>
  <c r="H106" i="2"/>
  <c r="G106" i="2"/>
  <c r="F106" i="2"/>
  <c r="E105" i="2"/>
  <c r="E104" i="2"/>
  <c r="E103" i="2"/>
  <c r="J102" i="2"/>
  <c r="I102" i="2"/>
  <c r="H102" i="2"/>
  <c r="G102" i="2"/>
  <c r="F102" i="2"/>
  <c r="E101" i="2"/>
  <c r="E100" i="2"/>
  <c r="E99" i="2"/>
  <c r="J98" i="2"/>
  <c r="I98" i="2"/>
  <c r="H98" i="2"/>
  <c r="G98" i="2"/>
  <c r="F98" i="2"/>
  <c r="E97" i="2"/>
  <c r="E96" i="2"/>
  <c r="E95" i="2"/>
  <c r="J94" i="2"/>
  <c r="I94" i="2"/>
  <c r="H94" i="2"/>
  <c r="G94" i="2"/>
  <c r="F94" i="2"/>
  <c r="E93" i="2"/>
  <c r="E92" i="2"/>
  <c r="E91" i="2"/>
  <c r="J90" i="2"/>
  <c r="I90" i="2"/>
  <c r="H90" i="2"/>
  <c r="G90" i="2"/>
  <c r="F90" i="2"/>
  <c r="E89" i="2"/>
  <c r="E88" i="2"/>
  <c r="E87" i="2"/>
  <c r="J86" i="2"/>
  <c r="I86" i="2"/>
  <c r="H86" i="2"/>
  <c r="G86" i="2"/>
  <c r="F86" i="2"/>
  <c r="E85" i="2"/>
  <c r="E84" i="2"/>
  <c r="F82" i="2"/>
  <c r="E81" i="2"/>
  <c r="E80" i="2"/>
  <c r="E79" i="2"/>
  <c r="J78" i="2"/>
  <c r="I78" i="2"/>
  <c r="H78" i="2"/>
  <c r="G78" i="2"/>
  <c r="F78" i="2"/>
  <c r="E77" i="2"/>
  <c r="E76" i="2"/>
  <c r="E74" i="2" s="1"/>
  <c r="J74" i="2"/>
  <c r="I74" i="2"/>
  <c r="H74" i="2"/>
  <c r="G74" i="2"/>
  <c r="F74" i="2"/>
  <c r="E73" i="2"/>
  <c r="E72" i="2"/>
  <c r="J71" i="2"/>
  <c r="I71" i="2"/>
  <c r="H71" i="2"/>
  <c r="G71" i="2"/>
  <c r="F71" i="2"/>
  <c r="E238" i="1"/>
  <c r="F67" i="2" l="1"/>
  <c r="F60" i="2" s="1"/>
  <c r="G67" i="2"/>
  <c r="E90" i="2"/>
  <c r="I59" i="2"/>
  <c r="F59" i="2"/>
  <c r="J59" i="2"/>
  <c r="H67" i="2"/>
  <c r="J67" i="2"/>
  <c r="J60" i="2" s="1"/>
  <c r="E122" i="2"/>
  <c r="I67" i="2"/>
  <c r="I60" i="2" s="1"/>
  <c r="E69" i="2"/>
  <c r="E234" i="1" s="1"/>
  <c r="E78" i="2"/>
  <c r="E68" i="2"/>
  <c r="E233" i="1" s="1"/>
  <c r="N233" i="1"/>
  <c r="E25" i="2"/>
  <c r="M233" i="1"/>
  <c r="N234" i="1"/>
  <c r="M234" i="1"/>
  <c r="F23" i="2"/>
  <c r="E23" i="2" s="1"/>
  <c r="H233" i="1"/>
  <c r="E102" i="2"/>
  <c r="E86" i="2"/>
  <c r="E98" i="2"/>
  <c r="L234" i="1"/>
  <c r="E118" i="2"/>
  <c r="E71" i="2"/>
  <c r="F232" i="1"/>
  <c r="E226" i="1"/>
  <c r="G225" i="1"/>
  <c r="I225" i="1"/>
  <c r="F225" i="1"/>
  <c r="H225" i="1"/>
  <c r="J225" i="1"/>
  <c r="K287" i="3"/>
  <c r="K290" i="3" s="1"/>
  <c r="E227" i="1"/>
  <c r="E82" i="2"/>
  <c r="E94" i="2"/>
  <c r="E114" i="2"/>
  <c r="M232" i="1" l="1"/>
  <c r="N232" i="1"/>
  <c r="H232" i="1"/>
  <c r="G232" i="1"/>
  <c r="L232" i="1"/>
  <c r="I232" i="1"/>
  <c r="E67" i="2"/>
  <c r="J232" i="1"/>
  <c r="H287" i="3"/>
  <c r="E225" i="1"/>
  <c r="E232" i="1" l="1"/>
  <c r="F171" i="1"/>
  <c r="L171" i="1"/>
  <c r="M171" i="1"/>
  <c r="P182" i="3"/>
  <c r="N171" i="1" s="1"/>
  <c r="F170" i="1"/>
  <c r="G170" i="1"/>
  <c r="L170" i="1"/>
  <c r="M170" i="1"/>
  <c r="L154" i="3"/>
  <c r="M154" i="3"/>
  <c r="N154" i="3"/>
  <c r="O154" i="3"/>
  <c r="P154" i="3"/>
  <c r="L153" i="3"/>
  <c r="M153" i="3"/>
  <c r="N153" i="3"/>
  <c r="O153" i="3"/>
  <c r="K167" i="3"/>
  <c r="K166" i="3"/>
  <c r="Q165" i="3"/>
  <c r="P165" i="3"/>
  <c r="O165" i="3"/>
  <c r="N165" i="3"/>
  <c r="M165" i="3"/>
  <c r="L165" i="3"/>
  <c r="K164" i="3"/>
  <c r="K163" i="3"/>
  <c r="Q162" i="3"/>
  <c r="P162" i="3"/>
  <c r="O162" i="3"/>
  <c r="N162" i="3"/>
  <c r="M162" i="3"/>
  <c r="L162" i="3"/>
  <c r="K161" i="3"/>
  <c r="K160" i="3"/>
  <c r="Q159" i="3"/>
  <c r="P159" i="3"/>
  <c r="O159" i="3"/>
  <c r="N159" i="3"/>
  <c r="M159" i="3"/>
  <c r="L159" i="3"/>
  <c r="K158" i="3"/>
  <c r="K157" i="3"/>
  <c r="Q156" i="3"/>
  <c r="P156" i="3"/>
  <c r="O156" i="3"/>
  <c r="N156" i="3"/>
  <c r="M156" i="3"/>
  <c r="L156" i="3"/>
  <c r="E174" i="1"/>
  <c r="K156" i="3" l="1"/>
  <c r="H156" i="3" s="1"/>
  <c r="N180" i="3"/>
  <c r="L169" i="1" s="1"/>
  <c r="K165" i="3"/>
  <c r="H165" i="3" s="1"/>
  <c r="M152" i="3"/>
  <c r="P180" i="3"/>
  <c r="N169" i="1" s="1"/>
  <c r="N170" i="1"/>
  <c r="G171" i="1"/>
  <c r="O180" i="3"/>
  <c r="M169" i="1" s="1"/>
  <c r="L180" i="3"/>
  <c r="F169" i="1" s="1"/>
  <c r="K162" i="3"/>
  <c r="H162" i="3" s="1"/>
  <c r="K159" i="3"/>
  <c r="H159" i="3" s="1"/>
  <c r="E168" i="1"/>
  <c r="G165" i="1"/>
  <c r="N152" i="3"/>
  <c r="L163" i="1" s="1"/>
  <c r="O152" i="3"/>
  <c r="G164" i="1"/>
  <c r="M140" i="3"/>
  <c r="L165" i="1"/>
  <c r="I165" i="1"/>
  <c r="M163" i="1" l="1"/>
  <c r="I163" i="1"/>
  <c r="M165" i="1"/>
  <c r="M164" i="1"/>
  <c r="H164" i="1"/>
  <c r="I164" i="1"/>
  <c r="G163" i="1"/>
  <c r="H163" i="1"/>
  <c r="H165" i="1"/>
  <c r="L164" i="1"/>
  <c r="H83" i="3"/>
  <c r="K413" i="1" l="1"/>
  <c r="J413" i="1"/>
  <c r="I413" i="1"/>
  <c r="H413" i="1"/>
  <c r="E431" i="1"/>
  <c r="E423" i="1"/>
  <c r="F416" i="1"/>
  <c r="E429" i="1" l="1"/>
  <c r="E430" i="1"/>
  <c r="E422" i="1"/>
  <c r="E421" i="1"/>
  <c r="E416" i="1"/>
  <c r="F415" i="1"/>
  <c r="K279" i="3"/>
  <c r="K278" i="3"/>
  <c r="Q277" i="3"/>
  <c r="P277" i="3"/>
  <c r="O277" i="3"/>
  <c r="N277" i="3"/>
  <c r="M277" i="3"/>
  <c r="L277" i="3"/>
  <c r="K282" i="3"/>
  <c r="K281" i="3"/>
  <c r="Q280" i="3"/>
  <c r="P280" i="3"/>
  <c r="O280" i="3"/>
  <c r="N280" i="3"/>
  <c r="M280" i="3"/>
  <c r="L280" i="3"/>
  <c r="K276" i="3"/>
  <c r="K275" i="3"/>
  <c r="Q274" i="3"/>
  <c r="P274" i="3"/>
  <c r="O274" i="3"/>
  <c r="N274" i="3"/>
  <c r="M274" i="3"/>
  <c r="L274" i="3"/>
  <c r="K151" i="3"/>
  <c r="K150" i="3"/>
  <c r="Q149" i="3"/>
  <c r="P149" i="3"/>
  <c r="O149" i="3"/>
  <c r="N149" i="3"/>
  <c r="M149" i="3"/>
  <c r="L149" i="3"/>
  <c r="K270" i="3"/>
  <c r="K269" i="3"/>
  <c r="Q268" i="3"/>
  <c r="P268" i="3"/>
  <c r="O268" i="3"/>
  <c r="N268" i="3"/>
  <c r="M268" i="3"/>
  <c r="L268" i="3"/>
  <c r="K267" i="3"/>
  <c r="K266" i="3"/>
  <c r="Q265" i="3"/>
  <c r="P265" i="3"/>
  <c r="O265" i="3"/>
  <c r="N265" i="3"/>
  <c r="M265" i="3"/>
  <c r="L265" i="3"/>
  <c r="K273" i="3"/>
  <c r="K272" i="3"/>
  <c r="Q271" i="3"/>
  <c r="P271" i="3"/>
  <c r="O271" i="3"/>
  <c r="N271" i="3"/>
  <c r="M271" i="3"/>
  <c r="L271" i="3"/>
  <c r="F414" i="1" l="1"/>
  <c r="E414" i="1" s="1"/>
  <c r="F413" i="1"/>
  <c r="E415" i="1"/>
  <c r="E413" i="1" s="1"/>
  <c r="K277" i="3"/>
  <c r="H277" i="3" s="1"/>
  <c r="K280" i="3"/>
  <c r="H280" i="3" s="1"/>
  <c r="K274" i="3"/>
  <c r="H274" i="3" s="1"/>
  <c r="K265" i="3"/>
  <c r="H265" i="3" s="1"/>
  <c r="K149" i="3"/>
  <c r="H149" i="3" s="1"/>
  <c r="K271" i="3"/>
  <c r="H271" i="3" s="1"/>
  <c r="K268" i="3"/>
  <c r="H268" i="3" s="1"/>
  <c r="K148" i="3" l="1"/>
  <c r="K147" i="3"/>
  <c r="Q146" i="3"/>
  <c r="Q182" i="3" s="1"/>
  <c r="Q180" i="3" s="1"/>
  <c r="P146" i="3"/>
  <c r="O146" i="3"/>
  <c r="N146" i="3"/>
  <c r="M146" i="3"/>
  <c r="L146" i="3"/>
  <c r="K264" i="3"/>
  <c r="K263" i="3"/>
  <c r="Q262" i="3"/>
  <c r="P262" i="3"/>
  <c r="O262" i="3"/>
  <c r="N262" i="3"/>
  <c r="M262" i="3"/>
  <c r="L262" i="3"/>
  <c r="K145" i="3"/>
  <c r="K144" i="3"/>
  <c r="Q143" i="3"/>
  <c r="P143" i="3"/>
  <c r="O143" i="3"/>
  <c r="N143" i="3"/>
  <c r="M143" i="3"/>
  <c r="L143" i="3"/>
  <c r="K261" i="3"/>
  <c r="K260" i="3"/>
  <c r="Q259" i="3"/>
  <c r="P259" i="3"/>
  <c r="O259" i="3"/>
  <c r="L259" i="3"/>
  <c r="K173" i="3"/>
  <c r="K182" i="3" s="1"/>
  <c r="E171" i="1" s="1"/>
  <c r="K172" i="3"/>
  <c r="K181" i="3" s="1"/>
  <c r="Q171" i="3"/>
  <c r="P171" i="3"/>
  <c r="O171" i="3"/>
  <c r="N171" i="3"/>
  <c r="M171" i="3"/>
  <c r="L171" i="3"/>
  <c r="K258" i="3"/>
  <c r="K257" i="3"/>
  <c r="Q256" i="3"/>
  <c r="P256" i="3"/>
  <c r="O256" i="3"/>
  <c r="N256" i="3"/>
  <c r="M256" i="3"/>
  <c r="L256" i="3"/>
  <c r="G211" i="1" l="1"/>
  <c r="K180" i="3"/>
  <c r="E169" i="1" s="1"/>
  <c r="E170" i="1"/>
  <c r="L211" i="1"/>
  <c r="E213" i="1"/>
  <c r="E212" i="1"/>
  <c r="K146" i="3"/>
  <c r="H146" i="3" s="1"/>
  <c r="K262" i="3"/>
  <c r="H262" i="3" s="1"/>
  <c r="K171" i="3"/>
  <c r="H171" i="3" s="1"/>
  <c r="K256" i="3"/>
  <c r="K259" i="3"/>
  <c r="H259" i="3" s="1"/>
  <c r="K143" i="3"/>
  <c r="H143" i="3" s="1"/>
  <c r="H256" i="3" l="1"/>
  <c r="E211" i="1"/>
  <c r="N184" i="3"/>
  <c r="Q154" i="3" l="1"/>
  <c r="K165" i="1" s="1"/>
  <c r="P153" i="3"/>
  <c r="K164" i="1"/>
  <c r="F14" i="2"/>
  <c r="F159" i="1" s="1"/>
  <c r="G14" i="2"/>
  <c r="G159" i="1" s="1"/>
  <c r="H14" i="2"/>
  <c r="L159" i="1" s="1"/>
  <c r="I14" i="2"/>
  <c r="M159" i="1" s="1"/>
  <c r="J14" i="2"/>
  <c r="N159" i="1" s="1"/>
  <c r="F13" i="2"/>
  <c r="F12" i="2" s="1"/>
  <c r="F157" i="1" s="1"/>
  <c r="G13" i="2"/>
  <c r="G158" i="1" s="1"/>
  <c r="H13" i="2"/>
  <c r="H12" i="2" s="1"/>
  <c r="L157" i="1" s="1"/>
  <c r="I13" i="2"/>
  <c r="M158" i="1" s="1"/>
  <c r="J13" i="2"/>
  <c r="E17" i="2"/>
  <c r="E14" i="2" s="1"/>
  <c r="E159" i="1" s="1"/>
  <c r="E16" i="2"/>
  <c r="E13" i="2" s="1"/>
  <c r="J15" i="2"/>
  <c r="I15" i="2"/>
  <c r="H15" i="2"/>
  <c r="F15" i="2"/>
  <c r="F165" i="1"/>
  <c r="K142" i="3"/>
  <c r="K154" i="3" s="1"/>
  <c r="K141" i="3"/>
  <c r="K153" i="3" s="1"/>
  <c r="Q140" i="3"/>
  <c r="P140" i="3"/>
  <c r="O140" i="3"/>
  <c r="N140" i="3"/>
  <c r="L140" i="3"/>
  <c r="J12" i="2" l="1"/>
  <c r="N157" i="1" s="1"/>
  <c r="F158" i="1"/>
  <c r="N158" i="1"/>
  <c r="L158" i="1"/>
  <c r="E158" i="1"/>
  <c r="E12" i="2"/>
  <c r="E157" i="1" s="1"/>
  <c r="I12" i="2"/>
  <c r="M157" i="1" s="1"/>
  <c r="G12" i="2"/>
  <c r="G157" i="1" s="1"/>
  <c r="K152" i="3"/>
  <c r="E163" i="1" s="1"/>
  <c r="P152" i="3"/>
  <c r="J164" i="1"/>
  <c r="N164" i="1"/>
  <c r="J165" i="1"/>
  <c r="N165" i="1"/>
  <c r="L152" i="3"/>
  <c r="F163" i="1" s="1"/>
  <c r="Q152" i="3"/>
  <c r="K163" i="1" s="1"/>
  <c r="E164" i="1"/>
  <c r="F164" i="1"/>
  <c r="E15" i="2"/>
  <c r="K140" i="3"/>
  <c r="H140" i="3" s="1"/>
  <c r="K279" i="1"/>
  <c r="K277" i="1" s="1"/>
  <c r="J279" i="1"/>
  <c r="J277" i="1" s="1"/>
  <c r="I279" i="1"/>
  <c r="I277" i="1" s="1"/>
  <c r="H279" i="1"/>
  <c r="H277" i="1" s="1"/>
  <c r="G405" i="1"/>
  <c r="E397" i="1"/>
  <c r="E165" i="1" l="1"/>
  <c r="J163" i="1"/>
  <c r="N163" i="1"/>
  <c r="G205" i="1"/>
  <c r="G206" i="1"/>
  <c r="F205" i="1"/>
  <c r="F206" i="1"/>
  <c r="M250" i="3"/>
  <c r="P251" i="3"/>
  <c r="O251" i="3"/>
  <c r="N251" i="3"/>
  <c r="M251" i="3"/>
  <c r="L251" i="3"/>
  <c r="P250" i="3"/>
  <c r="O250" i="3"/>
  <c r="N250" i="3"/>
  <c r="L250" i="3"/>
  <c r="G180" i="1"/>
  <c r="K248" i="3"/>
  <c r="E206" i="1" s="1"/>
  <c r="K247" i="3"/>
  <c r="P246" i="3"/>
  <c r="P249" i="3" s="1"/>
  <c r="O246" i="3"/>
  <c r="O249" i="3" s="1"/>
  <c r="N246" i="3"/>
  <c r="N249" i="3" s="1"/>
  <c r="M246" i="3"/>
  <c r="M249" i="3" s="1"/>
  <c r="L246" i="3"/>
  <c r="L249" i="3" s="1"/>
  <c r="I246" i="3"/>
  <c r="K246" i="3" l="1"/>
  <c r="E204" i="1" s="1"/>
  <c r="K251" i="3"/>
  <c r="K249" i="3"/>
  <c r="F204" i="1"/>
  <c r="E205" i="1"/>
  <c r="G204" i="1"/>
  <c r="K250" i="3"/>
  <c r="H246" i="3"/>
  <c r="M208" i="3" l="1"/>
  <c r="Q81" i="3" l="1"/>
  <c r="Q80" i="3"/>
  <c r="Q79" i="3"/>
  <c r="P81" i="3"/>
  <c r="P80" i="3"/>
  <c r="O81" i="3"/>
  <c r="L81" i="3"/>
  <c r="L80" i="3"/>
  <c r="K207" i="3" l="1"/>
  <c r="K205" i="3" s="1"/>
  <c r="G195" i="1"/>
  <c r="L244" i="3"/>
  <c r="M244" i="3"/>
  <c r="N244" i="3"/>
  <c r="O244" i="3"/>
  <c r="P244" i="3"/>
  <c r="L243" i="3"/>
  <c r="M243" i="3"/>
  <c r="N243" i="3"/>
  <c r="O243" i="3"/>
  <c r="P243" i="3"/>
  <c r="K243" i="3"/>
  <c r="K241" i="3"/>
  <c r="K239" i="3" s="1"/>
  <c r="E193" i="1" s="1"/>
  <c r="P239" i="3"/>
  <c r="P242" i="3" s="1"/>
  <c r="O239" i="3"/>
  <c r="O242" i="3" s="1"/>
  <c r="N239" i="3"/>
  <c r="N242" i="3" s="1"/>
  <c r="M239" i="3"/>
  <c r="M242" i="3" s="1"/>
  <c r="L239" i="3"/>
  <c r="L242" i="3" s="1"/>
  <c r="I239" i="3"/>
  <c r="K244" i="3" l="1"/>
  <c r="K242" i="3"/>
  <c r="H239" i="3"/>
  <c r="G193" i="1"/>
  <c r="E195" i="1"/>
  <c r="E441" i="1" l="1"/>
  <c r="E440" i="1"/>
  <c r="N439" i="1"/>
  <c r="M439" i="1"/>
  <c r="L439" i="1"/>
  <c r="G439" i="1"/>
  <c r="F439" i="1"/>
  <c r="E439" i="1"/>
  <c r="K227" i="3" l="1"/>
  <c r="K228" i="3"/>
  <c r="K225" i="3"/>
  <c r="K224" i="3"/>
  <c r="K223" i="3" l="1"/>
  <c r="F264" i="1"/>
  <c r="E438" i="1"/>
  <c r="E437" i="1"/>
  <c r="N436" i="1"/>
  <c r="M436" i="1"/>
  <c r="L436" i="1"/>
  <c r="G436" i="1"/>
  <c r="F436" i="1"/>
  <c r="E231" i="1"/>
  <c r="E203" i="1"/>
  <c r="G101" i="1"/>
  <c r="F101" i="1"/>
  <c r="E101" i="1"/>
  <c r="N100" i="1"/>
  <c r="M100" i="1"/>
  <c r="L100" i="1"/>
  <c r="G100" i="1"/>
  <c r="F100" i="1"/>
  <c r="E100" i="1"/>
  <c r="N96" i="1"/>
  <c r="G96" i="1"/>
  <c r="F96" i="1"/>
  <c r="N95" i="1"/>
  <c r="M95" i="1"/>
  <c r="L95" i="1"/>
  <c r="F95" i="1"/>
  <c r="F94" i="1"/>
  <c r="E436" i="1" l="1"/>
  <c r="E32" i="1" l="1"/>
  <c r="E22" i="1" l="1"/>
  <c r="L99" i="3"/>
  <c r="L129" i="3"/>
  <c r="L132" i="3"/>
  <c r="N111" i="3" l="1"/>
  <c r="M109" i="3" l="1"/>
  <c r="N109" i="3"/>
  <c r="E43" i="2"/>
  <c r="E31" i="2"/>
  <c r="E51" i="2"/>
  <c r="E39" i="2"/>
  <c r="E35" i="2"/>
  <c r="E47" i="2"/>
  <c r="E20" i="2" l="1"/>
  <c r="K120" i="3"/>
  <c r="M121" i="3"/>
  <c r="K118" i="3"/>
  <c r="K121" i="3" s="1"/>
  <c r="K117" i="3"/>
  <c r="E96" i="1" s="1"/>
  <c r="M116" i="3"/>
  <c r="K116" i="3" s="1"/>
  <c r="H116" i="3" s="1"/>
  <c r="K72" i="3"/>
  <c r="K71" i="3"/>
  <c r="P70" i="3"/>
  <c r="O70" i="3"/>
  <c r="N70" i="3"/>
  <c r="M70" i="3"/>
  <c r="L70" i="3"/>
  <c r="I70" i="3"/>
  <c r="K70" i="3" l="1"/>
  <c r="M119" i="3"/>
  <c r="K119" i="3"/>
  <c r="M39" i="3"/>
  <c r="M81" i="3" s="1"/>
  <c r="H70" i="3" l="1"/>
  <c r="F450" i="1"/>
  <c r="F452" i="1"/>
  <c r="K38" i="3" l="1"/>
  <c r="N121" i="3" l="1"/>
  <c r="O121" i="3"/>
  <c r="P121" i="3"/>
  <c r="Q121" i="3"/>
  <c r="M120" i="3"/>
  <c r="N120" i="3"/>
  <c r="O120" i="3"/>
  <c r="P120" i="3"/>
  <c r="N102" i="1" s="1"/>
  <c r="Q120" i="3"/>
  <c r="N119" i="3"/>
  <c r="O119" i="3"/>
  <c r="P119" i="3"/>
  <c r="N101" i="1" s="1"/>
  <c r="L121" i="3"/>
  <c r="L120" i="3"/>
  <c r="L119" i="3"/>
  <c r="M126" i="3" l="1"/>
  <c r="M138" i="3" s="1"/>
  <c r="M125" i="3"/>
  <c r="M127" i="3" l="1"/>
  <c r="Q124" i="3"/>
  <c r="Q136" i="3" s="1"/>
  <c r="P124" i="3"/>
  <c r="L97" i="3"/>
  <c r="K98" i="3"/>
  <c r="N138" i="3"/>
  <c r="O138" i="3"/>
  <c r="P138" i="3"/>
  <c r="Q138" i="3"/>
  <c r="N137" i="3"/>
  <c r="O137" i="3"/>
  <c r="P137" i="3"/>
  <c r="Q137" i="3"/>
  <c r="Q113" i="3"/>
  <c r="Q119" i="3" l="1"/>
  <c r="L32" i="3"/>
  <c r="M32" i="3"/>
  <c r="N32" i="3"/>
  <c r="O32" i="3"/>
  <c r="Q32" i="3"/>
  <c r="L35" i="3"/>
  <c r="M35" i="3"/>
  <c r="N35" i="3"/>
  <c r="O35" i="3"/>
  <c r="P35" i="3"/>
  <c r="Q35" i="3"/>
  <c r="L34" i="3"/>
  <c r="M34" i="3"/>
  <c r="N34" i="3"/>
  <c r="O34" i="3"/>
  <c r="P34" i="3"/>
  <c r="Q34" i="3"/>
  <c r="M33" i="3"/>
  <c r="N33" i="3"/>
  <c r="O33" i="3"/>
  <c r="P33" i="3"/>
  <c r="Q33" i="3"/>
  <c r="L33" i="3"/>
  <c r="K69" i="3"/>
  <c r="K68" i="3"/>
  <c r="K67" i="3"/>
  <c r="K63" i="3"/>
  <c r="K62" i="3"/>
  <c r="K61" i="3"/>
  <c r="K66" i="3"/>
  <c r="K65" i="3"/>
  <c r="K64" i="3"/>
  <c r="P28" i="3" l="1"/>
  <c r="P24" i="3"/>
  <c r="P32" i="3" l="1"/>
  <c r="E378" i="1"/>
  <c r="E51" i="1" l="1"/>
  <c r="E396" i="1" l="1"/>
  <c r="E115" i="1" l="1"/>
  <c r="P223" i="3" l="1"/>
  <c r="O223" i="3"/>
  <c r="N223" i="3"/>
  <c r="M223" i="3"/>
  <c r="L223" i="3"/>
  <c r="I223" i="3"/>
  <c r="P226" i="3"/>
  <c r="O226" i="3"/>
  <c r="N226" i="3"/>
  <c r="M226" i="3"/>
  <c r="L226" i="3"/>
  <c r="I226" i="3"/>
  <c r="K226" i="3" l="1"/>
  <c r="H226" i="3" s="1"/>
  <c r="H223" i="3"/>
  <c r="K192" i="3" l="1"/>
  <c r="K191" i="3"/>
  <c r="N190" i="3"/>
  <c r="K190" i="3" l="1"/>
  <c r="L190" i="3"/>
  <c r="M190" i="3"/>
  <c r="O190" i="3"/>
  <c r="P190" i="3"/>
  <c r="K40" i="3" l="1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39" i="3"/>
  <c r="K20" i="3"/>
  <c r="K21" i="3"/>
  <c r="K22" i="3"/>
  <c r="K23" i="3"/>
  <c r="K24" i="3"/>
  <c r="K25" i="3"/>
  <c r="K26" i="3"/>
  <c r="K27" i="3"/>
  <c r="K28" i="3"/>
  <c r="K29" i="3"/>
  <c r="K30" i="3"/>
  <c r="K31" i="3"/>
  <c r="K16" i="3"/>
  <c r="K17" i="3"/>
  <c r="K18" i="3"/>
  <c r="K19" i="3"/>
  <c r="K15" i="3"/>
  <c r="K14" i="3"/>
  <c r="K81" i="3" l="1"/>
  <c r="K80" i="3"/>
  <c r="K34" i="3"/>
  <c r="K35" i="3"/>
  <c r="K33" i="3"/>
  <c r="K12" i="3"/>
  <c r="K32" i="3" s="1"/>
  <c r="L102" i="3" l="1"/>
  <c r="L101" i="3"/>
  <c r="F394" i="1" l="1"/>
  <c r="K213" i="3" l="1"/>
  <c r="N264" i="1" l="1"/>
  <c r="M264" i="1"/>
  <c r="L264" i="1"/>
  <c r="L262" i="1" s="1"/>
  <c r="G264" i="1"/>
  <c r="G262" i="1" s="1"/>
  <c r="E263" i="1"/>
  <c r="N262" i="1"/>
  <c r="M262" i="1"/>
  <c r="E264" i="1" l="1"/>
  <c r="F262" i="1"/>
  <c r="E262" i="1"/>
  <c r="L26" i="1" l="1"/>
  <c r="M26" i="1"/>
  <c r="N26" i="1"/>
  <c r="G26" i="1"/>
  <c r="F26" i="1"/>
  <c r="I220" i="3" l="1"/>
  <c r="I217" i="3"/>
  <c r="F75" i="1" l="1"/>
  <c r="N102" i="3"/>
  <c r="O102" i="3"/>
  <c r="P102" i="3"/>
  <c r="K96" i="3"/>
  <c r="K95" i="3"/>
  <c r="P94" i="3"/>
  <c r="O94" i="3"/>
  <c r="N94" i="3"/>
  <c r="L94" i="3"/>
  <c r="K94" i="3" l="1"/>
  <c r="H94" i="3" s="1"/>
  <c r="M94" i="3"/>
  <c r="F180" i="1" l="1"/>
  <c r="L180" i="1"/>
  <c r="M180" i="1"/>
  <c r="N180" i="1"/>
  <c r="G181" i="1"/>
  <c r="L181" i="1"/>
  <c r="M181" i="1"/>
  <c r="N181" i="1"/>
  <c r="L220" i="3" l="1"/>
  <c r="P220" i="3"/>
  <c r="O220" i="3"/>
  <c r="N220" i="3"/>
  <c r="M220" i="3"/>
  <c r="K222" i="3" l="1"/>
  <c r="K220" i="3" s="1"/>
  <c r="H220" i="3" s="1"/>
  <c r="L219" i="3" l="1"/>
  <c r="L237" i="3" s="1"/>
  <c r="K216" i="3"/>
  <c r="K214" i="3" s="1"/>
  <c r="H214" i="3" s="1"/>
  <c r="P214" i="3"/>
  <c r="O214" i="3"/>
  <c r="N214" i="3"/>
  <c r="M214" i="3"/>
  <c r="L214" i="3"/>
  <c r="P217" i="3"/>
  <c r="O217" i="3"/>
  <c r="N217" i="3"/>
  <c r="M217" i="3"/>
  <c r="K219" i="3" l="1"/>
  <c r="K217" i="3" s="1"/>
  <c r="H217" i="3" s="1"/>
  <c r="F181" i="1"/>
  <c r="L217" i="3"/>
  <c r="F351" i="1" l="1"/>
  <c r="K210" i="3" l="1"/>
  <c r="K208" i="3" s="1"/>
  <c r="H208" i="3" s="1"/>
  <c r="P208" i="3"/>
  <c r="O208" i="3"/>
  <c r="N208" i="3"/>
  <c r="L208" i="3"/>
  <c r="N145" i="1"/>
  <c r="N141" i="1" s="1"/>
  <c r="N146" i="1"/>
  <c r="N142" i="1" s="1"/>
  <c r="M145" i="1"/>
  <c r="M141" i="1" s="1"/>
  <c r="M146" i="1"/>
  <c r="M142" i="1" s="1"/>
  <c r="L145" i="1"/>
  <c r="L141" i="1" s="1"/>
  <c r="L146" i="1"/>
  <c r="L142" i="1" s="1"/>
  <c r="M137" i="3"/>
  <c r="G145" i="1" s="1"/>
  <c r="G141" i="1" s="1"/>
  <c r="G146" i="1"/>
  <c r="G142" i="1" s="1"/>
  <c r="L137" i="3"/>
  <c r="F145" i="1" s="1"/>
  <c r="F141" i="1" s="1"/>
  <c r="L138" i="3"/>
  <c r="F146" i="1" s="1"/>
  <c r="F142" i="1" s="1"/>
  <c r="K135" i="3"/>
  <c r="K134" i="3"/>
  <c r="P133" i="3"/>
  <c r="O133" i="3"/>
  <c r="N133" i="3"/>
  <c r="M133" i="3"/>
  <c r="L133" i="3"/>
  <c r="M111" i="1"/>
  <c r="M112" i="1"/>
  <c r="L111" i="1"/>
  <c r="L112" i="1"/>
  <c r="G111" i="1"/>
  <c r="G112" i="1"/>
  <c r="F111" i="1"/>
  <c r="F112" i="1"/>
  <c r="F110" i="1"/>
  <c r="G110" i="1"/>
  <c r="L110" i="1"/>
  <c r="M110" i="1"/>
  <c r="N110" i="1"/>
  <c r="E111" i="1"/>
  <c r="E112" i="1"/>
  <c r="E110" i="1"/>
  <c r="N112" i="1"/>
  <c r="N88" i="1"/>
  <c r="N89" i="1"/>
  <c r="N90" i="1"/>
  <c r="M88" i="1"/>
  <c r="M89" i="1"/>
  <c r="L88" i="1"/>
  <c r="L89" i="1"/>
  <c r="L90" i="1"/>
  <c r="P109" i="3"/>
  <c r="P110" i="3"/>
  <c r="P111" i="3"/>
  <c r="O109" i="3"/>
  <c r="O110" i="3"/>
  <c r="N110" i="3"/>
  <c r="G88" i="1"/>
  <c r="M110" i="3"/>
  <c r="G89" i="1" s="1"/>
  <c r="M111" i="3"/>
  <c r="G90" i="1" s="1"/>
  <c r="L109" i="3"/>
  <c r="F88" i="1" s="1"/>
  <c r="L110" i="3"/>
  <c r="F89" i="1" s="1"/>
  <c r="L111" i="3"/>
  <c r="F90" i="1" s="1"/>
  <c r="L75" i="1"/>
  <c r="M75" i="1"/>
  <c r="M72" i="1" s="1"/>
  <c r="N75" i="1"/>
  <c r="F74" i="1"/>
  <c r="M101" i="3"/>
  <c r="G74" i="1" s="1"/>
  <c r="N101" i="3"/>
  <c r="L74" i="1" s="1"/>
  <c r="O101" i="3"/>
  <c r="M74" i="1" s="1"/>
  <c r="P101" i="3"/>
  <c r="N74" i="1" s="1"/>
  <c r="M71" i="1" l="1"/>
  <c r="L72" i="1"/>
  <c r="N111" i="1"/>
  <c r="N94" i="1"/>
  <c r="K133" i="3"/>
  <c r="F73" i="1"/>
  <c r="P87" i="3"/>
  <c r="P88" i="3"/>
  <c r="N42" i="1" s="1"/>
  <c r="O87" i="3"/>
  <c r="O88" i="3"/>
  <c r="M42" i="1" s="1"/>
  <c r="N87" i="3"/>
  <c r="N88" i="3"/>
  <c r="L42" i="1" s="1"/>
  <c r="M87" i="3"/>
  <c r="G42" i="1"/>
  <c r="L87" i="3"/>
  <c r="L88" i="3"/>
  <c r="F42" i="1" s="1"/>
  <c r="Q86" i="3"/>
  <c r="F19" i="1"/>
  <c r="G15" i="1"/>
  <c r="L19" i="1"/>
  <c r="M19" i="1"/>
  <c r="N15" i="1"/>
  <c r="F18" i="1"/>
  <c r="G18" i="1"/>
  <c r="L18" i="1"/>
  <c r="N14" i="1"/>
  <c r="F13" i="1"/>
  <c r="G13" i="1"/>
  <c r="L13" i="1"/>
  <c r="M17" i="1"/>
  <c r="N13" i="1"/>
  <c r="G12" i="1"/>
  <c r="L16" i="1"/>
  <c r="E19" i="1"/>
  <c r="E14" i="1"/>
  <c r="E17" i="1"/>
  <c r="E12" i="1"/>
  <c r="K211" i="3"/>
  <c r="P211" i="3"/>
  <c r="O211" i="3"/>
  <c r="N211" i="3"/>
  <c r="M211" i="3"/>
  <c r="L211" i="3"/>
  <c r="P205" i="3"/>
  <c r="O205" i="3"/>
  <c r="N205" i="3"/>
  <c r="M205" i="3"/>
  <c r="L205" i="3"/>
  <c r="H202" i="3"/>
  <c r="K201" i="3"/>
  <c r="K200" i="3"/>
  <c r="P199" i="3"/>
  <c r="O199" i="3"/>
  <c r="N199" i="3"/>
  <c r="M199" i="3"/>
  <c r="L199" i="3"/>
  <c r="K198" i="3"/>
  <c r="K197" i="3"/>
  <c r="P196" i="3"/>
  <c r="O196" i="3"/>
  <c r="N196" i="3"/>
  <c r="M196" i="3"/>
  <c r="L196" i="3"/>
  <c r="K195" i="3"/>
  <c r="K194" i="3"/>
  <c r="P193" i="3"/>
  <c r="O193" i="3"/>
  <c r="N193" i="3"/>
  <c r="M193" i="3"/>
  <c r="L193" i="3"/>
  <c r="H190" i="3"/>
  <c r="K186" i="3"/>
  <c r="K237" i="3" s="1"/>
  <c r="K185" i="3"/>
  <c r="P184" i="3"/>
  <c r="O184" i="3"/>
  <c r="M184" i="3"/>
  <c r="L184" i="3"/>
  <c r="K132" i="3"/>
  <c r="K131" i="3"/>
  <c r="P130" i="3"/>
  <c r="O130" i="3"/>
  <c r="M130" i="3"/>
  <c r="L130" i="3"/>
  <c r="K129" i="3"/>
  <c r="K128" i="3"/>
  <c r="P127" i="3"/>
  <c r="O127" i="3"/>
  <c r="N127" i="3"/>
  <c r="L127" i="3"/>
  <c r="K126" i="3"/>
  <c r="K125" i="3"/>
  <c r="O124" i="3"/>
  <c r="N124" i="3"/>
  <c r="M124" i="3"/>
  <c r="L124" i="3"/>
  <c r="H113" i="3"/>
  <c r="K107" i="3"/>
  <c r="K111" i="3" s="1"/>
  <c r="E90" i="1" s="1"/>
  <c r="K106" i="3"/>
  <c r="K110" i="3" s="1"/>
  <c r="K105" i="3"/>
  <c r="K109" i="3" s="1"/>
  <c r="E88" i="1" s="1"/>
  <c r="P104" i="3"/>
  <c r="O104" i="3"/>
  <c r="M104" i="3"/>
  <c r="L104" i="3"/>
  <c r="L108" i="3" s="1"/>
  <c r="F87" i="1" s="1"/>
  <c r="K99" i="3"/>
  <c r="P97" i="3"/>
  <c r="O97" i="3"/>
  <c r="N97" i="3"/>
  <c r="M97" i="3"/>
  <c r="K92" i="3"/>
  <c r="K101" i="3" s="1"/>
  <c r="P91" i="3"/>
  <c r="O91" i="3"/>
  <c r="N91" i="3"/>
  <c r="L91" i="3"/>
  <c r="L100" i="3" s="1"/>
  <c r="K85" i="3"/>
  <c r="K88" i="3" s="1"/>
  <c r="K84" i="3"/>
  <c r="K87" i="3" s="1"/>
  <c r="P83" i="3"/>
  <c r="P86" i="3" s="1"/>
  <c r="N40" i="1" s="1"/>
  <c r="O83" i="3"/>
  <c r="O86" i="3" s="1"/>
  <c r="M40" i="1" s="1"/>
  <c r="N83" i="3"/>
  <c r="N86" i="3" s="1"/>
  <c r="L40" i="1" s="1"/>
  <c r="M83" i="3"/>
  <c r="M86" i="3" s="1"/>
  <c r="L83" i="3"/>
  <c r="L86" i="3" s="1"/>
  <c r="F40" i="1" s="1"/>
  <c r="I83" i="3"/>
  <c r="I293" i="3" s="1"/>
  <c r="P37" i="3"/>
  <c r="P79" i="3" s="1"/>
  <c r="O37" i="3"/>
  <c r="O79" i="3" s="1"/>
  <c r="N37" i="3"/>
  <c r="N79" i="3" s="1"/>
  <c r="L37" i="3"/>
  <c r="L79" i="3" s="1"/>
  <c r="N235" i="3" l="1"/>
  <c r="L235" i="3"/>
  <c r="M235" i="3"/>
  <c r="G179" i="1" s="1"/>
  <c r="O235" i="3"/>
  <c r="P235" i="3"/>
  <c r="K236" i="3"/>
  <c r="E180" i="1" s="1"/>
  <c r="E181" i="1"/>
  <c r="N108" i="3"/>
  <c r="M136" i="3"/>
  <c r="G144" i="1" s="1"/>
  <c r="L179" i="1"/>
  <c r="F179" i="1"/>
  <c r="K138" i="3"/>
  <c r="E146" i="1" s="1"/>
  <c r="M179" i="1"/>
  <c r="N179" i="1"/>
  <c r="N136" i="3"/>
  <c r="L144" i="1" s="1"/>
  <c r="H205" i="3"/>
  <c r="H133" i="3"/>
  <c r="E42" i="1"/>
  <c r="G40" i="1"/>
  <c r="H211" i="3"/>
  <c r="O136" i="3"/>
  <c r="P136" i="3"/>
  <c r="K97" i="3"/>
  <c r="L27" i="1"/>
  <c r="P100" i="3"/>
  <c r="N100" i="3"/>
  <c r="E74" i="1"/>
  <c r="M102" i="3"/>
  <c r="G75" i="1" s="1"/>
  <c r="G73" i="1" s="1"/>
  <c r="O100" i="3"/>
  <c r="Q87" i="3"/>
  <c r="Q101" i="3" s="1"/>
  <c r="K199" i="3"/>
  <c r="L136" i="3"/>
  <c r="F144" i="1" s="1"/>
  <c r="M91" i="3"/>
  <c r="M100" i="3" s="1"/>
  <c r="K137" i="3"/>
  <c r="E145" i="1" s="1"/>
  <c r="K93" i="3"/>
  <c r="K102" i="3" s="1"/>
  <c r="E16" i="1"/>
  <c r="L12" i="1"/>
  <c r="M15" i="1"/>
  <c r="M13" i="1"/>
  <c r="K127" i="3"/>
  <c r="K104" i="3"/>
  <c r="M108" i="3"/>
  <c r="G87" i="1" s="1"/>
  <c r="L87" i="1"/>
  <c r="O108" i="3"/>
  <c r="M87" i="1"/>
  <c r="K124" i="3"/>
  <c r="K196" i="3"/>
  <c r="N87" i="1"/>
  <c r="P108" i="3"/>
  <c r="K130" i="3"/>
  <c r="Q88" i="3"/>
  <c r="Q102" i="3" s="1"/>
  <c r="Q100" i="3"/>
  <c r="Q108" i="3" s="1"/>
  <c r="E89" i="1"/>
  <c r="F41" i="1"/>
  <c r="L29" i="1"/>
  <c r="L28" i="1"/>
  <c r="G41" i="1"/>
  <c r="M29" i="1"/>
  <c r="E41" i="1"/>
  <c r="M28" i="1"/>
  <c r="L41" i="1"/>
  <c r="G28" i="1"/>
  <c r="N29" i="1"/>
  <c r="N28" i="1"/>
  <c r="M41" i="1"/>
  <c r="F29" i="1"/>
  <c r="N41" i="1"/>
  <c r="F28" i="1"/>
  <c r="F17" i="1"/>
  <c r="E15" i="1"/>
  <c r="G17" i="1"/>
  <c r="M37" i="3"/>
  <c r="M79" i="3" s="1"/>
  <c r="E13" i="1"/>
  <c r="G16" i="1"/>
  <c r="L17" i="1"/>
  <c r="F15" i="1"/>
  <c r="M18" i="1"/>
  <c r="E18" i="1"/>
  <c r="G14" i="1"/>
  <c r="L15" i="1"/>
  <c r="K83" i="3"/>
  <c r="K86" i="3" s="1"/>
  <c r="F27" i="1"/>
  <c r="E29" i="1"/>
  <c r="E28" i="1"/>
  <c r="N27" i="1"/>
  <c r="M27" i="1"/>
  <c r="L14" i="1"/>
  <c r="F16" i="1"/>
  <c r="N19" i="1"/>
  <c r="N18" i="1"/>
  <c r="K184" i="3"/>
  <c r="F12" i="1"/>
  <c r="M12" i="1"/>
  <c r="N17" i="1"/>
  <c r="G19" i="1"/>
  <c r="F14" i="1"/>
  <c r="M14" i="1"/>
  <c r="N12" i="1"/>
  <c r="N16" i="1"/>
  <c r="M16" i="1"/>
  <c r="K193" i="3"/>
  <c r="K235" i="3" l="1"/>
  <c r="E179" i="1"/>
  <c r="H124" i="3"/>
  <c r="K136" i="3"/>
  <c r="N144" i="1"/>
  <c r="M144" i="1"/>
  <c r="H130" i="3"/>
  <c r="E144" i="1"/>
  <c r="H104" i="3"/>
  <c r="E40" i="1"/>
  <c r="H193" i="3"/>
  <c r="K37" i="3"/>
  <c r="K79" i="3" s="1"/>
  <c r="G27" i="1"/>
  <c r="H127" i="3"/>
  <c r="K91" i="3"/>
  <c r="E75" i="1"/>
  <c r="H196" i="3"/>
  <c r="H199" i="3"/>
  <c r="Q111" i="3"/>
  <c r="K108" i="3"/>
  <c r="E87" i="1" s="1"/>
  <c r="Q110" i="3"/>
  <c r="Q109" i="3"/>
  <c r="G29" i="1"/>
  <c r="H97" i="3"/>
  <c r="H184" i="3"/>
  <c r="F404" i="1"/>
  <c r="E407" i="1"/>
  <c r="E406" i="1" s="1"/>
  <c r="N406" i="1"/>
  <c r="M406" i="1"/>
  <c r="L406" i="1"/>
  <c r="G406" i="1"/>
  <c r="F406" i="1"/>
  <c r="K100" i="3" l="1"/>
  <c r="E73" i="1" s="1"/>
  <c r="H37" i="3"/>
  <c r="H293" i="3" s="1"/>
  <c r="E27" i="1"/>
  <c r="H91" i="3"/>
  <c r="F393" i="1"/>
  <c r="F392" i="1" s="1"/>
  <c r="E57" i="2" l="1"/>
  <c r="E56" i="2"/>
  <c r="J54" i="2"/>
  <c r="I54" i="2"/>
  <c r="H54" i="2"/>
  <c r="H220" i="1" s="1"/>
  <c r="G54" i="2"/>
  <c r="F54" i="2"/>
  <c r="F220" i="1" s="1"/>
  <c r="E53" i="2"/>
  <c r="E52" i="2"/>
  <c r="J50" i="2"/>
  <c r="I50" i="2"/>
  <c r="H50" i="2"/>
  <c r="G50" i="2"/>
  <c r="F50" i="2"/>
  <c r="E49" i="2"/>
  <c r="E48" i="2"/>
  <c r="E46" i="2" s="1"/>
  <c r="J46" i="2"/>
  <c r="I46" i="2"/>
  <c r="H46" i="2"/>
  <c r="G46" i="2"/>
  <c r="F46" i="2"/>
  <c r="E45" i="2"/>
  <c r="E44" i="2"/>
  <c r="J42" i="2"/>
  <c r="I42" i="2"/>
  <c r="H42" i="2"/>
  <c r="G42" i="2"/>
  <c r="F42" i="2"/>
  <c r="E41" i="2"/>
  <c r="E40" i="2"/>
  <c r="J38" i="2"/>
  <c r="I38" i="2"/>
  <c r="H38" i="2"/>
  <c r="G38" i="2"/>
  <c r="F38" i="2"/>
  <c r="E37" i="2"/>
  <c r="E36" i="2"/>
  <c r="J34" i="2"/>
  <c r="I34" i="2"/>
  <c r="H34" i="2"/>
  <c r="G34" i="2"/>
  <c r="F34" i="2"/>
  <c r="E33" i="2"/>
  <c r="E32" i="2"/>
  <c r="J30" i="2"/>
  <c r="I30" i="2"/>
  <c r="H30" i="2"/>
  <c r="G30" i="2"/>
  <c r="G19" i="2" s="1"/>
  <c r="F30" i="2"/>
  <c r="E29" i="2"/>
  <c r="E28" i="2"/>
  <c r="J26" i="2"/>
  <c r="I26" i="2"/>
  <c r="H26" i="2"/>
  <c r="F26" i="2"/>
  <c r="N188" i="1"/>
  <c r="M188" i="1"/>
  <c r="L188" i="1"/>
  <c r="L177" i="1" s="1"/>
  <c r="G188" i="1"/>
  <c r="G177" i="1" s="1"/>
  <c r="F188" i="1"/>
  <c r="F177" i="1" s="1"/>
  <c r="N187" i="1"/>
  <c r="M187" i="1"/>
  <c r="L187" i="1"/>
  <c r="L176" i="1" s="1"/>
  <c r="G187" i="1"/>
  <c r="G176" i="1" s="1"/>
  <c r="F187" i="1"/>
  <c r="F176" i="1" s="1"/>
  <c r="I220" i="1" l="1"/>
  <c r="M220" i="1"/>
  <c r="J220" i="1"/>
  <c r="N220" i="1"/>
  <c r="G278" i="1"/>
  <c r="F19" i="2"/>
  <c r="J19" i="2"/>
  <c r="I19" i="2"/>
  <c r="M186" i="1" s="1"/>
  <c r="E22" i="2"/>
  <c r="H19" i="2"/>
  <c r="L186" i="1" s="1"/>
  <c r="L175" i="1" s="1"/>
  <c r="E21" i="2"/>
  <c r="F186" i="1"/>
  <c r="G189" i="1"/>
  <c r="M189" i="1"/>
  <c r="M193" i="1"/>
  <c r="L189" i="1"/>
  <c r="L193" i="1"/>
  <c r="N189" i="1"/>
  <c r="N193" i="1"/>
  <c r="F189" i="1"/>
  <c r="F193" i="1"/>
  <c r="G186" i="1"/>
  <c r="G175" i="1" s="1"/>
  <c r="E50" i="2"/>
  <c r="E187" i="1"/>
  <c r="E176" i="1" s="1"/>
  <c r="E188" i="1"/>
  <c r="E177" i="1" s="1"/>
  <c r="E30" i="2"/>
  <c r="E26" i="2"/>
  <c r="E42" i="2"/>
  <c r="E38" i="2"/>
  <c r="E34" i="2"/>
  <c r="E54" i="2"/>
  <c r="E19" i="2" l="1"/>
  <c r="F175" i="1"/>
  <c r="N186" i="1"/>
  <c r="E186" i="1" s="1"/>
  <c r="E175" i="1" s="1"/>
  <c r="E192" i="1"/>
  <c r="E150" i="1"/>
  <c r="E78" i="1"/>
  <c r="F178" i="1" l="1"/>
  <c r="F280" i="1" s="1"/>
  <c r="G178" i="1"/>
  <c r="G280" i="1" s="1"/>
  <c r="E189" i="1"/>
  <c r="E182" i="1"/>
  <c r="L178" i="1"/>
  <c r="M178" i="1"/>
  <c r="N178" i="1"/>
  <c r="E178" i="1" l="1"/>
  <c r="L70" i="1" l="1"/>
  <c r="M70" i="1"/>
  <c r="M69" i="1" s="1"/>
  <c r="N70" i="1"/>
  <c r="F71" i="1"/>
  <c r="F70" i="1"/>
  <c r="F72" i="1" l="1"/>
  <c r="G70" i="1"/>
  <c r="F69" i="1" l="1"/>
  <c r="L135" i="1"/>
  <c r="M135" i="1"/>
  <c r="N135" i="1"/>
  <c r="G135" i="1"/>
  <c r="F135" i="1"/>
  <c r="E135" i="1" l="1"/>
  <c r="E70" i="1"/>
  <c r="E394" i="1"/>
  <c r="N24" i="1" l="1"/>
  <c r="F358" i="1"/>
  <c r="F349" i="1" s="1"/>
  <c r="E349" i="1" s="1"/>
  <c r="G358" i="1"/>
  <c r="L358" i="1"/>
  <c r="M358" i="1"/>
  <c r="N358" i="1"/>
  <c r="E360" i="1"/>
  <c r="E358" i="1" s="1"/>
  <c r="G411" i="1" l="1"/>
  <c r="F405" i="1"/>
  <c r="L411" i="1" l="1"/>
  <c r="N411" i="1"/>
  <c r="M411" i="1"/>
  <c r="E412" i="1"/>
  <c r="F411" i="1"/>
  <c r="N127" i="1"/>
  <c r="M127" i="1"/>
  <c r="L127" i="1"/>
  <c r="G127" i="1"/>
  <c r="F127" i="1"/>
  <c r="G123" i="1"/>
  <c r="L123" i="1"/>
  <c r="M123" i="1"/>
  <c r="N123" i="1"/>
  <c r="F123" i="1"/>
  <c r="E117" i="1"/>
  <c r="E118" i="1"/>
  <c r="E119" i="1"/>
  <c r="E124" i="1"/>
  <c r="E125" i="1"/>
  <c r="E126" i="1"/>
  <c r="E128" i="1"/>
  <c r="E129" i="1"/>
  <c r="E130" i="1"/>
  <c r="E411" i="1" l="1"/>
  <c r="E127" i="1"/>
  <c r="E123" i="1"/>
  <c r="G72" i="1"/>
  <c r="G71" i="1"/>
  <c r="L71" i="1"/>
  <c r="G69" i="1" l="1"/>
  <c r="L69" i="1"/>
  <c r="E289" i="1"/>
  <c r="E288" i="1"/>
  <c r="E287" i="1"/>
  <c r="F286" i="1"/>
  <c r="G286" i="1"/>
  <c r="L286" i="1"/>
  <c r="M286" i="1"/>
  <c r="N286" i="1"/>
  <c r="G285" i="1"/>
  <c r="G300" i="1" s="1"/>
  <c r="G296" i="1" s="1"/>
  <c r="L285" i="1"/>
  <c r="L300" i="1" s="1"/>
  <c r="L296" i="1" s="1"/>
  <c r="M285" i="1"/>
  <c r="M300" i="1" s="1"/>
  <c r="M296" i="1" s="1"/>
  <c r="N285" i="1"/>
  <c r="N300" i="1" s="1"/>
  <c r="N296" i="1" s="1"/>
  <c r="F285" i="1"/>
  <c r="F300" i="1" s="1"/>
  <c r="F296" i="1" s="1"/>
  <c r="G284" i="1"/>
  <c r="G299" i="1" s="1"/>
  <c r="G295" i="1" s="1"/>
  <c r="L284" i="1"/>
  <c r="L299" i="1" s="1"/>
  <c r="L295" i="1" s="1"/>
  <c r="M284" i="1"/>
  <c r="N284" i="1"/>
  <c r="N299" i="1" s="1"/>
  <c r="N295" i="1" s="1"/>
  <c r="F284" i="1"/>
  <c r="F299" i="1" s="1"/>
  <c r="F295" i="1" s="1"/>
  <c r="G283" i="1"/>
  <c r="G298" i="1" s="1"/>
  <c r="G294" i="1" s="1"/>
  <c r="L283" i="1"/>
  <c r="M283" i="1"/>
  <c r="M298" i="1" s="1"/>
  <c r="M294" i="1" s="1"/>
  <c r="N283" i="1"/>
  <c r="N298" i="1" s="1"/>
  <c r="N294" i="1" s="1"/>
  <c r="F283" i="1"/>
  <c r="F298" i="1" s="1"/>
  <c r="F294" i="1" s="1"/>
  <c r="G459" i="1"/>
  <c r="L405" i="1"/>
  <c r="M405" i="1"/>
  <c r="M459" i="1" s="1"/>
  <c r="N405" i="1"/>
  <c r="F459" i="1"/>
  <c r="G404" i="1"/>
  <c r="L404" i="1"/>
  <c r="M404" i="1"/>
  <c r="N404" i="1"/>
  <c r="G449" i="1"/>
  <c r="L449" i="1"/>
  <c r="L448" i="1" s="1"/>
  <c r="M449" i="1"/>
  <c r="M448" i="1" s="1"/>
  <c r="N449" i="1"/>
  <c r="F449" i="1"/>
  <c r="F448" i="1" s="1"/>
  <c r="E450" i="1"/>
  <c r="F451" i="1"/>
  <c r="G451" i="1"/>
  <c r="L451" i="1"/>
  <c r="M451" i="1"/>
  <c r="N451" i="1"/>
  <c r="E453" i="1"/>
  <c r="E447" i="1"/>
  <c r="E446" i="1"/>
  <c r="F445" i="1"/>
  <c r="G445" i="1"/>
  <c r="L445" i="1"/>
  <c r="M445" i="1"/>
  <c r="N445" i="1"/>
  <c r="G386" i="1"/>
  <c r="L386" i="1"/>
  <c r="M386" i="1"/>
  <c r="N386" i="1"/>
  <c r="F386" i="1"/>
  <c r="E452" i="1"/>
  <c r="E391" i="1"/>
  <c r="L280" i="1"/>
  <c r="M280" i="1"/>
  <c r="N280" i="1"/>
  <c r="G256" i="1"/>
  <c r="L256" i="1"/>
  <c r="M256" i="1"/>
  <c r="N256" i="1"/>
  <c r="F256" i="1"/>
  <c r="L459" i="1" l="1"/>
  <c r="E405" i="1"/>
  <c r="N293" i="1"/>
  <c r="G293" i="1"/>
  <c r="E296" i="1"/>
  <c r="F293" i="1"/>
  <c r="E451" i="1"/>
  <c r="G458" i="1"/>
  <c r="G457" i="1" s="1"/>
  <c r="L403" i="1"/>
  <c r="G297" i="1"/>
  <c r="L282" i="1"/>
  <c r="E284" i="1"/>
  <c r="L458" i="1"/>
  <c r="L457" i="1" s="1"/>
  <c r="E449" i="1"/>
  <c r="E448" i="1" s="1"/>
  <c r="G448" i="1"/>
  <c r="N448" i="1"/>
  <c r="M458" i="1"/>
  <c r="M457" i="1" s="1"/>
  <c r="G282" i="1"/>
  <c r="F297" i="1"/>
  <c r="N458" i="1"/>
  <c r="E300" i="1"/>
  <c r="G403" i="1"/>
  <c r="L298" i="1"/>
  <c r="F458" i="1"/>
  <c r="F457" i="1" s="1"/>
  <c r="M299" i="1"/>
  <c r="N297" i="1"/>
  <c r="N282" i="1"/>
  <c r="E285" i="1"/>
  <c r="E286" i="1"/>
  <c r="M282" i="1"/>
  <c r="E283" i="1"/>
  <c r="F282" i="1"/>
  <c r="N459" i="1"/>
  <c r="E459" i="1" s="1"/>
  <c r="N403" i="1"/>
  <c r="M403" i="1"/>
  <c r="F403" i="1"/>
  <c r="E404" i="1"/>
  <c r="E445" i="1"/>
  <c r="E403" i="1" l="1"/>
  <c r="M297" i="1"/>
  <c r="M295" i="1"/>
  <c r="E298" i="1"/>
  <c r="L294" i="1"/>
  <c r="E282" i="1"/>
  <c r="E458" i="1"/>
  <c r="E457" i="1" s="1"/>
  <c r="N457" i="1"/>
  <c r="L297" i="1"/>
  <c r="E299" i="1"/>
  <c r="F143" i="1"/>
  <c r="G143" i="1"/>
  <c r="L143" i="1"/>
  <c r="M143" i="1"/>
  <c r="N143" i="1"/>
  <c r="E147" i="1"/>
  <c r="E153" i="1"/>
  <c r="E142" i="1" s="1"/>
  <c r="E152" i="1"/>
  <c r="E141" i="1" s="1"/>
  <c r="F151" i="1"/>
  <c r="F140" i="1" s="1"/>
  <c r="G151" i="1"/>
  <c r="G140" i="1" s="1"/>
  <c r="L151" i="1"/>
  <c r="L140" i="1" s="1"/>
  <c r="M151" i="1"/>
  <c r="M140" i="1" s="1"/>
  <c r="N151" i="1"/>
  <c r="N140" i="1" s="1"/>
  <c r="M177" i="1"/>
  <c r="N177" i="1"/>
  <c r="M176" i="1"/>
  <c r="N176" i="1"/>
  <c r="N279" i="1" l="1"/>
  <c r="L293" i="1"/>
  <c r="E294" i="1"/>
  <c r="E295" i="1"/>
  <c r="M293" i="1"/>
  <c r="E297" i="1"/>
  <c r="N278" i="1"/>
  <c r="M175" i="1"/>
  <c r="E143" i="1"/>
  <c r="E151" i="1"/>
  <c r="E140" i="1" s="1"/>
  <c r="N175" i="1"/>
  <c r="E293" i="1" l="1"/>
  <c r="F61" i="1"/>
  <c r="G61" i="1"/>
  <c r="L61" i="1"/>
  <c r="M61" i="1"/>
  <c r="N61" i="1"/>
  <c r="F60" i="1"/>
  <c r="G60" i="1"/>
  <c r="L60" i="1"/>
  <c r="M60" i="1"/>
  <c r="N60" i="1"/>
  <c r="F59" i="1"/>
  <c r="G59" i="1"/>
  <c r="L59" i="1"/>
  <c r="M59" i="1"/>
  <c r="N59" i="1"/>
  <c r="E64" i="1"/>
  <c r="E60" i="1" s="1"/>
  <c r="E65" i="1"/>
  <c r="E61" i="1" s="1"/>
  <c r="E63" i="1"/>
  <c r="E59" i="1" s="1"/>
  <c r="F62" i="1"/>
  <c r="F58" i="1" s="1"/>
  <c r="G62" i="1"/>
  <c r="G58" i="1" s="1"/>
  <c r="L62" i="1"/>
  <c r="L58" i="1" s="1"/>
  <c r="M62" i="1"/>
  <c r="M58" i="1" s="1"/>
  <c r="N62" i="1"/>
  <c r="N58" i="1" s="1"/>
  <c r="E47" i="1"/>
  <c r="G46" i="1"/>
  <c r="L46" i="1"/>
  <c r="M25" i="1"/>
  <c r="N25" i="1"/>
  <c r="F46" i="1" l="1"/>
  <c r="F25" i="1"/>
  <c r="G25" i="1"/>
  <c r="L25" i="1"/>
  <c r="N46" i="1"/>
  <c r="M46" i="1"/>
  <c r="E62" i="1"/>
  <c r="E58" i="1" s="1"/>
  <c r="E46" i="1"/>
  <c r="L53" i="1" l="1"/>
  <c r="L461" i="1" s="1"/>
  <c r="F53" i="1"/>
  <c r="F461" i="1" s="1"/>
  <c r="G53" i="1"/>
  <c r="G461" i="1" s="1"/>
  <c r="N53" i="1"/>
  <c r="N461" i="1" s="1"/>
  <c r="M53" i="1"/>
  <c r="M461" i="1" s="1"/>
  <c r="E359" i="1" l="1"/>
  <c r="E357" i="1"/>
  <c r="F356" i="1"/>
  <c r="G356" i="1"/>
  <c r="L356" i="1"/>
  <c r="M356" i="1"/>
  <c r="N356" i="1"/>
  <c r="L392" i="1" l="1"/>
  <c r="M392" i="1"/>
  <c r="M387" i="1" s="1"/>
  <c r="N392" i="1"/>
  <c r="N387" i="1" s="1"/>
  <c r="G387" i="1"/>
  <c r="F241" i="1"/>
  <c r="F279" i="1" s="1"/>
  <c r="F240" i="1"/>
  <c r="E392" i="1" l="1"/>
  <c r="L387" i="1"/>
  <c r="F278" i="1"/>
  <c r="F239" i="1"/>
  <c r="E258" i="1"/>
  <c r="G303" i="1" l="1"/>
  <c r="L303" i="1"/>
  <c r="M303" i="1"/>
  <c r="N303" i="1"/>
  <c r="F303" i="1"/>
  <c r="G107" i="1"/>
  <c r="G136" i="1" s="1"/>
  <c r="L107" i="1"/>
  <c r="L136" i="1" s="1"/>
  <c r="M107" i="1"/>
  <c r="N107" i="1"/>
  <c r="F107" i="1"/>
  <c r="F136" i="1" s="1"/>
  <c r="G108" i="1"/>
  <c r="L108" i="1"/>
  <c r="M108" i="1"/>
  <c r="N108" i="1"/>
  <c r="F108" i="1"/>
  <c r="F137" i="1" s="1"/>
  <c r="N71" i="1"/>
  <c r="E71" i="1" l="1"/>
  <c r="N136" i="1"/>
  <c r="G137" i="1"/>
  <c r="L137" i="1"/>
  <c r="L106" i="1"/>
  <c r="G106" i="1"/>
  <c r="M106" i="1"/>
  <c r="N106" i="1"/>
  <c r="M136" i="1" l="1"/>
  <c r="E257" i="1" l="1"/>
  <c r="M349" i="1" l="1"/>
  <c r="M372" i="1" s="1"/>
  <c r="N349" i="1"/>
  <c r="N372" i="1" s="1"/>
  <c r="L349" i="1"/>
  <c r="L372" i="1" s="1"/>
  <c r="E352" i="1"/>
  <c r="E356" i="1"/>
  <c r="L55" i="1" l="1"/>
  <c r="M116" i="1" l="1"/>
  <c r="L73" i="1" l="1"/>
  <c r="E265" i="1" l="1"/>
  <c r="N72" i="1" l="1"/>
  <c r="N69" i="1" l="1"/>
  <c r="E72" i="1"/>
  <c r="E69" i="1" s="1"/>
  <c r="M137" i="1"/>
  <c r="N137" i="1"/>
  <c r="E269" i="1"/>
  <c r="N54" i="1"/>
  <c r="L24" i="1" l="1"/>
  <c r="L54" i="1" s="1"/>
  <c r="M24" i="1"/>
  <c r="M54" i="1" s="1"/>
  <c r="L116" i="1" l="1"/>
  <c r="F24" i="1"/>
  <c r="F54" i="1" s="1"/>
  <c r="E56" i="1" l="1"/>
  <c r="G241" i="1" l="1"/>
  <c r="G279" i="1" s="1"/>
  <c r="G277" i="1" s="1"/>
  <c r="G239" i="1" l="1"/>
  <c r="G376" i="1"/>
  <c r="N376" i="1" l="1"/>
  <c r="M376" i="1"/>
  <c r="L376" i="1"/>
  <c r="F376" i="1"/>
  <c r="E390" i="1" l="1"/>
  <c r="M348" i="1" l="1"/>
  <c r="N388" i="1" l="1"/>
  <c r="M388" i="1"/>
  <c r="L388" i="1"/>
  <c r="G388" i="1"/>
  <c r="N401" i="1"/>
  <c r="M401" i="1"/>
  <c r="L401" i="1"/>
  <c r="G401" i="1"/>
  <c r="N400" i="1"/>
  <c r="N462" i="1" s="1"/>
  <c r="L400" i="1"/>
  <c r="G400" i="1"/>
  <c r="E376" i="1"/>
  <c r="N383" i="1"/>
  <c r="N382" i="1" s="1"/>
  <c r="M383" i="1"/>
  <c r="L383" i="1"/>
  <c r="L382" i="1" s="1"/>
  <c r="G383" i="1"/>
  <c r="G382" i="1" s="1"/>
  <c r="F383" i="1"/>
  <c r="F382" i="1" s="1"/>
  <c r="N373" i="1"/>
  <c r="M373" i="1"/>
  <c r="L373" i="1"/>
  <c r="G373" i="1"/>
  <c r="F373" i="1"/>
  <c r="E365" i="1"/>
  <c r="E364" i="1" s="1"/>
  <c r="G364" i="1"/>
  <c r="E351" i="1"/>
  <c r="N348" i="1"/>
  <c r="L348" i="1"/>
  <c r="G349" i="1"/>
  <c r="G372" i="1" s="1"/>
  <c r="F372" i="1"/>
  <c r="E304" i="1"/>
  <c r="L302" i="1"/>
  <c r="G302" i="1"/>
  <c r="F302" i="1"/>
  <c r="N302" i="1"/>
  <c r="M302" i="1"/>
  <c r="F277" i="1"/>
  <c r="M240" i="1"/>
  <c r="L240" i="1"/>
  <c r="N138" i="1"/>
  <c r="N134" i="1" s="1"/>
  <c r="M138" i="1"/>
  <c r="M134" i="1" s="1"/>
  <c r="L138" i="1"/>
  <c r="L134" i="1" s="1"/>
  <c r="G138" i="1"/>
  <c r="G134" i="1" s="1"/>
  <c r="F138" i="1"/>
  <c r="N116" i="1"/>
  <c r="E83" i="1"/>
  <c r="N73" i="1"/>
  <c r="M73" i="1"/>
  <c r="G55" i="1"/>
  <c r="E33" i="1"/>
  <c r="M278" i="1" l="1"/>
  <c r="F134" i="1"/>
  <c r="L278" i="1"/>
  <c r="G463" i="1"/>
  <c r="M23" i="1"/>
  <c r="M55" i="1"/>
  <c r="N23" i="1"/>
  <c r="N55" i="1"/>
  <c r="L241" i="1"/>
  <c r="E244" i="1"/>
  <c r="M400" i="1"/>
  <c r="M399" i="1" s="1"/>
  <c r="M385" i="1"/>
  <c r="E375" i="1"/>
  <c r="E255" i="1"/>
  <c r="F388" i="1"/>
  <c r="E388" i="1" s="1"/>
  <c r="L370" i="1"/>
  <c r="M242" i="1"/>
  <c r="F348" i="1"/>
  <c r="L375" i="1"/>
  <c r="G242" i="1"/>
  <c r="N370" i="1"/>
  <c r="M382" i="1"/>
  <c r="G348" i="1"/>
  <c r="N242" i="1"/>
  <c r="G385" i="1"/>
  <c r="L242" i="1"/>
  <c r="N385" i="1"/>
  <c r="G375" i="1"/>
  <c r="E26" i="1"/>
  <c r="G116" i="1"/>
  <c r="E138" i="1"/>
  <c r="F464" i="1"/>
  <c r="N464" i="1"/>
  <c r="G370" i="1"/>
  <c r="E108" i="1"/>
  <c r="F106" i="1"/>
  <c r="M464" i="1"/>
  <c r="E303" i="1"/>
  <c r="E302" i="1" s="1"/>
  <c r="F375" i="1"/>
  <c r="N375" i="1"/>
  <c r="M241" i="1"/>
  <c r="M279" i="1" s="1"/>
  <c r="E373" i="1"/>
  <c r="E371" i="1" s="1"/>
  <c r="L464" i="1"/>
  <c r="F370" i="1"/>
  <c r="M370" i="1"/>
  <c r="M375" i="1"/>
  <c r="L385" i="1"/>
  <c r="G399" i="1"/>
  <c r="E389" i="1"/>
  <c r="L399" i="1"/>
  <c r="G24" i="1"/>
  <c r="G54" i="1" s="1"/>
  <c r="G462" i="1" s="1"/>
  <c r="E107" i="1"/>
  <c r="E372" i="1"/>
  <c r="N399" i="1"/>
  <c r="L462" i="1" l="1"/>
  <c r="L239" i="1"/>
  <c r="L279" i="1"/>
  <c r="L463" i="1" s="1"/>
  <c r="M239" i="1"/>
  <c r="E239" i="1" s="1"/>
  <c r="M463" i="1"/>
  <c r="N463" i="1"/>
  <c r="M462" i="1"/>
  <c r="E25" i="1"/>
  <c r="F55" i="1"/>
  <c r="F400" i="1"/>
  <c r="E386" i="1"/>
  <c r="E400" i="1" s="1"/>
  <c r="N277" i="1"/>
  <c r="L52" i="1"/>
  <c r="M52" i="1"/>
  <c r="L254" i="1"/>
  <c r="G254" i="1"/>
  <c r="E54" i="1"/>
  <c r="E24" i="1"/>
  <c r="E136" i="1"/>
  <c r="L23" i="1"/>
  <c r="E461" i="1"/>
  <c r="E241" i="1"/>
  <c r="E383" i="1"/>
  <c r="E382" i="1" s="1"/>
  <c r="F254" i="1"/>
  <c r="E256" i="1"/>
  <c r="E348" i="1"/>
  <c r="E240" i="1"/>
  <c r="E370" i="1"/>
  <c r="F242" i="1"/>
  <c r="E242" i="1" s="1"/>
  <c r="E106" i="1"/>
  <c r="M254" i="1"/>
  <c r="G23" i="1"/>
  <c r="F116" i="1"/>
  <c r="E116" i="1" s="1"/>
  <c r="L277" i="1" l="1"/>
  <c r="F462" i="1"/>
  <c r="N254" i="1"/>
  <c r="N52" i="1"/>
  <c r="L460" i="1"/>
  <c r="G52" i="1"/>
  <c r="F23" i="1"/>
  <c r="E23" i="1" s="1"/>
  <c r="E53" i="1"/>
  <c r="E254" i="1"/>
  <c r="E279" i="1"/>
  <c r="M460" i="1"/>
  <c r="M277" i="1"/>
  <c r="E278" i="1"/>
  <c r="G464" i="1"/>
  <c r="E464" i="1" s="1"/>
  <c r="E280" i="1"/>
  <c r="E137" i="1"/>
  <c r="E134" i="1" s="1"/>
  <c r="N460" i="1" l="1"/>
  <c r="E55" i="1"/>
  <c r="E52" i="1" s="1"/>
  <c r="F52" i="1"/>
  <c r="E277" i="1"/>
  <c r="G460" i="1"/>
  <c r="E462" i="1"/>
  <c r="E393" i="1"/>
  <c r="F387" i="1" l="1"/>
  <c r="F401" i="1" s="1"/>
  <c r="F399" i="1" s="1"/>
  <c r="F385" i="1" l="1"/>
  <c r="E387" i="1"/>
  <c r="E401" i="1" s="1"/>
  <c r="E399" i="1" s="1"/>
  <c r="F463" i="1"/>
  <c r="F460" i="1" l="1"/>
  <c r="E385" i="1"/>
  <c r="E463" i="1"/>
  <c r="E460" i="1" s="1"/>
</calcChain>
</file>

<file path=xl/sharedStrings.xml><?xml version="1.0" encoding="utf-8"?>
<sst xmlns="http://schemas.openxmlformats.org/spreadsheetml/2006/main" count="2507" uniqueCount="629">
  <si>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</si>
  <si>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</si>
  <si>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</si>
  <si>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</si>
  <si>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</si>
  <si>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</si>
  <si>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</si>
  <si>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</si>
  <si>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</si>
  <si>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</si>
  <si>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</si>
  <si>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</si>
  <si>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</si>
  <si>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</si>
  <si>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</si>
  <si>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</si>
  <si>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</si>
  <si>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</si>
  <si>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</si>
  <si>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</si>
  <si>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</si>
  <si>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</si>
  <si>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</si>
  <si>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</si>
  <si>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</si>
  <si>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</si>
  <si>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</si>
  <si>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</si>
  <si>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</si>
  <si>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Строительство сетей водоснабжения и водоотведения в д. Подушкино Одинцовского г.о.</t>
  </si>
  <si>
    <t>1.5.</t>
  </si>
  <si>
    <t xml:space="preserve">Управление жилищно-коммунального хозяйства 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</si>
  <si>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</si>
  <si>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</si>
  <si>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</si>
  <si>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</si>
  <si>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</si>
  <si>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</si>
  <si>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</si>
  <si>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</si>
  <si>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</si>
  <si>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</si>
  <si>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</si>
  <si>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</si>
  <si>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05.01. Утверждение схем теплоснабжения городских округов (актуализированных схем теплоснабжения городских округов)</t>
  </si>
  <si>
    <t>Мероприятие 05.03. Утверждение программ комплексного развития систем коммунальной инфраструктуры городских округов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</si>
  <si>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</si>
  <si>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</si>
  <si>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</si>
  <si>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</si>
  <si>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</si>
  <si>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</si>
  <si>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</si>
  <si>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</si>
  <si>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</si>
  <si>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</si>
  <si>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</si>
  <si>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</si>
  <si>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</si>
  <si>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</si>
  <si>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</si>
  <si>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Мероприятие F5.01. Строительство и реконструкция (модернизация) объектов питьевого водоснабжения</t>
  </si>
  <si>
    <t>Управление жилищно-коммунального хозяйства, Теруправления</t>
  </si>
  <si>
    <t>Мероприятие G6.01. 
Сокращение доли загрязненных сточных вод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</si>
  <si>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</si>
  <si>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</si>
  <si>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</si>
  <si>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</si>
  <si>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</si>
  <si>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</si>
  <si>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</si>
  <si>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</si>
  <si>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</si>
  <si>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</si>
  <si>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</si>
  <si>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</si>
  <si>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</si>
  <si>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</si>
  <si>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</si>
  <si>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01.03. Организация в границах городского округа водоотведения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</si>
  <si>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</si>
  <si>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</si>
  <si>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</si>
  <si>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</si>
  <si>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</si>
  <si>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</si>
  <si>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Мероприятие 02.02 – Капитальный ремонт сетей водоснабжения, водоотведения, теплоснабжения муниципальной собственности</t>
  </si>
  <si>
    <t>2.3.</t>
  </si>
  <si>
    <t>Основное мероприятие 04. Реализация проектов по строительству, реконструкции, модернизации объектов коммунальной инфраструктуры с использованием финансовых инструментов "Инфраструктурного меню"</t>
  </si>
  <si>
    <t>Мероприятие 04.03. 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</si>
  <si>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</si>
  <si>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</si>
  <si>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</si>
  <si>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</si>
  <si>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</si>
  <si>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</si>
  <si>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</si>
  <si>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</si>
  <si>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</si>
  <si>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 xml:space="preserve">Реконструкция ВЗУ-8 г.п. Одинцово Одинцовский г.о. </t>
  </si>
  <si>
    <t>2.2.1.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</si>
  <si>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</si>
  <si>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</si>
  <si>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</si>
  <si>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</si>
  <si>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</si>
  <si>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</si>
  <si>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</si>
  <si>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</si>
  <si>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5, расположенного по адресу: Московской области, Одинцовский г.о., р.п. Большие 
Вяземы, ул. Институт, корпус Б</t>
  </si>
  <si>
    <t>Реконструкция ВЗУ г. Кубинка Одинцовский городской округ</t>
  </si>
  <si>
    <t>Реконструкция ВЗУ Ликино Одинцовский городской округ</t>
  </si>
  <si>
    <t>Реконструкция ВЗУ-10 Одинцовский городской округ</t>
  </si>
  <si>
    <t>Реконструкция ВЗУ-6 Одинцовский городской округ</t>
  </si>
  <si>
    <t>Реконструкция ВЗУ-9 Одинцовский городской округ</t>
  </si>
  <si>
    <t>Реконструкция ВЗУ 1 г.п. Большие Вяземы Одинцовский городской округ</t>
  </si>
  <si>
    <t>Реконструкция ВЗУ ВНИИССОК г.п. Лесной городок Одинцовский городской округ</t>
  </si>
  <si>
    <t>Реконструкция ВЗУ-2 г.п. Большие Вяземы</t>
  </si>
  <si>
    <t>Реконструкция ВЗУ-7 г.п. Одинцово Одинцовский городской округ</t>
  </si>
  <si>
    <t xml:space="preserve">Реконструкция ВЗУ ПМС-4  п.Часцовское  Одинцовский г.о. 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</si>
  <si>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</si>
  <si>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</si>
  <si>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</si>
  <si>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Опиловка воздушных линий и демонтаж старых опор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</si>
  <si>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</si>
  <si>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</si>
  <si>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</si>
  <si>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</si>
  <si>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</si>
  <si>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</si>
  <si>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</si>
  <si>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</si>
  <si>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</si>
  <si>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</si>
  <si>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</si>
  <si>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</si>
  <si>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</si>
  <si>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</si>
  <si>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</si>
  <si>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</si>
  <si>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</si>
  <si>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</si>
  <si>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</si>
  <si>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</si>
  <si>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</si>
  <si>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</si>
  <si>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</si>
  <si>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</si>
  <si>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</si>
  <si>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</si>
  <si>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</si>
  <si>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Основное мероприятие 04 - Создание системы раздельного сбора отходов на территории муниципального образования Московской области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</si>
  <si>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</si>
  <si>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</si>
  <si>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</si>
  <si>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</si>
  <si>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</si>
  <si>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</si>
  <si>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</si>
  <si>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</si>
  <si>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Основное мероприятие F5 ‒ «Чистая вода»</t>
  </si>
  <si>
    <t>Основное мероприятие G6 -«Оздоровление Волги»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</si>
  <si>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</si>
  <si>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</si>
  <si>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</si>
  <si>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</si>
  <si>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</si>
  <si>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</si>
  <si>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</si>
  <si>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</si>
  <si>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</si>
  <si>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</si>
  <si>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</si>
  <si>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</si>
  <si>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</si>
  <si>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</si>
  <si>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</si>
  <si>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</si>
  <si>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</si>
  <si>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</si>
  <si>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</si>
  <si>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</si>
  <si>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</si>
  <si>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</si>
  <si>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</si>
  <si>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</si>
  <si>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</si>
  <si>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</si>
  <si>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Строительство водопроводной сети с реконструкцией водозаборного узла 
«Верхнее Ромашково» по адресу: Одинцовский г.о., г. Одинцово, с. Ромашково</t>
  </si>
  <si>
    <t>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</si>
  <si>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</si>
  <si>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</si>
  <si>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</si>
  <si>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</si>
  <si>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</si>
  <si>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</si>
  <si>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</si>
  <si>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</si>
  <si>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</si>
  <si>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</si>
  <si>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</si>
  <si>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</si>
  <si>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</si>
  <si>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</si>
  <si>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</si>
  <si>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</si>
  <si>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</si>
  <si>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</si>
  <si>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20.01.2026-30.11.2027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</si>
  <si>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</si>
  <si>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</si>
  <si>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</si>
  <si>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</si>
  <si>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</si>
  <si>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</si>
  <si>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</si>
  <si>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</si>
  <si>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</si>
  <si>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</si>
  <si>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</si>
  <si>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6.</t>
  </si>
  <si>
    <t>1480 куб.м/сутки</t>
  </si>
  <si>
    <t>Московская область, Одинцовский г.о., п. Лесной городок</t>
  </si>
  <si>
    <t>7.</t>
  </si>
  <si>
    <t>1750 тыс.куб.м/сутки</t>
  </si>
  <si>
    <t>8.</t>
  </si>
  <si>
    <t>9400 куб.м/сутки</t>
  </si>
  <si>
    <t>Московская область, Одинцовский г.о., г. Одинцово,  ул. Северная, 35</t>
  </si>
  <si>
    <t>9.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</si>
  <si>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</si>
  <si>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</si>
  <si>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</si>
  <si>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10.</t>
  </si>
  <si>
    <t>3840 куб.м/сутки</t>
  </si>
  <si>
    <t>Московской области, Одинцовский г.о., р.п. Большие 
Вяземы, ул. Институт, корпус Б</t>
  </si>
  <si>
    <t>11.</t>
  </si>
  <si>
    <t>Московской области, Одинцовский г.о., г. Кубинка</t>
  </si>
  <si>
    <t>12.</t>
  </si>
  <si>
    <t>412 куб.м/сутки</t>
  </si>
  <si>
    <t>Московской области, Одинцовский г.о., д. Дунино</t>
  </si>
  <si>
    <t>13.</t>
  </si>
  <si>
    <t>3024 куб.м/сутки</t>
  </si>
  <si>
    <t>Московской области, Одинцовский г.о., д. Ликино</t>
  </si>
  <si>
    <t>14.</t>
  </si>
  <si>
    <t>4800.куб.м/сутки</t>
  </si>
  <si>
    <t>Московская область, г.Одинцово, ул. Сосновая</t>
  </si>
  <si>
    <t>15.</t>
  </si>
  <si>
    <t>3900 куб.м/сутки</t>
  </si>
  <si>
    <t>Московская область, г. Одинцово, ул. Садовая, 24</t>
  </si>
  <si>
    <t>16.</t>
  </si>
  <si>
    <t>Московская область, г.Одинцово, Подушкинское шоссе, 19</t>
  </si>
  <si>
    <t>17.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</si>
  <si>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</si>
  <si>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</si>
  <si>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</si>
  <si>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</si>
  <si>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18.</t>
  </si>
  <si>
    <t>7000 куб/м</t>
  </si>
  <si>
    <t>Строительство  (в т.ч. проектные и изыскательские работы)</t>
  </si>
  <si>
    <t>19.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</si>
  <si>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</si>
  <si>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</si>
  <si>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</si>
  <si>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20.</t>
  </si>
  <si>
    <t>12 425 м3/сут</t>
  </si>
  <si>
    <t xml:space="preserve"> Московская область, г. Звенигород, Верхний Посад, проезд Проектируемый, владение 21 </t>
  </si>
  <si>
    <t>20.01.2023-30.11.2024</t>
  </si>
  <si>
    <t>21.</t>
  </si>
  <si>
    <t xml:space="preserve">Московская область, Одинцовский г.о., с.Ромашково </t>
  </si>
  <si>
    <t>22.</t>
  </si>
  <si>
    <t>13 Гкал/час</t>
  </si>
  <si>
    <t xml:space="preserve">Московская область, Одинцовский г.о.,п. д/х "Жуковка",  Жуковка-1 </t>
  </si>
  <si>
    <t>23.</t>
  </si>
  <si>
    <t>Московская область, Одинцовский г.о., п. д/х "Жуковка", Жуковка-2</t>
  </si>
  <si>
    <t>24.</t>
  </si>
  <si>
    <t>1,5 Гкал/ч</t>
  </si>
  <si>
    <t>Московская область, Одинцовский г.о.,п. д/х "Жуковка",  Жуковка-2</t>
  </si>
  <si>
    <t>2500 п.м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</si>
  <si>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</si>
  <si>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</si>
  <si>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</si>
  <si>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</si>
  <si>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</si>
  <si>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</si>
  <si>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27.</t>
  </si>
  <si>
    <t>1194 п.м.</t>
  </si>
  <si>
    <t>Московская область, Одинцовский г.о.,р.п.Новоивановское в районе д. Марфино</t>
  </si>
  <si>
    <t>28.</t>
  </si>
  <si>
    <t>4,8 км.</t>
  </si>
  <si>
    <t>Московская область, Одинцовский г.о., д. Мамоново</t>
  </si>
  <si>
    <t>29.</t>
  </si>
  <si>
    <t>7800 п.м.</t>
  </si>
  <si>
    <t>Московская область, Одинцовский г.о.,г. Одинцово (п. Баковка)</t>
  </si>
  <si>
    <t>30.</t>
  </si>
  <si>
    <t>10,5 км.</t>
  </si>
  <si>
    <t>Московская область,г. Одинцово, п. ВНИИССОК</t>
  </si>
  <si>
    <t>31.</t>
  </si>
  <si>
    <t>1500 п.м.</t>
  </si>
  <si>
    <t>Московская область,в районе с. Успенское</t>
  </si>
  <si>
    <t>32.</t>
  </si>
  <si>
    <t>1400 п.м., 
2100 п.м.</t>
  </si>
  <si>
    <t xml:space="preserve">Московская область, д.п. Лесной городок </t>
  </si>
  <si>
    <t xml:space="preserve">Итого по мероприятию F5.01.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</si>
  <si>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</si>
  <si>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</si>
  <si>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</si>
  <si>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</si>
  <si>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</si>
  <si>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</si>
  <si>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</si>
  <si>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Московская область, г. Одинцово.</t>
  </si>
  <si>
    <t>0,20 км.</t>
  </si>
  <si>
    <t>Московская область, Одинцовский г.о.,п. Жуковка-1</t>
  </si>
  <si>
    <t>01.05.2023-31.12.2024</t>
  </si>
  <si>
    <t>33.</t>
  </si>
  <si>
    <t>34.</t>
  </si>
  <si>
    <t>35.</t>
  </si>
  <si>
    <t>36.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</si>
  <si>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</si>
  <si>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25.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</si>
  <si>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</si>
  <si>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</si>
  <si>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</si>
  <si>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</si>
  <si>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</si>
  <si>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</si>
  <si>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</si>
  <si>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</si>
  <si>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</si>
  <si>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</si>
  <si>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</si>
  <si>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38.</t>
  </si>
  <si>
    <t>39.</t>
  </si>
  <si>
    <t>26.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</si>
  <si>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</si>
  <si>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</si>
  <si>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</si>
  <si>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</si>
  <si>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</si>
  <si>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</si>
  <si>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>37.</t>
  </si>
  <si>
    <t>40.</t>
  </si>
  <si>
    <t>01.01.2023-31.12.2024</t>
  </si>
  <si>
    <t>05.06.2023-31.12.2024</t>
  </si>
  <si>
    <t xml:space="preserve">Управление жилищно-коммунального хозяйства
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</si>
  <si>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</si>
  <si>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</si>
  <si>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</si>
  <si>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</si>
  <si>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</si>
  <si>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</si>
  <si>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</si>
  <si>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</si>
  <si>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</si>
  <si>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 xml:space="preserve">Строительство </t>
  </si>
  <si>
    <t>1.3.4.</t>
  </si>
  <si>
    <t>41.</t>
  </si>
  <si>
    <t>42.</t>
  </si>
  <si>
    <t xml:space="preserve">Московская область, Одинцовский г.о., от д. Раздоры до д. Шульгино </t>
  </si>
  <si>
    <t>43.</t>
  </si>
  <si>
    <t>44.</t>
  </si>
  <si>
    <t>45.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</si>
  <si>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</si>
  <si>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</si>
  <si>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</si>
  <si>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</si>
  <si>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</si>
  <si>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</si>
  <si>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</si>
  <si>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6,5 куб. м/сут.,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</si>
  <si>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</si>
  <si>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</si>
  <si>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</si>
  <si>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</si>
  <si>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</si>
  <si>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20.01.2022-29.12.2025</t>
  </si>
  <si>
    <t>06.09.2022-29.11.2025</t>
  </si>
  <si>
    <t>Московская область, Одинцовский г.о., д. Хлюпино</t>
  </si>
  <si>
    <t>01.01.2024-31.12.2024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</si>
  <si>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</si>
  <si>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</si>
  <si>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20.01.2024-30.11.2025</t>
  </si>
  <si>
    <t>Строительство КНС и сетей водоотведения, расположенных по адресу: Одинцовский г.о., г. Голицыно, 1 рабочий пер., д. 31В</t>
  </si>
  <si>
    <t>Одинцовский г.о., г. Голицыно, 1 рабочий пер., д. 31В</t>
  </si>
  <si>
    <t>46.</t>
  </si>
  <si>
    <t>47.</t>
  </si>
  <si>
    <t>48.</t>
  </si>
  <si>
    <t>49.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</si>
  <si>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программами, ед.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</si>
  <si>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</si>
  <si>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</si>
  <si>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очистные сооружения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</si>
  <si>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</si>
  <si>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</si>
  <si>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</si>
  <si>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</si>
  <si>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</si>
  <si>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Мероприятие 01.07 – Реализация проектов по реконструкции крупных загрязнителей Московской области</t>
  </si>
  <si>
    <t>Реконструированы объекты очистки сточных вод, ед.</t>
  </si>
  <si>
    <t>2.6.</t>
  </si>
  <si>
    <t>Мероприятие 01.08 – Реализация проектов по реконструкции загрязнителей Московской области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</si>
  <si>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</si>
  <si>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</si>
  <si>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</si>
  <si>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</si>
  <si>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</si>
  <si>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</si>
  <si>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</si>
  <si>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</si>
  <si>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</si>
  <si>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</si>
  <si>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</si>
  <si>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сети (участки) водоснабжения, водоотведения, теплоснабжения муниципальной собственности, ед.</t>
  </si>
  <si>
    <t>Мероприятие 02.05 – Аварийно-восстановительные работы на сетях водоснабжения и (или) теплоснабжения муниципальной собственности</t>
  </si>
  <si>
    <t>Выполнены аварийно-восстановительные работы на сетях водоснабжения и (или) теплоснабжения,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</si>
  <si>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</si>
  <si>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</si>
  <si>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</si>
  <si>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</si>
  <si>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</si>
  <si>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</si>
  <si>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</si>
  <si>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</si>
  <si>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</si>
  <si>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>Мероприятие 01.03 - Погашение просроченной задолженности за потребленные ресурсы (газ, электроэнергию, холодное водоснабжение и водоотведение) муниципальных предприятий с целью предупреждения их банкротства и (или) субсидиарной ответственности муниципальных образований Московской области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</si>
  <si>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</si>
  <si>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</si>
  <si>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Количество приборов учета, установленных в зданиях, строениях, сооружениях органов местного самоуправления и муниципальных учреждений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</si>
  <si>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</si>
  <si>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</t>
  </si>
  <si>
    <t>Количество многоквартирных домов, в которых установлены общедомовые приборы учета энергетических ресурсов, единица</t>
  </si>
  <si>
    <t xml:space="preserve">Количество многоквартирных домов, которым присвоен класс энергетической эффективности, единица
</t>
  </si>
  <si>
    <t>ИТОГО по подпрограмме 5 "Энергосбережение и повышение энергетической эффективности"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</si>
  <si>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</si>
  <si>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</si>
  <si>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</si>
  <si>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</si>
  <si>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</si>
  <si>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</si>
  <si>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</si>
  <si>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</si>
  <si>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</si>
  <si>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</si>
  <si>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</si>
  <si>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</si>
  <si>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20.01.2023-29.11.2027</t>
  </si>
  <si>
    <t>20.01.2023-14.10.2024</t>
  </si>
  <si>
    <t>20.01.2024-14.10.2024</t>
  </si>
  <si>
    <t>Построены и реконструированы объекты очистки сточных вод муниципальной собственности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</si>
  <si>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</si>
  <si>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</si>
  <si>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</si>
  <si>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Итого по мероприятию 02.03.</t>
  </si>
  <si>
    <t>Московская область, Одинцовский г.о.,  п. Гарь-Покровское</t>
  </si>
  <si>
    <t xml:space="preserve">Технологическое присоединение </t>
  </si>
  <si>
    <t>Управление жилищно-коммунального хозяйства 
(приложение 5
к муниципальной программе)</t>
  </si>
  <si>
    <t>Мероприятие 02.03 – Организация в границах городского округа теплоснабжения населения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</si>
  <si>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</si>
  <si>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</si>
  <si>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</si>
  <si>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</si>
  <si>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</si>
  <si>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</si>
  <si>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</si>
  <si>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</si>
  <si>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</si>
  <si>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</si>
  <si>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</si>
  <si>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50.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</si>
  <si>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</si>
  <si>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</si>
  <si>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</si>
  <si>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</si>
  <si>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</si>
  <si>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</si>
  <si>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</si>
  <si>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</si>
  <si>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</si>
  <si>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</si>
  <si>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</si>
  <si>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</si>
  <si>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</si>
  <si>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</si>
  <si>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</si>
  <si>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</si>
  <si>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>51.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</si>
  <si>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</si>
  <si>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</si>
  <si>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</si>
  <si>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</si>
  <si>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</si>
  <si>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</si>
  <si>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</si>
  <si>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</si>
  <si>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</si>
  <si>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</si>
  <si>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</si>
  <si>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</si>
  <si>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</si>
  <si>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</si>
  <si>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</si>
  <si>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</si>
  <si>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Московская область,  Одинцовский г.о.,  г. Кубинка-10</t>
  </si>
  <si>
    <t>Московская область, Одинцовский г.о., п. Городок-17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</si>
  <si>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</si>
  <si>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</si>
  <si>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</si>
  <si>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</si>
  <si>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</si>
  <si>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</si>
  <si>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</si>
  <si>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</si>
  <si>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</si>
  <si>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</si>
  <si>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</si>
  <si>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</si>
  <si>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</si>
  <si>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</si>
  <si>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</si>
  <si>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3,5 МВт</t>
  </si>
  <si>
    <t>42,6 МВт</t>
  </si>
  <si>
    <t>Реконструкция участков тепловых сетей по адресу: Московская область, Одинцовский г.о., пос. Старый Городок (в т.ч. ПИР)</t>
  </si>
  <si>
    <t>54.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</si>
  <si>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</si>
  <si>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</si>
  <si>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</si>
  <si>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</si>
  <si>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</si>
  <si>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</si>
  <si>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</si>
  <si>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</si>
  <si>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</si>
  <si>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</si>
  <si>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</si>
  <si>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</si>
  <si>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</si>
  <si>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</si>
  <si>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</si>
  <si>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</si>
  <si>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</si>
  <si>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</si>
  <si>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</si>
  <si>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22.08.2022-30.04.2024</t>
  </si>
  <si>
    <t>01.04.2024-14.10.2024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</si>
  <si>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</si>
  <si>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</si>
  <si>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</si>
  <si>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Мероприятие 01.07 – Реализация мероприятий по строительству и реконструкции объектов теплоснабжения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</si>
  <si>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</si>
  <si>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</si>
  <si>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</si>
  <si>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</si>
  <si>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</si>
  <si>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</si>
  <si>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Технологическое присоединение газоиспользующего оборудования и объектов капитального строительства к сети газораспределения для установки и запуска блочно-модульной котельной п. Гарь-Покровское, Одинцовский г.о.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</si>
  <si>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</si>
  <si>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</si>
  <si>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</si>
  <si>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</si>
  <si>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</si>
  <si>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</si>
  <si>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</si>
  <si>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 xml:space="preserve"> Администрации Одинцовского
городского округа Московской области 
от ___________________ №_________</t>
  </si>
  <si>
    <t xml:space="preserve"> Администрации Одинцовского
городского округа Московской области
от ______________________ №_____________</t>
  </si>
  <si>
    <t>Реконструкция ВЗУ мощностью 600 м3/сут по адресу: Московская область, Одинцовский г.о., п. ПМС-4, в том числе ПИР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</si>
  <si>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</si>
  <si>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</si>
  <si>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0.6 тыс м3/сут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</si>
  <si>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</si>
  <si>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</si>
  <si>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</si>
  <si>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</si>
  <si>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</si>
  <si>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>11.06.2024-29.11.2025</t>
  </si>
  <si>
    <t xml:space="preserve"> Московская область, Одинцовский г.о., п. ПМС-4</t>
  </si>
  <si>
    <t>04.07.2024-14.10.2025</t>
  </si>
  <si>
    <t xml:space="preserve"> Администрации Одинцовского
городского округа Московской области
от ______________________ №_________</t>
  </si>
  <si>
    <t>Итого по мероприятию 02.08.</t>
  </si>
  <si>
    <t>Мероприятие 02.08 – Реализация мероприятий по строительству и реконструкции сетей теплоснабжения муниципальной собственности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</si>
  <si>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</si>
  <si>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Количество построенных и реконструированных (модернизированных, технически перевооруженных) сетей теплоснабжения, ед.</t>
  </si>
  <si>
    <t>Капитальный ремонт сетей теплоснабжения в районе пос. Летний Отдых, ул. Зеленая, 3а (в т.ч. ПИР)</t>
  </si>
  <si>
    <t>Итого по мероприятию 02.10.</t>
  </si>
  <si>
    <t>Реконструкция ЦТП по адресу: Московская область, Одинцовский г.о., г. Кубинка, Кубинка-10, в/г 10 (в т.ч. ПИР)</t>
  </si>
  <si>
    <t>Реконструкция котельной по адресу: Московская область, Одинцовский г.о., п. Кубинка-10 в/г 10 (в т.ч. ПИР)</t>
  </si>
  <si>
    <t xml:space="preserve">23.07.2024-14.10.2025 </t>
  </si>
  <si>
    <t>09.07.2024-14.10.2025</t>
  </si>
  <si>
    <t>10 МВт</t>
  </si>
  <si>
    <t>5,8 МВт</t>
  </si>
  <si>
    <t>Московская область, Одинцовский г.о., п. Кубинка-10, в/г 10</t>
  </si>
  <si>
    <t>Построены и реконструированы сети (участки) теплоснабжения муниципальной собственности, ед.</t>
  </si>
  <si>
    <t>Капитально отремонтированы сети (участки) теплоснабжения, ед.</t>
  </si>
  <si>
    <t>23.07.2024-14.10.2025</t>
  </si>
  <si>
    <t>Приложение 4 к постановлению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</si>
  <si>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30.06.2024</t>
  </si>
  <si>
    <t>АО "Одинцовская теплосеть":</t>
  </si>
  <si>
    <t>МУП ЖКХ «Назарьево»:</t>
  </si>
  <si>
    <t>МП «Звенигородские инженерные сети»:</t>
  </si>
  <si>
    <t xml:space="preserve"> L=1012,5 м. </t>
  </si>
  <si>
    <t xml:space="preserve"> L=2068 м. </t>
  </si>
  <si>
    <t xml:space="preserve"> L=343,5 м. </t>
  </si>
  <si>
    <t xml:space="preserve"> L=2228 м. </t>
  </si>
  <si>
    <t>Реконструкция участков тепловых сетей по адресу: Московская область, Одинцовский г.о., г. Кубинка, Кубинка-10, в/г 10 (в т.ч. ПИР)</t>
  </si>
  <si>
    <t xml:space="preserve"> L=1487 м. </t>
  </si>
  <si>
    <t xml:space="preserve"> L=611 м. </t>
  </si>
  <si>
    <t xml:space="preserve"> L=1321 м. </t>
  </si>
  <si>
    <t xml:space="preserve"> L=360 м. </t>
  </si>
  <si>
    <t xml:space="preserve"> L=3356,7 м. </t>
  </si>
  <si>
    <t>08.07.2024-14.10.2025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</si>
  <si>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</si>
  <si>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</si>
  <si>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п. Новошихово(в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</si>
  <si>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</si>
  <si>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2.9.</t>
  </si>
  <si>
    <t>Количество капитально отремонтированных сетей теплоснабжения, ед.</t>
  </si>
  <si>
    <t>Актуализация проектной документации по мероприятию "Строительство сетей водоснабжения и водоотведения в д. Подушкино Одинцовского г.о."</t>
  </si>
  <si>
    <t>Проектные работы</t>
  </si>
  <si>
    <t>01.10.2024-31.12.2025</t>
  </si>
  <si>
    <t>Приложение 3 к постановлению</t>
  </si>
  <si>
    <t>Мероприятие 02.09. – Реализация мероприятий по капитальному ремонту сетей теплоснабжения на территории муниципальных образований</t>
  </si>
  <si>
    <t>1.3.6.</t>
  </si>
  <si>
    <t>Оснащение трансформаторной подстанции закрытого полигона ТКО «Часцы» оборудованием, обеспечивающим автоматическое переключение на резервный источник электроснабжения</t>
  </si>
  <si>
    <t>62.</t>
  </si>
  <si>
    <t>Мероприятие 02.09 – Реализация мероприятий по капитальному ремонту сетей теплоснабжения на территории муниципальных образований</t>
  </si>
  <si>
    <t>Мероприятие 1.05. Реализация мер по предупреждению банкротства муниципальных предприятий и (или) юридических лиц, 100 процентов акций (долей) которых принадлежит муниципальным образованиям Московской области, осуществляющих деятельность в сфере жилищно-коммунального хозяйства, в части погашения их просроченной задолженности по налогам, сборам и иным обязательным платежам и (или) за энергоресурсы (электроэнергию, газ, транспортировку газа, тепловую энергию и теплоноситель), и (или) за факторинговые услуги</t>
  </si>
  <si>
    <t>Удаление одного мероприятия</t>
  </si>
  <si>
    <t>ПРОЕКТ</t>
  </si>
  <si>
    <t>Начальник Управления бухгалтерского учета и отчетности, главный бухгалтер</t>
  </si>
  <si>
    <t>Н.А. Стародубова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</si>
</sst>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  <numFmt numFmtId="170" formatCode="0.000000000000000"/>
  </numFmts>
  <fonts count="27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3"/>
      <color rgb="FFFFFF00"/>
      <name val="Calibri"/>
      <family val="2"/>
      <charset val="204"/>
    </font>
    <font>
      <sz val="25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9" fontId="5" fillId="3" borderId="0" xfId="0" applyNumberFormat="1" applyFont="1" applyFill="1"/>
    <xf numFmtId="169" fontId="19" fillId="3" borderId="0" xfId="0" applyNumberFormat="1" applyFont="1" applyFill="1"/>
    <xf numFmtId="4" fontId="1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165" fontId="1" fillId="2" borderId="0" xfId="0" applyNumberFormat="1" applyFont="1" applyFill="1" applyBorder="1" applyAlignment="1" applyProtection="1"/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6" fillId="3" borderId="0" xfId="0" applyFont="1" applyFill="1"/>
    <xf numFmtId="0" fontId="7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4" fontId="5" fillId="3" borderId="0" xfId="0" applyNumberFormat="1" applyFont="1" applyFill="1"/>
    <xf numFmtId="4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4" fontId="21" fillId="3" borderId="0" xfId="0" applyNumberFormat="1" applyFont="1" applyFill="1"/>
    <xf numFmtId="0" fontId="11" fillId="3" borderId="0" xfId="0" applyFont="1" applyFill="1"/>
    <xf numFmtId="0" fontId="19" fillId="3" borderId="0" xfId="0" applyFont="1" applyFill="1"/>
    <xf numFmtId="0" fontId="20" fillId="3" borderId="0" xfId="0" applyFont="1" applyFill="1"/>
    <xf numFmtId="169" fontId="20" fillId="3" borderId="0" xfId="0" applyNumberFormat="1" applyFont="1" applyFill="1"/>
    <xf numFmtId="168" fontId="20" fillId="3" borderId="0" xfId="0" applyNumberFormat="1" applyFont="1" applyFill="1"/>
    <xf numFmtId="170" fontId="20" fillId="3" borderId="0" xfId="0" applyNumberFormat="1" applyFont="1" applyFill="1"/>
    <xf numFmtId="0" fontId="16" fillId="3" borderId="1" xfId="0" applyFont="1" applyFill="1" applyBorder="1"/>
    <xf numFmtId="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5" fillId="3" borderId="0" xfId="0" applyFont="1" applyFill="1" applyBorder="1"/>
    <xf numFmtId="4" fontId="10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/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vertical="top"/>
    </xf>
    <xf numFmtId="167" fontId="9" fillId="3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/>
    <xf numFmtId="164" fontId="11" fillId="3" borderId="0" xfId="0" applyNumberFormat="1" applyFont="1" applyFill="1" applyAlignment="1">
      <alignment horizontal="center" vertical="center"/>
    </xf>
    <xf numFmtId="0" fontId="14" fillId="3" borderId="0" xfId="0" applyFont="1" applyFill="1"/>
    <xf numFmtId="0" fontId="9" fillId="3" borderId="0" xfId="0" applyFont="1" applyFill="1" applyAlignment="1"/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top" wrapText="1"/>
    </xf>
    <xf numFmtId="0" fontId="12" fillId="3" borderId="0" xfId="0" applyFont="1" applyFill="1"/>
    <xf numFmtId="0" fontId="9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horizontal="right"/>
    </xf>
    <xf numFmtId="0" fontId="1" fillId="3" borderId="0" xfId="0" applyNumberFormat="1" applyFont="1" applyFill="1" applyBorder="1" applyAlignment="1" applyProtection="1">
      <alignment horizontal="right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22" fillId="3" borderId="0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top"/>
    </xf>
    <xf numFmtId="166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top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vertical="top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49" fontId="1" fillId="3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4" fontId="7" fillId="3" borderId="0" xfId="0" applyNumberFormat="1" applyFont="1" applyFill="1"/>
    <xf numFmtId="164" fontId="4" fillId="3" borderId="0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5" fontId="1" fillId="3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164" fontId="5" fillId="3" borderId="0" xfId="0" applyNumberFormat="1" applyFont="1" applyFill="1"/>
    <xf numFmtId="0" fontId="24" fillId="4" borderId="0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 applyProtection="1"/>
    <xf numFmtId="0" fontId="25" fillId="3" borderId="0" xfId="0" applyFont="1" applyFill="1"/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/>
    </xf>
    <xf numFmtId="0" fontId="26" fillId="4" borderId="0" xfId="0" applyFont="1" applyFill="1"/>
    <xf numFmtId="4" fontId="1" fillId="4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3" borderId="6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165" fontId="1" fillId="3" borderId="6" xfId="0" applyNumberFormat="1" applyFont="1" applyFill="1" applyBorder="1" applyAlignment="1" applyProtection="1">
      <alignment horizontal="center" vertical="top" wrapText="1"/>
    </xf>
    <xf numFmtId="165" fontId="1" fillId="3" borderId="7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166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top"/>
    </xf>
    <xf numFmtId="49" fontId="1" fillId="3" borderId="6" xfId="0" applyNumberFormat="1" applyFont="1" applyFill="1" applyBorder="1" applyAlignment="1" applyProtection="1">
      <alignment horizontal="center" vertical="top"/>
    </xf>
    <xf numFmtId="49" fontId="1" fillId="3" borderId="7" xfId="0" applyNumberFormat="1" applyFont="1" applyFill="1" applyBorder="1" applyAlignment="1" applyProtection="1">
      <alignment horizontal="center" vertical="top"/>
    </xf>
    <xf numFmtId="0" fontId="1" fillId="3" borderId="7" xfId="0" applyNumberFormat="1" applyFont="1" applyFill="1" applyBorder="1" applyAlignment="1" applyProtection="1">
      <alignment horizontal="center" vertical="top"/>
    </xf>
    <xf numFmtId="164" fontId="1" fillId="3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165" fontId="1" fillId="3" borderId="1" xfId="0" applyNumberFormat="1" applyFont="1" applyFill="1" applyBorder="1" applyAlignment="1" applyProtection="1">
      <alignment horizontal="center" vertical="top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16" fontId="1" fillId="3" borderId="1" xfId="0" applyNumberFormat="1" applyFont="1" applyFill="1" applyBorder="1" applyAlignment="1" applyProtection="1">
      <alignment horizontal="center" vertical="top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14" fontId="4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right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3" fillId="3" borderId="10" xfId="0" applyNumberFormat="1" applyFont="1" applyFill="1" applyBorder="1" applyAlignment="1" applyProtection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14" fontId="14" fillId="3" borderId="2" xfId="0" applyNumberFormat="1" applyFont="1" applyFill="1" applyBorder="1" applyAlignment="1">
      <alignment horizontal="center" vertical="center" wrapText="1"/>
    </xf>
    <xf numFmtId="14" fontId="14" fillId="3" borderId="6" xfId="0" applyNumberFormat="1" applyFont="1" applyFill="1" applyBorder="1" applyAlignment="1">
      <alignment horizontal="center" vertical="center" wrapText="1"/>
    </xf>
    <xf numFmtId="14" fontId="14" fillId="3" borderId="7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2" borderId="6" xfId="0" applyNumberFormat="1" applyFont="1" applyFill="1" applyBorder="1" applyAlignment="1" applyProtection="1">
      <alignment horizontal="center" vertical="top"/>
    </xf>
    <xf numFmtId="0" fontId="1" fillId="2" borderId="7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C474"/>
  <sheetViews>
    <sheetView tabSelected="1" view="pageBreakPreview" topLeftCell="A163" zoomScale="70" zoomScaleNormal="70" zoomScaleSheetLayoutView="70" zoomScalePageLayoutView="70" workbookViewId="0">
      <selection activeCell="C16" sqref="C16:C19"/>
    </sheetView>
  </sheetViews>
  <sheetFormatPr defaultColWidth="8.85546875" defaultRowHeight="75" customHeight="1" x14ac:dyDescent="0.3"/>
  <cols>
    <col min="1" max="1" width="14.140625" style="115" customWidth="1"/>
    <col min="2" max="2" width="43" style="79" customWidth="1"/>
    <col min="3" max="3" width="18" style="79" customWidth="1"/>
    <col min="4" max="4" width="37.5703125" style="79" customWidth="1"/>
    <col min="5" max="5" width="19.85546875" style="79" customWidth="1"/>
    <col min="6" max="6" width="18.140625" style="79" customWidth="1"/>
    <col min="7" max="7" width="16" style="79" customWidth="1"/>
    <col min="8" max="8" width="12.28515625" style="79" customWidth="1"/>
    <col min="9" max="9" width="14" style="79" customWidth="1"/>
    <col min="10" max="10" width="12.28515625" style="79" customWidth="1"/>
    <col min="11" max="11" width="11.7109375" style="79" customWidth="1"/>
    <col min="12" max="12" width="18.140625" style="79" customWidth="1"/>
    <col min="13" max="13" width="19.5703125" style="79" customWidth="1"/>
    <col min="14" max="14" width="19.42578125" style="79" customWidth="1"/>
    <col min="15" max="15" width="34" style="79" customWidth="1"/>
    <col min="16" max="16" width="42.28515625" style="79" customWidth="1"/>
    <col min="17" max="16384" width="8.85546875" style="79"/>
  </cols>
  <sheetData>
    <row r="1" spans="1:15" ht="33" customHeight="1" x14ac:dyDescent="0.3">
      <c r="A1" s="75"/>
      <c r="B1" s="75"/>
      <c r="C1" s="75"/>
      <c r="D1" s="76"/>
      <c r="E1" s="76"/>
      <c r="F1" s="77"/>
      <c r="G1" s="76"/>
      <c r="H1" s="78"/>
      <c r="I1" s="76"/>
      <c r="J1" s="76"/>
      <c r="K1" s="76"/>
      <c r="O1" s="80" t="s">
        <v>560</v>
      </c>
    </row>
    <row r="2" spans="1:15" ht="68.25" customHeight="1" x14ac:dyDescent="0.3">
      <c r="A2" s="75"/>
      <c r="B2" s="75"/>
      <c r="C2" s="75"/>
      <c r="D2" s="76"/>
      <c r="E2" s="76"/>
      <c r="F2" s="216" t="s">
        <v>626</v>
      </c>
      <c r="G2" s="217"/>
      <c r="H2" s="78"/>
      <c r="I2" s="76"/>
      <c r="J2" s="76"/>
      <c r="K2" s="76"/>
      <c r="N2" s="178" t="s">
        <v>576</v>
      </c>
      <c r="O2" s="178"/>
    </row>
    <row r="3" spans="1:15" ht="24.75" customHeight="1" x14ac:dyDescent="0.3">
      <c r="A3" s="75"/>
      <c r="B3" s="75"/>
      <c r="C3" s="75"/>
      <c r="D3" s="76"/>
      <c r="E3" s="76"/>
      <c r="F3" s="76"/>
      <c r="G3" s="76"/>
      <c r="H3" s="78"/>
      <c r="I3" s="76"/>
      <c r="J3" s="76"/>
      <c r="K3" s="76"/>
      <c r="N3" s="81"/>
      <c r="O3" s="81"/>
    </row>
    <row r="4" spans="1:15" ht="30.75" customHeight="1" x14ac:dyDescent="0.3">
      <c r="A4" s="218" t="s">
        <v>321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ht="24.75" customHeight="1" x14ac:dyDescent="0.3">
      <c r="A5" s="219" t="s">
        <v>59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5" ht="19.5" customHeight="1" x14ac:dyDescent="0.3">
      <c r="A6" s="219" t="s">
        <v>74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5" ht="15" customHeigh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</row>
    <row r="8" spans="1:15" ht="38.25" customHeight="1" x14ac:dyDescent="0.3">
      <c r="A8" s="204" t="s">
        <v>0</v>
      </c>
      <c r="B8" s="142" t="s">
        <v>60</v>
      </c>
      <c r="C8" s="142" t="s">
        <v>1</v>
      </c>
      <c r="D8" s="142" t="s">
        <v>2</v>
      </c>
      <c r="E8" s="142" t="s">
        <v>3</v>
      </c>
      <c r="F8" s="204" t="s">
        <v>4</v>
      </c>
      <c r="G8" s="204"/>
      <c r="H8" s="204"/>
      <c r="I8" s="204"/>
      <c r="J8" s="204"/>
      <c r="K8" s="204"/>
      <c r="L8" s="204"/>
      <c r="M8" s="204"/>
      <c r="N8" s="204"/>
      <c r="O8" s="142" t="s">
        <v>5</v>
      </c>
    </row>
    <row r="9" spans="1:15" ht="53.25" customHeight="1" x14ac:dyDescent="0.3">
      <c r="A9" s="204"/>
      <c r="B9" s="142"/>
      <c r="C9" s="142"/>
      <c r="D9" s="142"/>
      <c r="E9" s="142"/>
      <c r="F9" s="82">
        <v>2023</v>
      </c>
      <c r="G9" s="205">
        <v>2024</v>
      </c>
      <c r="H9" s="199"/>
      <c r="I9" s="199"/>
      <c r="J9" s="199"/>
      <c r="K9" s="200"/>
      <c r="L9" s="20">
        <v>2025</v>
      </c>
      <c r="M9" s="20">
        <v>2026</v>
      </c>
      <c r="N9" s="20">
        <v>2027</v>
      </c>
      <c r="O9" s="142"/>
    </row>
    <row r="10" spans="1:15" ht="24.75" customHeight="1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82">
        <v>6</v>
      </c>
      <c r="G10" s="205">
        <v>7</v>
      </c>
      <c r="H10" s="199"/>
      <c r="I10" s="199"/>
      <c r="J10" s="199"/>
      <c r="K10" s="200"/>
      <c r="L10" s="20">
        <v>8</v>
      </c>
      <c r="M10" s="20">
        <v>9</v>
      </c>
      <c r="N10" s="20">
        <v>10</v>
      </c>
      <c r="O10" s="20">
        <v>11</v>
      </c>
    </row>
    <row r="11" spans="1:15" ht="26.25" customHeight="1" x14ac:dyDescent="0.3">
      <c r="A11" s="83"/>
      <c r="B11" s="179" t="s">
        <v>155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</row>
    <row r="12" spans="1:15" ht="26.25" customHeight="1" x14ac:dyDescent="0.3">
      <c r="A12" s="160" t="s">
        <v>6</v>
      </c>
      <c r="B12" s="184" t="s">
        <v>160</v>
      </c>
      <c r="C12" s="160" t="s">
        <v>73</v>
      </c>
      <c r="D12" s="84" t="s">
        <v>8</v>
      </c>
      <c r="E12" s="22">
        <f>'Строительство и реконструкция'!K32</f>
        <v>165935.29999999999</v>
      </c>
      <c r="F12" s="85">
        <f>'Строительство и реконструкция'!L32</f>
        <v>0</v>
      </c>
      <c r="G12" s="155">
        <f>'Строительство и реконструкция'!M32</f>
        <v>0</v>
      </c>
      <c r="H12" s="156"/>
      <c r="I12" s="156"/>
      <c r="J12" s="156"/>
      <c r="K12" s="157"/>
      <c r="L12" s="22">
        <f>'Строительство и реконструкция'!N32</f>
        <v>0</v>
      </c>
      <c r="M12" s="22">
        <f>'Строительство и реконструкция'!O32</f>
        <v>0</v>
      </c>
      <c r="N12" s="22">
        <f>'Строительство и реконструкция'!P32</f>
        <v>165935.29999999999</v>
      </c>
      <c r="O12" s="141"/>
    </row>
    <row r="13" spans="1:15" ht="26.25" customHeight="1" x14ac:dyDescent="0.3">
      <c r="A13" s="161"/>
      <c r="B13" s="185"/>
      <c r="C13" s="161"/>
      <c r="D13" s="84" t="s">
        <v>9</v>
      </c>
      <c r="E13" s="22">
        <f>'Строительство и реконструкция'!K33</f>
        <v>0</v>
      </c>
      <c r="F13" s="85">
        <f>'Строительство и реконструкция'!L33</f>
        <v>0</v>
      </c>
      <c r="G13" s="155">
        <f>'Строительство и реконструкция'!M33</f>
        <v>0</v>
      </c>
      <c r="H13" s="156"/>
      <c r="I13" s="156"/>
      <c r="J13" s="156"/>
      <c r="K13" s="157"/>
      <c r="L13" s="22">
        <f>'Строительство и реконструкция'!N33</f>
        <v>0</v>
      </c>
      <c r="M13" s="22">
        <f>'Строительство и реконструкция'!O33</f>
        <v>0</v>
      </c>
      <c r="N13" s="22">
        <f>'Строительство и реконструкция'!P33</f>
        <v>0</v>
      </c>
      <c r="O13" s="141"/>
    </row>
    <row r="14" spans="1:15" ht="38.25" customHeight="1" x14ac:dyDescent="0.3">
      <c r="A14" s="161"/>
      <c r="B14" s="185"/>
      <c r="C14" s="161"/>
      <c r="D14" s="84" t="s">
        <v>10</v>
      </c>
      <c r="E14" s="22">
        <f>'Строительство и реконструкция'!K34</f>
        <v>101552.4</v>
      </c>
      <c r="F14" s="85">
        <f>'Строительство и реконструкция'!L34</f>
        <v>0</v>
      </c>
      <c r="G14" s="155">
        <f>'Строительство и реконструкция'!M34</f>
        <v>0</v>
      </c>
      <c r="H14" s="156"/>
      <c r="I14" s="156"/>
      <c r="J14" s="156"/>
      <c r="K14" s="157"/>
      <c r="L14" s="22">
        <f>'Строительство и реконструкция'!N34</f>
        <v>0</v>
      </c>
      <c r="M14" s="22">
        <f>'Строительство и реконструкция'!O34</f>
        <v>0</v>
      </c>
      <c r="N14" s="22">
        <f>'Строительство и реконструкция'!P34</f>
        <v>101552.4</v>
      </c>
      <c r="O14" s="141"/>
    </row>
    <row r="15" spans="1:15" ht="39.75" customHeight="1" x14ac:dyDescent="0.3">
      <c r="A15" s="162"/>
      <c r="B15" s="186"/>
      <c r="C15" s="162"/>
      <c r="D15" s="84" t="s">
        <v>11</v>
      </c>
      <c r="E15" s="22">
        <f>'Строительство и реконструкция'!K35</f>
        <v>64382.899999999994</v>
      </c>
      <c r="F15" s="85">
        <f>'Строительство и реконструкция'!L35</f>
        <v>0</v>
      </c>
      <c r="G15" s="155">
        <f>'Строительство и реконструкция'!M35</f>
        <v>0</v>
      </c>
      <c r="H15" s="156"/>
      <c r="I15" s="156"/>
      <c r="J15" s="156"/>
      <c r="K15" s="157"/>
      <c r="L15" s="22">
        <f>'Строительство и реконструкция'!N35</f>
        <v>0</v>
      </c>
      <c r="M15" s="22">
        <f>'Строительство и реконструкция'!O35</f>
        <v>0</v>
      </c>
      <c r="N15" s="22">
        <f>'Строительство и реконструкция'!P35</f>
        <v>64382.899999999994</v>
      </c>
      <c r="O15" s="141"/>
    </row>
    <row r="16" spans="1:15" ht="26.25" customHeight="1" x14ac:dyDescent="0.3">
      <c r="A16" s="160" t="s">
        <v>13</v>
      </c>
      <c r="B16" s="184" t="s">
        <v>61</v>
      </c>
      <c r="C16" s="160" t="s">
        <v>73</v>
      </c>
      <c r="D16" s="84" t="s">
        <v>8</v>
      </c>
      <c r="E16" s="22">
        <f>'Строительство и реконструкция'!K32</f>
        <v>165935.29999999999</v>
      </c>
      <c r="F16" s="85">
        <f>'Строительство и реконструкция'!L32</f>
        <v>0</v>
      </c>
      <c r="G16" s="155">
        <f>'Строительство и реконструкция'!M32</f>
        <v>0</v>
      </c>
      <c r="H16" s="156"/>
      <c r="I16" s="156"/>
      <c r="J16" s="156"/>
      <c r="K16" s="157"/>
      <c r="L16" s="22">
        <f>'Строительство и реконструкция'!N32</f>
        <v>0</v>
      </c>
      <c r="M16" s="22">
        <f>'Строительство и реконструкция'!O32</f>
        <v>0</v>
      </c>
      <c r="N16" s="22">
        <f>'Строительство и реконструкция'!P32</f>
        <v>165935.29999999999</v>
      </c>
      <c r="O16" s="160" t="s">
        <v>334</v>
      </c>
    </row>
    <row r="17" spans="1:15" ht="26.25" customHeight="1" x14ac:dyDescent="0.3">
      <c r="A17" s="161"/>
      <c r="B17" s="185"/>
      <c r="C17" s="161"/>
      <c r="D17" s="84" t="s">
        <v>9</v>
      </c>
      <c r="E17" s="22">
        <f>'Строительство и реконструкция'!K33</f>
        <v>0</v>
      </c>
      <c r="F17" s="85">
        <f>'Строительство и реконструкция'!L33</f>
        <v>0</v>
      </c>
      <c r="G17" s="155">
        <f>'Строительство и реконструкция'!M33</f>
        <v>0</v>
      </c>
      <c r="H17" s="156"/>
      <c r="I17" s="156"/>
      <c r="J17" s="156"/>
      <c r="K17" s="157"/>
      <c r="L17" s="22">
        <f>'Строительство и реконструкция'!N33</f>
        <v>0</v>
      </c>
      <c r="M17" s="22">
        <f>'Строительство и реконструкция'!O33</f>
        <v>0</v>
      </c>
      <c r="N17" s="22">
        <f>'Строительство и реконструкция'!P33</f>
        <v>0</v>
      </c>
      <c r="O17" s="161"/>
    </row>
    <row r="18" spans="1:15" ht="42" customHeight="1" x14ac:dyDescent="0.3">
      <c r="A18" s="161"/>
      <c r="B18" s="185"/>
      <c r="C18" s="161"/>
      <c r="D18" s="84" t="s">
        <v>10</v>
      </c>
      <c r="E18" s="22">
        <f>'Строительство и реконструкция'!K34</f>
        <v>101552.4</v>
      </c>
      <c r="F18" s="85">
        <f>'Строительство и реконструкция'!L34</f>
        <v>0</v>
      </c>
      <c r="G18" s="155">
        <f>'Строительство и реконструкция'!M34</f>
        <v>0</v>
      </c>
      <c r="H18" s="156"/>
      <c r="I18" s="156"/>
      <c r="J18" s="156"/>
      <c r="K18" s="157"/>
      <c r="L18" s="22">
        <f>'Строительство и реконструкция'!N34</f>
        <v>0</v>
      </c>
      <c r="M18" s="22">
        <f>'Строительство и реконструкция'!O34</f>
        <v>0</v>
      </c>
      <c r="N18" s="22">
        <f>'Строительство и реконструкция'!P34</f>
        <v>101552.4</v>
      </c>
      <c r="O18" s="161"/>
    </row>
    <row r="19" spans="1:15" ht="42" customHeight="1" x14ac:dyDescent="0.3">
      <c r="A19" s="161"/>
      <c r="B19" s="186"/>
      <c r="C19" s="162"/>
      <c r="D19" s="84" t="s">
        <v>11</v>
      </c>
      <c r="E19" s="22">
        <f>'Строительство и реконструкция'!K35</f>
        <v>64382.899999999994</v>
      </c>
      <c r="F19" s="85">
        <f>'Строительство и реконструкция'!L35</f>
        <v>0</v>
      </c>
      <c r="G19" s="155">
        <f>'Строительство и реконструкция'!M35</f>
        <v>0</v>
      </c>
      <c r="H19" s="156"/>
      <c r="I19" s="156"/>
      <c r="J19" s="156"/>
      <c r="K19" s="157"/>
      <c r="L19" s="22">
        <f>'Строительство и реконструкция'!N35</f>
        <v>0</v>
      </c>
      <c r="M19" s="22">
        <f>'Строительство и реконструкция'!O35</f>
        <v>0</v>
      </c>
      <c r="N19" s="22">
        <f>'Строительство и реконструкция'!P35</f>
        <v>64382.899999999994</v>
      </c>
      <c r="O19" s="161"/>
    </row>
    <row r="20" spans="1:15" ht="28.5" customHeight="1" x14ac:dyDescent="0.3">
      <c r="A20" s="161"/>
      <c r="B20" s="184" t="s">
        <v>388</v>
      </c>
      <c r="C20" s="142" t="s">
        <v>124</v>
      </c>
      <c r="D20" s="181" t="s">
        <v>124</v>
      </c>
      <c r="E20" s="177" t="s">
        <v>125</v>
      </c>
      <c r="F20" s="177" t="s">
        <v>126</v>
      </c>
      <c r="G20" s="148" t="s">
        <v>438</v>
      </c>
      <c r="H20" s="155" t="s">
        <v>439</v>
      </c>
      <c r="I20" s="156"/>
      <c r="J20" s="156"/>
      <c r="K20" s="157"/>
      <c r="L20" s="177" t="s">
        <v>127</v>
      </c>
      <c r="M20" s="177" t="s">
        <v>128</v>
      </c>
      <c r="N20" s="177" t="s">
        <v>129</v>
      </c>
      <c r="O20" s="161"/>
    </row>
    <row r="21" spans="1:15" ht="28.5" customHeight="1" x14ac:dyDescent="0.3">
      <c r="A21" s="161"/>
      <c r="B21" s="185"/>
      <c r="C21" s="142"/>
      <c r="D21" s="182"/>
      <c r="E21" s="149"/>
      <c r="F21" s="149"/>
      <c r="G21" s="149"/>
      <c r="H21" s="86" t="s">
        <v>434</v>
      </c>
      <c r="I21" s="86" t="s">
        <v>435</v>
      </c>
      <c r="J21" s="86" t="s">
        <v>436</v>
      </c>
      <c r="K21" s="86" t="s">
        <v>437</v>
      </c>
      <c r="L21" s="149"/>
      <c r="M21" s="149"/>
      <c r="N21" s="149"/>
      <c r="O21" s="161"/>
    </row>
    <row r="22" spans="1:15" ht="50.25" customHeight="1" x14ac:dyDescent="0.3">
      <c r="A22" s="162"/>
      <c r="B22" s="186"/>
      <c r="C22" s="142"/>
      <c r="D22" s="183"/>
      <c r="E22" s="18">
        <f>F22+G22+L22+M22+N22</f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162"/>
    </row>
    <row r="23" spans="1:15" ht="30" customHeight="1" x14ac:dyDescent="0.3">
      <c r="A23" s="144" t="s">
        <v>23</v>
      </c>
      <c r="B23" s="147" t="s">
        <v>7</v>
      </c>
      <c r="C23" s="144" t="s">
        <v>73</v>
      </c>
      <c r="D23" s="88" t="s">
        <v>8</v>
      </c>
      <c r="E23" s="22">
        <f>F23+G23+L23+M23+N23</f>
        <v>1321569.8539999998</v>
      </c>
      <c r="F23" s="22">
        <f>SUM(F24:F25)</f>
        <v>8310.3119999999999</v>
      </c>
      <c r="G23" s="155">
        <f>SUM(G24:G25)</f>
        <v>59914.661999999997</v>
      </c>
      <c r="H23" s="156"/>
      <c r="I23" s="156"/>
      <c r="J23" s="156"/>
      <c r="K23" s="157"/>
      <c r="L23" s="22">
        <f>SUM(L24:L25)</f>
        <v>347853.03</v>
      </c>
      <c r="M23" s="22">
        <f>SUM(M24:M25)</f>
        <v>184856.41999999998</v>
      </c>
      <c r="N23" s="22">
        <f>SUM(N24:N25)</f>
        <v>720635.42999999993</v>
      </c>
      <c r="O23" s="141"/>
    </row>
    <row r="24" spans="1:15" ht="45" customHeight="1" x14ac:dyDescent="0.3">
      <c r="A24" s="144"/>
      <c r="B24" s="147"/>
      <c r="C24" s="144"/>
      <c r="D24" s="21" t="s">
        <v>10</v>
      </c>
      <c r="E24" s="22">
        <f>F24+G24+L24+M24+N24</f>
        <v>800375.58000000007</v>
      </c>
      <c r="F24" s="22">
        <f>F28</f>
        <v>600.49</v>
      </c>
      <c r="G24" s="155">
        <f>G28</f>
        <v>32781.14</v>
      </c>
      <c r="H24" s="156"/>
      <c r="I24" s="156"/>
      <c r="J24" s="156"/>
      <c r="K24" s="157"/>
      <c r="L24" s="22">
        <f>L28</f>
        <v>213583.63</v>
      </c>
      <c r="M24" s="22">
        <f>M28</f>
        <v>113728</v>
      </c>
      <c r="N24" s="22">
        <f>N28</f>
        <v>439682.32</v>
      </c>
      <c r="O24" s="141"/>
    </row>
    <row r="25" spans="1:15" ht="45" customHeight="1" x14ac:dyDescent="0.3">
      <c r="A25" s="144"/>
      <c r="B25" s="147"/>
      <c r="C25" s="144"/>
      <c r="D25" s="21" t="s">
        <v>11</v>
      </c>
      <c r="E25" s="22">
        <f>F25+G25+L25+M25+N25</f>
        <v>521194.27399999998</v>
      </c>
      <c r="F25" s="22">
        <f>F29+F35+F42+F48</f>
        <v>7709.8220000000001</v>
      </c>
      <c r="G25" s="155">
        <f>G29+G35+G42+G48</f>
        <v>27133.521999999997</v>
      </c>
      <c r="H25" s="156"/>
      <c r="I25" s="156"/>
      <c r="J25" s="156"/>
      <c r="K25" s="157"/>
      <c r="L25" s="22">
        <f>L29+L35+L42+L48</f>
        <v>134269.4</v>
      </c>
      <c r="M25" s="22">
        <f>M29+M35+M42+M48</f>
        <v>71128.42</v>
      </c>
      <c r="N25" s="22">
        <f>N29+N35+N42+N48</f>
        <v>280953.11</v>
      </c>
      <c r="O25" s="141"/>
    </row>
    <row r="26" spans="1:15" ht="35.25" customHeight="1" x14ac:dyDescent="0.3">
      <c r="A26" s="144"/>
      <c r="B26" s="147"/>
      <c r="C26" s="144"/>
      <c r="D26" s="21" t="s">
        <v>12</v>
      </c>
      <c r="E26" s="22">
        <f>SUM(F26:N26)</f>
        <v>0</v>
      </c>
      <c r="F26" s="22">
        <f>F36</f>
        <v>0</v>
      </c>
      <c r="G26" s="155">
        <f>G36</f>
        <v>0</v>
      </c>
      <c r="H26" s="156"/>
      <c r="I26" s="156"/>
      <c r="J26" s="156"/>
      <c r="K26" s="157"/>
      <c r="L26" s="22">
        <f t="shared" ref="L26:N26" si="0">L36</f>
        <v>0</v>
      </c>
      <c r="M26" s="22">
        <f t="shared" si="0"/>
        <v>0</v>
      </c>
      <c r="N26" s="22">
        <f t="shared" si="0"/>
        <v>0</v>
      </c>
      <c r="O26" s="141"/>
    </row>
    <row r="27" spans="1:15" ht="32.25" customHeight="1" x14ac:dyDescent="0.3">
      <c r="A27" s="144" t="s">
        <v>25</v>
      </c>
      <c r="B27" s="147" t="s">
        <v>75</v>
      </c>
      <c r="C27" s="144" t="s">
        <v>73</v>
      </c>
      <c r="D27" s="21" t="s">
        <v>8</v>
      </c>
      <c r="E27" s="22">
        <f>'Строительство и реконструкция'!K79</f>
        <v>1301849.54</v>
      </c>
      <c r="F27" s="22">
        <f>'Строительство и реконструкция'!L79</f>
        <v>960.78</v>
      </c>
      <c r="G27" s="150">
        <f>'Строительство и реконструкция'!M79</f>
        <v>55343.880000000005</v>
      </c>
      <c r="H27" s="150"/>
      <c r="I27" s="150"/>
      <c r="J27" s="150"/>
      <c r="K27" s="150"/>
      <c r="L27" s="22">
        <f>'Строительство и реконструкция'!N79</f>
        <v>345253.02999999997</v>
      </c>
      <c r="M27" s="22">
        <f>'Строительство и реконструкция'!O79</f>
        <v>182256.41999999998</v>
      </c>
      <c r="N27" s="22">
        <f>'Строительство и реконструкция'!P79</f>
        <v>718035.42999999993</v>
      </c>
      <c r="O27" s="141" t="s">
        <v>335</v>
      </c>
    </row>
    <row r="28" spans="1:15" ht="39.75" customHeight="1" x14ac:dyDescent="0.3">
      <c r="A28" s="144"/>
      <c r="B28" s="147"/>
      <c r="C28" s="144"/>
      <c r="D28" s="21" t="s">
        <v>10</v>
      </c>
      <c r="E28" s="22">
        <f>'Строительство и реконструкция'!K80</f>
        <v>800375.58</v>
      </c>
      <c r="F28" s="22">
        <f>'Строительство и реконструкция'!L80</f>
        <v>600.49</v>
      </c>
      <c r="G28" s="150">
        <f>'Строительство и реконструкция'!M80</f>
        <v>32781.14</v>
      </c>
      <c r="H28" s="150"/>
      <c r="I28" s="150"/>
      <c r="J28" s="150"/>
      <c r="K28" s="150"/>
      <c r="L28" s="22">
        <f>'Строительство и реконструкция'!N80</f>
        <v>213583.63</v>
      </c>
      <c r="M28" s="22">
        <f>'Строительство и реконструкция'!O80</f>
        <v>113728</v>
      </c>
      <c r="N28" s="22">
        <f>'Строительство и реконструкция'!P80</f>
        <v>439682.32</v>
      </c>
      <c r="O28" s="141"/>
    </row>
    <row r="29" spans="1:15" ht="39" customHeight="1" x14ac:dyDescent="0.3">
      <c r="A29" s="144"/>
      <c r="B29" s="147"/>
      <c r="C29" s="144"/>
      <c r="D29" s="21" t="s">
        <v>11</v>
      </c>
      <c r="E29" s="22">
        <f>'Строительство и реконструкция'!K81</f>
        <v>501473.95999999996</v>
      </c>
      <c r="F29" s="22">
        <f>'Строительство и реконструкция'!L81</f>
        <v>360.29</v>
      </c>
      <c r="G29" s="150">
        <f>'Строительство и реконструкция'!M81</f>
        <v>22562.739999999998</v>
      </c>
      <c r="H29" s="150"/>
      <c r="I29" s="150"/>
      <c r="J29" s="150"/>
      <c r="K29" s="150"/>
      <c r="L29" s="22">
        <f>'Строительство и реконструкция'!N81</f>
        <v>131669.4</v>
      </c>
      <c r="M29" s="22">
        <f>'Строительство и реконструкция'!O81</f>
        <v>68528.42</v>
      </c>
      <c r="N29" s="22">
        <f>'Строительство и реконструкция'!P81</f>
        <v>278353.11</v>
      </c>
      <c r="O29" s="141"/>
    </row>
    <row r="30" spans="1:15" ht="25.5" customHeight="1" x14ac:dyDescent="0.3">
      <c r="A30" s="144"/>
      <c r="B30" s="147" t="s">
        <v>389</v>
      </c>
      <c r="C30" s="142" t="s">
        <v>124</v>
      </c>
      <c r="D30" s="142" t="s">
        <v>124</v>
      </c>
      <c r="E30" s="150" t="s">
        <v>125</v>
      </c>
      <c r="F30" s="150" t="s">
        <v>126</v>
      </c>
      <c r="G30" s="159" t="s">
        <v>438</v>
      </c>
      <c r="H30" s="150" t="s">
        <v>439</v>
      </c>
      <c r="I30" s="150"/>
      <c r="J30" s="150"/>
      <c r="K30" s="150"/>
      <c r="L30" s="150" t="s">
        <v>127</v>
      </c>
      <c r="M30" s="150" t="s">
        <v>128</v>
      </c>
      <c r="N30" s="150" t="s">
        <v>129</v>
      </c>
      <c r="O30" s="141"/>
    </row>
    <row r="31" spans="1:15" ht="23.25" customHeight="1" x14ac:dyDescent="0.3">
      <c r="A31" s="144"/>
      <c r="B31" s="147"/>
      <c r="C31" s="142"/>
      <c r="D31" s="142"/>
      <c r="E31" s="150"/>
      <c r="F31" s="150"/>
      <c r="G31" s="150"/>
      <c r="H31" s="22" t="s">
        <v>434</v>
      </c>
      <c r="I31" s="22" t="s">
        <v>435</v>
      </c>
      <c r="J31" s="22" t="s">
        <v>436</v>
      </c>
      <c r="K31" s="22" t="s">
        <v>437</v>
      </c>
      <c r="L31" s="150"/>
      <c r="M31" s="150"/>
      <c r="N31" s="150"/>
      <c r="O31" s="141"/>
    </row>
    <row r="32" spans="1:15" ht="29.25" customHeight="1" x14ac:dyDescent="0.3">
      <c r="A32" s="144"/>
      <c r="B32" s="147"/>
      <c r="C32" s="142"/>
      <c r="D32" s="142"/>
      <c r="E32" s="18">
        <f>F32+G32+L32+M32+N32</f>
        <v>4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4</v>
      </c>
      <c r="M32" s="18">
        <v>0</v>
      </c>
      <c r="N32" s="18">
        <v>0</v>
      </c>
      <c r="O32" s="141"/>
    </row>
    <row r="33" spans="1:16" ht="27" customHeight="1" x14ac:dyDescent="0.3">
      <c r="A33" s="208" t="s">
        <v>26</v>
      </c>
      <c r="B33" s="147" t="s">
        <v>76</v>
      </c>
      <c r="C33" s="144" t="s">
        <v>73</v>
      </c>
      <c r="D33" s="21" t="s">
        <v>8</v>
      </c>
      <c r="E33" s="22">
        <f>SUM(F33:N33)</f>
        <v>0</v>
      </c>
      <c r="F33" s="22">
        <v>0</v>
      </c>
      <c r="G33" s="150">
        <v>0</v>
      </c>
      <c r="H33" s="150"/>
      <c r="I33" s="150"/>
      <c r="J33" s="150"/>
      <c r="K33" s="150"/>
      <c r="L33" s="22">
        <v>0</v>
      </c>
      <c r="M33" s="22">
        <v>0</v>
      </c>
      <c r="N33" s="22">
        <v>0</v>
      </c>
      <c r="O33" s="141" t="s">
        <v>17</v>
      </c>
    </row>
    <row r="34" spans="1:16" ht="34.5" customHeight="1" x14ac:dyDescent="0.3">
      <c r="A34" s="208"/>
      <c r="B34" s="147"/>
      <c r="C34" s="144"/>
      <c r="D34" s="21" t="s">
        <v>10</v>
      </c>
      <c r="E34" s="22">
        <v>0</v>
      </c>
      <c r="F34" s="22">
        <v>0</v>
      </c>
      <c r="G34" s="150">
        <v>0</v>
      </c>
      <c r="H34" s="150"/>
      <c r="I34" s="150"/>
      <c r="J34" s="150"/>
      <c r="K34" s="150"/>
      <c r="L34" s="22">
        <v>0</v>
      </c>
      <c r="M34" s="22">
        <v>0</v>
      </c>
      <c r="N34" s="22">
        <v>0</v>
      </c>
      <c r="O34" s="141"/>
    </row>
    <row r="35" spans="1:16" ht="34.5" customHeight="1" x14ac:dyDescent="0.3">
      <c r="A35" s="208"/>
      <c r="B35" s="147"/>
      <c r="C35" s="144"/>
      <c r="D35" s="21" t="s">
        <v>11</v>
      </c>
      <c r="E35" s="22">
        <v>0</v>
      </c>
      <c r="F35" s="22">
        <v>0</v>
      </c>
      <c r="G35" s="150">
        <v>0</v>
      </c>
      <c r="H35" s="150"/>
      <c r="I35" s="150"/>
      <c r="J35" s="150"/>
      <c r="K35" s="150"/>
      <c r="L35" s="22">
        <v>0</v>
      </c>
      <c r="M35" s="22">
        <v>0</v>
      </c>
      <c r="N35" s="22">
        <v>0</v>
      </c>
      <c r="O35" s="141"/>
    </row>
    <row r="36" spans="1:16" ht="34.5" customHeight="1" x14ac:dyDescent="0.3">
      <c r="A36" s="208"/>
      <c r="B36" s="147"/>
      <c r="C36" s="144"/>
      <c r="D36" s="21" t="s">
        <v>15</v>
      </c>
      <c r="E36" s="22">
        <v>0</v>
      </c>
      <c r="F36" s="22">
        <v>0</v>
      </c>
      <c r="G36" s="150">
        <v>0</v>
      </c>
      <c r="H36" s="150"/>
      <c r="I36" s="150"/>
      <c r="J36" s="150"/>
      <c r="K36" s="150"/>
      <c r="L36" s="22">
        <v>0</v>
      </c>
      <c r="M36" s="22">
        <v>0</v>
      </c>
      <c r="N36" s="22">
        <v>0</v>
      </c>
      <c r="O36" s="141"/>
    </row>
    <row r="37" spans="1:16" ht="28.5" customHeight="1" x14ac:dyDescent="0.3">
      <c r="A37" s="208"/>
      <c r="B37" s="147" t="s">
        <v>390</v>
      </c>
      <c r="C37" s="142" t="s">
        <v>124</v>
      </c>
      <c r="D37" s="142" t="s">
        <v>124</v>
      </c>
      <c r="E37" s="150" t="s">
        <v>125</v>
      </c>
      <c r="F37" s="150" t="s">
        <v>126</v>
      </c>
      <c r="G37" s="159" t="s">
        <v>438</v>
      </c>
      <c r="H37" s="150" t="s">
        <v>439</v>
      </c>
      <c r="I37" s="150"/>
      <c r="J37" s="150"/>
      <c r="K37" s="150"/>
      <c r="L37" s="150" t="s">
        <v>127</v>
      </c>
      <c r="M37" s="150" t="s">
        <v>128</v>
      </c>
      <c r="N37" s="150" t="s">
        <v>129</v>
      </c>
      <c r="O37" s="141"/>
    </row>
    <row r="38" spans="1:16" ht="24" customHeight="1" x14ac:dyDescent="0.3">
      <c r="A38" s="208"/>
      <c r="B38" s="147"/>
      <c r="C38" s="142"/>
      <c r="D38" s="142"/>
      <c r="E38" s="150"/>
      <c r="F38" s="150"/>
      <c r="G38" s="150"/>
      <c r="H38" s="22" t="s">
        <v>434</v>
      </c>
      <c r="I38" s="22" t="s">
        <v>435</v>
      </c>
      <c r="J38" s="22" t="s">
        <v>436</v>
      </c>
      <c r="K38" s="22" t="s">
        <v>437</v>
      </c>
      <c r="L38" s="150"/>
      <c r="M38" s="150"/>
      <c r="N38" s="150"/>
      <c r="O38" s="141"/>
    </row>
    <row r="39" spans="1:16" ht="35.25" customHeight="1" x14ac:dyDescent="0.3">
      <c r="A39" s="208"/>
      <c r="B39" s="147"/>
      <c r="C39" s="142"/>
      <c r="D39" s="142"/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41"/>
    </row>
    <row r="40" spans="1:16" ht="27" customHeight="1" x14ac:dyDescent="0.3">
      <c r="A40" s="145" t="s">
        <v>87</v>
      </c>
      <c r="B40" s="147" t="s">
        <v>122</v>
      </c>
      <c r="C40" s="141" t="s">
        <v>73</v>
      </c>
      <c r="D40" s="21" t="s">
        <v>14</v>
      </c>
      <c r="E40" s="22">
        <f>'Строительство и реконструкция'!K86</f>
        <v>3941.5639999999999</v>
      </c>
      <c r="F40" s="22">
        <f>'Строительство и реконструкция'!L86</f>
        <v>1970.7819999999999</v>
      </c>
      <c r="G40" s="155">
        <f>'Строительство и реконструкция'!M86</f>
        <v>1970.7819999999999</v>
      </c>
      <c r="H40" s="156"/>
      <c r="I40" s="156"/>
      <c r="J40" s="156"/>
      <c r="K40" s="157"/>
      <c r="L40" s="22">
        <f>'Строительство и реконструкция'!N86</f>
        <v>0</v>
      </c>
      <c r="M40" s="22">
        <f>'Строительство и реконструкция'!O86</f>
        <v>0</v>
      </c>
      <c r="N40" s="22">
        <f>'Строительство и реконструкция'!P86</f>
        <v>0</v>
      </c>
      <c r="O40" s="160" t="s">
        <v>334</v>
      </c>
    </row>
    <row r="41" spans="1:16" ht="34.5" customHeight="1" x14ac:dyDescent="0.3">
      <c r="A41" s="146"/>
      <c r="B41" s="147"/>
      <c r="C41" s="141"/>
      <c r="D41" s="21" t="s">
        <v>10</v>
      </c>
      <c r="E41" s="22">
        <f>'Строительство и реконструкция'!K87</f>
        <v>0</v>
      </c>
      <c r="F41" s="22">
        <f>'Строительство и реконструкция'!L87</f>
        <v>0</v>
      </c>
      <c r="G41" s="155">
        <f>'Строительство и реконструкция'!M87</f>
        <v>0</v>
      </c>
      <c r="H41" s="156"/>
      <c r="I41" s="156"/>
      <c r="J41" s="156"/>
      <c r="K41" s="157"/>
      <c r="L41" s="22">
        <f>'Строительство и реконструкция'!N87</f>
        <v>0</v>
      </c>
      <c r="M41" s="22">
        <f>'Строительство и реконструкция'!O87</f>
        <v>0</v>
      </c>
      <c r="N41" s="22">
        <f>'Строительство и реконструкция'!P87</f>
        <v>0</v>
      </c>
      <c r="O41" s="161"/>
    </row>
    <row r="42" spans="1:16" ht="34.5" customHeight="1" x14ac:dyDescent="0.3">
      <c r="A42" s="146"/>
      <c r="B42" s="147"/>
      <c r="C42" s="141"/>
      <c r="D42" s="21" t="s">
        <v>11</v>
      </c>
      <c r="E42" s="22">
        <f>'Строительство и реконструкция'!K88</f>
        <v>3941.5639999999999</v>
      </c>
      <c r="F42" s="22">
        <f>'Строительство и реконструкция'!L88</f>
        <v>1970.7819999999999</v>
      </c>
      <c r="G42" s="155">
        <f>'Строительство и реконструкция'!M88</f>
        <v>1970.7819999999999</v>
      </c>
      <c r="H42" s="156"/>
      <c r="I42" s="156"/>
      <c r="J42" s="156"/>
      <c r="K42" s="157"/>
      <c r="L42" s="22">
        <f>'Строительство и реконструкция'!N88</f>
        <v>0</v>
      </c>
      <c r="M42" s="22">
        <f>'Строительство и реконструкция'!O88</f>
        <v>0</v>
      </c>
      <c r="N42" s="22">
        <f>'Строительство и реконструкция'!P88</f>
        <v>0</v>
      </c>
      <c r="O42" s="161"/>
    </row>
    <row r="43" spans="1:16" ht="21" customHeight="1" x14ac:dyDescent="0.3">
      <c r="A43" s="146"/>
      <c r="B43" s="184" t="s">
        <v>77</v>
      </c>
      <c r="C43" s="142" t="s">
        <v>124</v>
      </c>
      <c r="D43" s="181" t="s">
        <v>124</v>
      </c>
      <c r="E43" s="177" t="s">
        <v>125</v>
      </c>
      <c r="F43" s="177" t="s">
        <v>126</v>
      </c>
      <c r="G43" s="148" t="s">
        <v>438</v>
      </c>
      <c r="H43" s="155" t="s">
        <v>439</v>
      </c>
      <c r="I43" s="156"/>
      <c r="J43" s="156"/>
      <c r="K43" s="157"/>
      <c r="L43" s="177" t="s">
        <v>127</v>
      </c>
      <c r="M43" s="177" t="s">
        <v>128</v>
      </c>
      <c r="N43" s="177" t="s">
        <v>129</v>
      </c>
      <c r="O43" s="161"/>
    </row>
    <row r="44" spans="1:16" ht="21" customHeight="1" x14ac:dyDescent="0.3">
      <c r="A44" s="146"/>
      <c r="B44" s="185"/>
      <c r="C44" s="142"/>
      <c r="D44" s="182"/>
      <c r="E44" s="149"/>
      <c r="F44" s="149"/>
      <c r="G44" s="149"/>
      <c r="H44" s="86" t="s">
        <v>434</v>
      </c>
      <c r="I44" s="86" t="s">
        <v>435</v>
      </c>
      <c r="J44" s="86" t="s">
        <v>436</v>
      </c>
      <c r="K44" s="86" t="s">
        <v>437</v>
      </c>
      <c r="L44" s="149"/>
      <c r="M44" s="149"/>
      <c r="N44" s="149"/>
      <c r="O44" s="161"/>
    </row>
    <row r="45" spans="1:16" ht="30" customHeight="1" x14ac:dyDescent="0.35">
      <c r="A45" s="176"/>
      <c r="B45" s="186"/>
      <c r="C45" s="142"/>
      <c r="D45" s="183"/>
      <c r="E45" s="18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162"/>
      <c r="P45" s="89"/>
    </row>
    <row r="46" spans="1:16" ht="32.25" customHeight="1" x14ac:dyDescent="0.3">
      <c r="A46" s="173" t="s">
        <v>104</v>
      </c>
      <c r="B46" s="147" t="s">
        <v>130</v>
      </c>
      <c r="C46" s="144" t="s">
        <v>73</v>
      </c>
      <c r="D46" s="21" t="s">
        <v>14</v>
      </c>
      <c r="E46" s="22">
        <f>E47+E48</f>
        <v>15778.75</v>
      </c>
      <c r="F46" s="22">
        <f t="shared" ref="F46:N46" si="1">F47+F48</f>
        <v>5378.75</v>
      </c>
      <c r="G46" s="155">
        <f t="shared" si="1"/>
        <v>2600</v>
      </c>
      <c r="H46" s="156"/>
      <c r="I46" s="156"/>
      <c r="J46" s="156"/>
      <c r="K46" s="157"/>
      <c r="L46" s="22">
        <f t="shared" si="1"/>
        <v>2600</v>
      </c>
      <c r="M46" s="22">
        <f t="shared" si="1"/>
        <v>2600</v>
      </c>
      <c r="N46" s="22">
        <f t="shared" si="1"/>
        <v>2600</v>
      </c>
      <c r="O46" s="160" t="s">
        <v>62</v>
      </c>
    </row>
    <row r="47" spans="1:16" ht="39" customHeight="1" x14ac:dyDescent="0.3">
      <c r="A47" s="174"/>
      <c r="B47" s="147"/>
      <c r="C47" s="144"/>
      <c r="D47" s="21" t="s">
        <v>10</v>
      </c>
      <c r="E47" s="22">
        <f>SUM(F47:N47)</f>
        <v>0</v>
      </c>
      <c r="F47" s="22">
        <v>0</v>
      </c>
      <c r="G47" s="155">
        <v>0</v>
      </c>
      <c r="H47" s="156"/>
      <c r="I47" s="156"/>
      <c r="J47" s="156"/>
      <c r="K47" s="157"/>
      <c r="L47" s="22">
        <v>0</v>
      </c>
      <c r="M47" s="22">
        <v>0</v>
      </c>
      <c r="N47" s="22">
        <v>0</v>
      </c>
      <c r="O47" s="161"/>
    </row>
    <row r="48" spans="1:16" ht="39" customHeight="1" x14ac:dyDescent="0.3">
      <c r="A48" s="174"/>
      <c r="B48" s="147"/>
      <c r="C48" s="144"/>
      <c r="D48" s="21" t="s">
        <v>11</v>
      </c>
      <c r="E48" s="22">
        <v>15778.75</v>
      </c>
      <c r="F48" s="22">
        <v>5378.75</v>
      </c>
      <c r="G48" s="155">
        <v>2600</v>
      </c>
      <c r="H48" s="156"/>
      <c r="I48" s="156"/>
      <c r="J48" s="156"/>
      <c r="K48" s="157"/>
      <c r="L48" s="22">
        <v>2600</v>
      </c>
      <c r="M48" s="22">
        <v>2600</v>
      </c>
      <c r="N48" s="22">
        <v>2600</v>
      </c>
      <c r="O48" s="161"/>
    </row>
    <row r="49" spans="1:15" ht="28.5" customHeight="1" x14ac:dyDescent="0.3">
      <c r="A49" s="174"/>
      <c r="B49" s="147" t="s">
        <v>362</v>
      </c>
      <c r="C49" s="142" t="s">
        <v>124</v>
      </c>
      <c r="D49" s="142" t="s">
        <v>124</v>
      </c>
      <c r="E49" s="150" t="s">
        <v>125</v>
      </c>
      <c r="F49" s="150" t="s">
        <v>126</v>
      </c>
      <c r="G49" s="148" t="s">
        <v>438</v>
      </c>
      <c r="H49" s="155" t="s">
        <v>439</v>
      </c>
      <c r="I49" s="156"/>
      <c r="J49" s="156"/>
      <c r="K49" s="157"/>
      <c r="L49" s="150" t="s">
        <v>127</v>
      </c>
      <c r="M49" s="150" t="s">
        <v>128</v>
      </c>
      <c r="N49" s="150" t="s">
        <v>129</v>
      </c>
      <c r="O49" s="161"/>
    </row>
    <row r="50" spans="1:15" ht="24" customHeight="1" x14ac:dyDescent="0.3">
      <c r="A50" s="174"/>
      <c r="B50" s="147"/>
      <c r="C50" s="142"/>
      <c r="D50" s="142"/>
      <c r="E50" s="150"/>
      <c r="F50" s="150"/>
      <c r="G50" s="149"/>
      <c r="H50" s="86" t="s">
        <v>434</v>
      </c>
      <c r="I50" s="86" t="s">
        <v>435</v>
      </c>
      <c r="J50" s="86" t="s">
        <v>436</v>
      </c>
      <c r="K50" s="86" t="s">
        <v>437</v>
      </c>
      <c r="L50" s="150"/>
      <c r="M50" s="150"/>
      <c r="N50" s="150"/>
      <c r="O50" s="161"/>
    </row>
    <row r="51" spans="1:15" ht="35.25" customHeight="1" x14ac:dyDescent="0.3">
      <c r="A51" s="175"/>
      <c r="B51" s="147"/>
      <c r="C51" s="142"/>
      <c r="D51" s="142"/>
      <c r="E51" s="18">
        <f>F51+G51+L51+M51+N51</f>
        <v>389</v>
      </c>
      <c r="F51" s="18">
        <v>181</v>
      </c>
      <c r="G51" s="18">
        <v>52</v>
      </c>
      <c r="H51" s="18">
        <v>0</v>
      </c>
      <c r="I51" s="18">
        <v>18</v>
      </c>
      <c r="J51" s="18">
        <v>22</v>
      </c>
      <c r="K51" s="18">
        <v>12</v>
      </c>
      <c r="L51" s="18">
        <v>52</v>
      </c>
      <c r="M51" s="18">
        <v>52</v>
      </c>
      <c r="N51" s="18">
        <v>52</v>
      </c>
      <c r="O51" s="162"/>
    </row>
    <row r="52" spans="1:15" ht="36.75" customHeight="1" x14ac:dyDescent="0.3">
      <c r="A52" s="168"/>
      <c r="B52" s="167" t="s">
        <v>405</v>
      </c>
      <c r="C52" s="206"/>
      <c r="D52" s="25" t="s">
        <v>406</v>
      </c>
      <c r="E52" s="90">
        <f>SUM(E53:E56)</f>
        <v>1487505.1540000001</v>
      </c>
      <c r="F52" s="90">
        <f t="shared" ref="F52:N52" si="2">SUM(F53:F56)</f>
        <v>8310.3119999999999</v>
      </c>
      <c r="G52" s="169">
        <f t="shared" si="2"/>
        <v>59914.661999999997</v>
      </c>
      <c r="H52" s="170"/>
      <c r="I52" s="170"/>
      <c r="J52" s="170"/>
      <c r="K52" s="171"/>
      <c r="L52" s="90">
        <f t="shared" si="2"/>
        <v>347853.03</v>
      </c>
      <c r="M52" s="90">
        <f t="shared" si="2"/>
        <v>184856.41999999998</v>
      </c>
      <c r="N52" s="90">
        <f t="shared" si="2"/>
        <v>886570.73</v>
      </c>
      <c r="O52" s="144"/>
    </row>
    <row r="53" spans="1:15" ht="26.25" customHeight="1" x14ac:dyDescent="0.3">
      <c r="A53" s="168"/>
      <c r="B53" s="167"/>
      <c r="C53" s="206"/>
      <c r="D53" s="91" t="s">
        <v>9</v>
      </c>
      <c r="E53" s="90">
        <f>F53+G53+L53+M53+N53</f>
        <v>0</v>
      </c>
      <c r="F53" s="90">
        <f>F13</f>
        <v>0</v>
      </c>
      <c r="G53" s="169">
        <f>G13</f>
        <v>0</v>
      </c>
      <c r="H53" s="170"/>
      <c r="I53" s="170"/>
      <c r="J53" s="170"/>
      <c r="K53" s="171"/>
      <c r="L53" s="90">
        <f>L13</f>
        <v>0</v>
      </c>
      <c r="M53" s="90">
        <f>M13</f>
        <v>0</v>
      </c>
      <c r="N53" s="90">
        <f>N13</f>
        <v>0</v>
      </c>
      <c r="O53" s="144"/>
    </row>
    <row r="54" spans="1:15" ht="39" customHeight="1" x14ac:dyDescent="0.3">
      <c r="A54" s="168"/>
      <c r="B54" s="167"/>
      <c r="C54" s="206"/>
      <c r="D54" s="25" t="s">
        <v>10</v>
      </c>
      <c r="E54" s="90">
        <f>F54+G54+L54+M54+N54</f>
        <v>901927.98</v>
      </c>
      <c r="F54" s="90">
        <f>F14+F24</f>
        <v>600.49</v>
      </c>
      <c r="G54" s="169">
        <f>G14+G24</f>
        <v>32781.14</v>
      </c>
      <c r="H54" s="170"/>
      <c r="I54" s="170"/>
      <c r="J54" s="170"/>
      <c r="K54" s="171"/>
      <c r="L54" s="90">
        <f t="shared" ref="L54:N55" si="3">L14+L24</f>
        <v>213583.63</v>
      </c>
      <c r="M54" s="90">
        <f t="shared" si="3"/>
        <v>113728</v>
      </c>
      <c r="N54" s="90">
        <f t="shared" si="3"/>
        <v>541234.72</v>
      </c>
      <c r="O54" s="144"/>
    </row>
    <row r="55" spans="1:15" ht="39" customHeight="1" x14ac:dyDescent="0.3">
      <c r="A55" s="168"/>
      <c r="B55" s="167"/>
      <c r="C55" s="206"/>
      <c r="D55" s="25" t="s">
        <v>18</v>
      </c>
      <c r="E55" s="90">
        <f>F55+G55+L55+M55+N55</f>
        <v>585577.174</v>
      </c>
      <c r="F55" s="90">
        <f>F15+F25</f>
        <v>7709.8220000000001</v>
      </c>
      <c r="G55" s="169">
        <f>G15+G25</f>
        <v>27133.521999999997</v>
      </c>
      <c r="H55" s="170"/>
      <c r="I55" s="170"/>
      <c r="J55" s="170"/>
      <c r="K55" s="171"/>
      <c r="L55" s="90">
        <f t="shared" si="3"/>
        <v>134269.4</v>
      </c>
      <c r="M55" s="90">
        <f t="shared" si="3"/>
        <v>71128.42</v>
      </c>
      <c r="N55" s="90">
        <f t="shared" si="3"/>
        <v>345336.01</v>
      </c>
      <c r="O55" s="144"/>
    </row>
    <row r="56" spans="1:15" ht="39" customHeight="1" x14ac:dyDescent="0.3">
      <c r="A56" s="168"/>
      <c r="B56" s="167"/>
      <c r="C56" s="206"/>
      <c r="D56" s="25" t="s">
        <v>15</v>
      </c>
      <c r="E56" s="90">
        <f>F56+G56+L56+M56+N56</f>
        <v>0</v>
      </c>
      <c r="F56" s="90">
        <v>0</v>
      </c>
      <c r="G56" s="169">
        <v>0</v>
      </c>
      <c r="H56" s="170"/>
      <c r="I56" s="170"/>
      <c r="J56" s="170"/>
      <c r="K56" s="171"/>
      <c r="L56" s="90">
        <v>0</v>
      </c>
      <c r="M56" s="90">
        <v>0</v>
      </c>
      <c r="N56" s="90">
        <v>0</v>
      </c>
      <c r="O56" s="144"/>
    </row>
    <row r="57" spans="1:15" ht="33" customHeight="1" x14ac:dyDescent="0.3">
      <c r="A57" s="23"/>
      <c r="B57" s="158" t="s">
        <v>156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</row>
    <row r="58" spans="1:15" ht="33" customHeight="1" x14ac:dyDescent="0.3">
      <c r="A58" s="144" t="s">
        <v>6</v>
      </c>
      <c r="B58" s="147" t="s">
        <v>161</v>
      </c>
      <c r="C58" s="141" t="s">
        <v>73</v>
      </c>
      <c r="D58" s="21" t="s">
        <v>8</v>
      </c>
      <c r="E58" s="92">
        <f>E62</f>
        <v>0</v>
      </c>
      <c r="F58" s="92">
        <f t="shared" ref="F58:N58" si="4">F62</f>
        <v>0</v>
      </c>
      <c r="G58" s="172">
        <f t="shared" si="4"/>
        <v>0</v>
      </c>
      <c r="H58" s="172"/>
      <c r="I58" s="172"/>
      <c r="J58" s="172"/>
      <c r="K58" s="172"/>
      <c r="L58" s="92">
        <f t="shared" si="4"/>
        <v>0</v>
      </c>
      <c r="M58" s="92">
        <f t="shared" si="4"/>
        <v>0</v>
      </c>
      <c r="N58" s="92">
        <f t="shared" si="4"/>
        <v>0</v>
      </c>
      <c r="O58" s="141"/>
    </row>
    <row r="59" spans="1:15" ht="33" customHeight="1" x14ac:dyDescent="0.3">
      <c r="A59" s="144"/>
      <c r="B59" s="147"/>
      <c r="C59" s="141"/>
      <c r="D59" s="21" t="s">
        <v>9</v>
      </c>
      <c r="E59" s="92">
        <f>E63</f>
        <v>0</v>
      </c>
      <c r="F59" s="92">
        <f t="shared" ref="F59:N59" si="5">F63</f>
        <v>0</v>
      </c>
      <c r="G59" s="172">
        <f t="shared" si="5"/>
        <v>0</v>
      </c>
      <c r="H59" s="172"/>
      <c r="I59" s="172"/>
      <c r="J59" s="172"/>
      <c r="K59" s="172"/>
      <c r="L59" s="92">
        <f t="shared" si="5"/>
        <v>0</v>
      </c>
      <c r="M59" s="92">
        <f t="shared" si="5"/>
        <v>0</v>
      </c>
      <c r="N59" s="92">
        <f t="shared" si="5"/>
        <v>0</v>
      </c>
      <c r="O59" s="141"/>
    </row>
    <row r="60" spans="1:15" ht="33" customHeight="1" x14ac:dyDescent="0.3">
      <c r="A60" s="144"/>
      <c r="B60" s="147"/>
      <c r="C60" s="141"/>
      <c r="D60" s="21" t="s">
        <v>10</v>
      </c>
      <c r="E60" s="92">
        <f t="shared" ref="E60:N61" si="6">E64</f>
        <v>0</v>
      </c>
      <c r="F60" s="92">
        <f t="shared" si="6"/>
        <v>0</v>
      </c>
      <c r="G60" s="172">
        <f t="shared" si="6"/>
        <v>0</v>
      </c>
      <c r="H60" s="172"/>
      <c r="I60" s="172"/>
      <c r="J60" s="172"/>
      <c r="K60" s="172"/>
      <c r="L60" s="92">
        <f t="shared" si="6"/>
        <v>0</v>
      </c>
      <c r="M60" s="92">
        <f t="shared" si="6"/>
        <v>0</v>
      </c>
      <c r="N60" s="92">
        <f t="shared" si="6"/>
        <v>0</v>
      </c>
      <c r="O60" s="141"/>
    </row>
    <row r="61" spans="1:15" ht="33" customHeight="1" x14ac:dyDescent="0.3">
      <c r="A61" s="144"/>
      <c r="B61" s="147"/>
      <c r="C61" s="141"/>
      <c r="D61" s="21" t="s">
        <v>18</v>
      </c>
      <c r="E61" s="92">
        <f t="shared" si="6"/>
        <v>0</v>
      </c>
      <c r="F61" s="92">
        <f t="shared" si="6"/>
        <v>0</v>
      </c>
      <c r="G61" s="172">
        <f t="shared" si="6"/>
        <v>0</v>
      </c>
      <c r="H61" s="172"/>
      <c r="I61" s="172"/>
      <c r="J61" s="172"/>
      <c r="K61" s="172"/>
      <c r="L61" s="92">
        <f t="shared" si="6"/>
        <v>0</v>
      </c>
      <c r="M61" s="92">
        <f t="shared" si="6"/>
        <v>0</v>
      </c>
      <c r="N61" s="92">
        <f t="shared" si="6"/>
        <v>0</v>
      </c>
      <c r="O61" s="141"/>
    </row>
    <row r="62" spans="1:15" ht="33" customHeight="1" x14ac:dyDescent="0.3">
      <c r="A62" s="144" t="s">
        <v>13</v>
      </c>
      <c r="B62" s="147" t="s">
        <v>63</v>
      </c>
      <c r="C62" s="141" t="s">
        <v>73</v>
      </c>
      <c r="D62" s="21" t="s">
        <v>8</v>
      </c>
      <c r="E62" s="92">
        <f>E63+E64+E65</f>
        <v>0</v>
      </c>
      <c r="F62" s="92">
        <f t="shared" ref="F62:N62" si="7">F63+F64+F65</f>
        <v>0</v>
      </c>
      <c r="G62" s="172">
        <f t="shared" si="7"/>
        <v>0</v>
      </c>
      <c r="H62" s="172"/>
      <c r="I62" s="172"/>
      <c r="J62" s="172"/>
      <c r="K62" s="172"/>
      <c r="L62" s="92">
        <f t="shared" si="7"/>
        <v>0</v>
      </c>
      <c r="M62" s="92">
        <f t="shared" si="7"/>
        <v>0</v>
      </c>
      <c r="N62" s="92">
        <f t="shared" si="7"/>
        <v>0</v>
      </c>
      <c r="O62" s="141" t="s">
        <v>17</v>
      </c>
    </row>
    <row r="63" spans="1:15" ht="33" customHeight="1" x14ac:dyDescent="0.3">
      <c r="A63" s="144"/>
      <c r="B63" s="147"/>
      <c r="C63" s="141"/>
      <c r="D63" s="21" t="s">
        <v>9</v>
      </c>
      <c r="E63" s="92">
        <f>F63+G63+L63+M63+N63</f>
        <v>0</v>
      </c>
      <c r="F63" s="92">
        <v>0</v>
      </c>
      <c r="G63" s="172">
        <v>0</v>
      </c>
      <c r="H63" s="172"/>
      <c r="I63" s="172"/>
      <c r="J63" s="172"/>
      <c r="K63" s="172"/>
      <c r="L63" s="92">
        <v>0</v>
      </c>
      <c r="M63" s="92">
        <v>0</v>
      </c>
      <c r="N63" s="92">
        <v>0</v>
      </c>
      <c r="O63" s="141"/>
    </row>
    <row r="64" spans="1:15" ht="33" customHeight="1" x14ac:dyDescent="0.3">
      <c r="A64" s="144"/>
      <c r="B64" s="147"/>
      <c r="C64" s="141"/>
      <c r="D64" s="21" t="s">
        <v>10</v>
      </c>
      <c r="E64" s="92">
        <f>F64+G64+L64+M64+N64</f>
        <v>0</v>
      </c>
      <c r="F64" s="92">
        <v>0</v>
      </c>
      <c r="G64" s="172">
        <v>0</v>
      </c>
      <c r="H64" s="172"/>
      <c r="I64" s="172"/>
      <c r="J64" s="172"/>
      <c r="K64" s="172"/>
      <c r="L64" s="92">
        <v>0</v>
      </c>
      <c r="M64" s="92">
        <v>0</v>
      </c>
      <c r="N64" s="92">
        <v>0</v>
      </c>
      <c r="O64" s="141"/>
    </row>
    <row r="65" spans="1:15" ht="33" customHeight="1" x14ac:dyDescent="0.3">
      <c r="A65" s="144"/>
      <c r="B65" s="147"/>
      <c r="C65" s="141"/>
      <c r="D65" s="21" t="s">
        <v>18</v>
      </c>
      <c r="E65" s="92">
        <f>F65+G65+L65+M65+N65</f>
        <v>0</v>
      </c>
      <c r="F65" s="92">
        <v>0</v>
      </c>
      <c r="G65" s="172">
        <v>0</v>
      </c>
      <c r="H65" s="172"/>
      <c r="I65" s="172"/>
      <c r="J65" s="172"/>
      <c r="K65" s="172"/>
      <c r="L65" s="92">
        <v>0</v>
      </c>
      <c r="M65" s="92">
        <v>0</v>
      </c>
      <c r="N65" s="92">
        <v>0</v>
      </c>
      <c r="O65" s="141"/>
    </row>
    <row r="66" spans="1:15" ht="28.5" customHeight="1" x14ac:dyDescent="0.3">
      <c r="A66" s="144"/>
      <c r="B66" s="147" t="s">
        <v>391</v>
      </c>
      <c r="C66" s="142" t="s">
        <v>124</v>
      </c>
      <c r="D66" s="142" t="s">
        <v>124</v>
      </c>
      <c r="E66" s="150" t="s">
        <v>125</v>
      </c>
      <c r="F66" s="150" t="s">
        <v>126</v>
      </c>
      <c r="G66" s="159" t="s">
        <v>438</v>
      </c>
      <c r="H66" s="150" t="s">
        <v>439</v>
      </c>
      <c r="I66" s="150"/>
      <c r="J66" s="150"/>
      <c r="K66" s="150"/>
      <c r="L66" s="150" t="s">
        <v>127</v>
      </c>
      <c r="M66" s="150" t="s">
        <v>128</v>
      </c>
      <c r="N66" s="150" t="s">
        <v>129</v>
      </c>
      <c r="O66" s="141"/>
    </row>
    <row r="67" spans="1:15" ht="24" customHeight="1" x14ac:dyDescent="0.3">
      <c r="A67" s="144"/>
      <c r="B67" s="147"/>
      <c r="C67" s="142"/>
      <c r="D67" s="142"/>
      <c r="E67" s="150"/>
      <c r="F67" s="150"/>
      <c r="G67" s="150"/>
      <c r="H67" s="22" t="s">
        <v>434</v>
      </c>
      <c r="I67" s="22" t="s">
        <v>435</v>
      </c>
      <c r="J67" s="22" t="s">
        <v>436</v>
      </c>
      <c r="K67" s="22" t="s">
        <v>437</v>
      </c>
      <c r="L67" s="150"/>
      <c r="M67" s="150"/>
      <c r="N67" s="150"/>
      <c r="O67" s="141"/>
    </row>
    <row r="68" spans="1:15" ht="35.25" customHeight="1" x14ac:dyDescent="0.3">
      <c r="A68" s="144"/>
      <c r="B68" s="147"/>
      <c r="C68" s="142"/>
      <c r="D68" s="142"/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41"/>
    </row>
    <row r="69" spans="1:15" ht="31.5" customHeight="1" x14ac:dyDescent="0.3">
      <c r="A69" s="144" t="s">
        <v>23</v>
      </c>
      <c r="B69" s="147" t="s">
        <v>20</v>
      </c>
      <c r="C69" s="141" t="s">
        <v>73</v>
      </c>
      <c r="D69" s="21" t="s">
        <v>8</v>
      </c>
      <c r="E69" s="22">
        <f>E72+E71+E70</f>
        <v>5135582.8320000004</v>
      </c>
      <c r="F69" s="22">
        <f>F72+F71+F70</f>
        <v>558204.43200000003</v>
      </c>
      <c r="G69" s="155">
        <f>G72+G71+G70</f>
        <v>1920389.02</v>
      </c>
      <c r="H69" s="156"/>
      <c r="I69" s="156"/>
      <c r="J69" s="156"/>
      <c r="K69" s="157"/>
      <c r="L69" s="22">
        <f t="shared" ref="L69:N69" si="8">L72+L71+L70</f>
        <v>1171985.71</v>
      </c>
      <c r="M69" s="22">
        <f>M72+M71+M70</f>
        <v>1485003.67</v>
      </c>
      <c r="N69" s="22">
        <f t="shared" si="8"/>
        <v>0</v>
      </c>
      <c r="O69" s="141" t="s">
        <v>17</v>
      </c>
    </row>
    <row r="70" spans="1:15" ht="33.75" customHeight="1" x14ac:dyDescent="0.3">
      <c r="A70" s="144"/>
      <c r="B70" s="147"/>
      <c r="C70" s="141"/>
      <c r="D70" s="21" t="s">
        <v>9</v>
      </c>
      <c r="E70" s="22">
        <f>F70+G70+L70+M70+N70</f>
        <v>700000</v>
      </c>
      <c r="F70" s="22">
        <f t="shared" ref="F70" si="9">F88</f>
        <v>200000</v>
      </c>
      <c r="G70" s="155">
        <f>G88</f>
        <v>312943.8</v>
      </c>
      <c r="H70" s="156"/>
      <c r="I70" s="156"/>
      <c r="J70" s="156"/>
      <c r="K70" s="157"/>
      <c r="L70" s="22">
        <f t="shared" ref="L70:N70" si="10">L88</f>
        <v>187056.2</v>
      </c>
      <c r="M70" s="22">
        <f t="shared" si="10"/>
        <v>0</v>
      </c>
      <c r="N70" s="22">
        <f t="shared" si="10"/>
        <v>0</v>
      </c>
      <c r="O70" s="141"/>
    </row>
    <row r="71" spans="1:15" ht="33.75" customHeight="1" x14ac:dyDescent="0.3">
      <c r="A71" s="144"/>
      <c r="B71" s="147"/>
      <c r="C71" s="141"/>
      <c r="D71" s="21" t="s">
        <v>10</v>
      </c>
      <c r="E71" s="22">
        <f>F71+G71+L71+M71+N71</f>
        <v>4049053.75</v>
      </c>
      <c r="F71" s="22">
        <f t="shared" ref="F71:N71" si="11">F74+F89</f>
        <v>308122.03999999998</v>
      </c>
      <c r="G71" s="155">
        <f t="shared" si="11"/>
        <v>1423663.17</v>
      </c>
      <c r="H71" s="156"/>
      <c r="I71" s="156"/>
      <c r="J71" s="156"/>
      <c r="K71" s="157"/>
      <c r="L71" s="22">
        <f t="shared" si="11"/>
        <v>847114.91</v>
      </c>
      <c r="M71" s="22">
        <f>M74+M89</f>
        <v>1470153.63</v>
      </c>
      <c r="N71" s="22">
        <f t="shared" si="11"/>
        <v>0</v>
      </c>
      <c r="O71" s="141"/>
    </row>
    <row r="72" spans="1:15" ht="43.5" customHeight="1" x14ac:dyDescent="0.3">
      <c r="A72" s="144"/>
      <c r="B72" s="147"/>
      <c r="C72" s="141"/>
      <c r="D72" s="21" t="s">
        <v>11</v>
      </c>
      <c r="E72" s="22">
        <f>F72+G72+L72+M72+N72</f>
        <v>386529.08199999999</v>
      </c>
      <c r="F72" s="22">
        <f t="shared" ref="F72:G72" si="12">+F75+F79+F83+F90</f>
        <v>50082.392</v>
      </c>
      <c r="G72" s="155">
        <f t="shared" si="12"/>
        <v>183782.05000000002</v>
      </c>
      <c r="H72" s="156"/>
      <c r="I72" s="156"/>
      <c r="J72" s="156"/>
      <c r="K72" s="157"/>
      <c r="L72" s="22">
        <f>+L75+L79+L83+L90</f>
        <v>137814.6</v>
      </c>
      <c r="M72" s="22">
        <f>+M75+M79+M83+M90</f>
        <v>14850.04</v>
      </c>
      <c r="N72" s="22">
        <f>+N75+N79+N83</f>
        <v>0</v>
      </c>
      <c r="O72" s="207"/>
    </row>
    <row r="73" spans="1:15" ht="27" customHeight="1" x14ac:dyDescent="0.3">
      <c r="A73" s="143" t="s">
        <v>25</v>
      </c>
      <c r="B73" s="147" t="s">
        <v>78</v>
      </c>
      <c r="C73" s="141" t="s">
        <v>73</v>
      </c>
      <c r="D73" s="21" t="s">
        <v>8</v>
      </c>
      <c r="E73" s="22">
        <f>'Строительство и реконструкция'!K100</f>
        <v>996964.00199999998</v>
      </c>
      <c r="F73" s="22">
        <f>F74+F75</f>
        <v>197454.06199999998</v>
      </c>
      <c r="G73" s="152">
        <f>G74+G75</f>
        <v>452472.09</v>
      </c>
      <c r="H73" s="153"/>
      <c r="I73" s="153"/>
      <c r="J73" s="153"/>
      <c r="K73" s="154"/>
      <c r="L73" s="19">
        <f t="shared" ref="L73:N73" si="13">L74+L75</f>
        <v>347037.85</v>
      </c>
      <c r="M73" s="22">
        <f t="shared" si="13"/>
        <v>0</v>
      </c>
      <c r="N73" s="22">
        <f t="shared" si="13"/>
        <v>0</v>
      </c>
      <c r="O73" s="141" t="s">
        <v>336</v>
      </c>
    </row>
    <row r="74" spans="1:15" ht="39" customHeight="1" x14ac:dyDescent="0.3">
      <c r="A74" s="143"/>
      <c r="B74" s="147"/>
      <c r="C74" s="141"/>
      <c r="D74" s="21" t="s">
        <v>10</v>
      </c>
      <c r="E74" s="22">
        <f>'Строительство и реконструкция'!K101</f>
        <v>651821.12000000011</v>
      </c>
      <c r="F74" s="22">
        <f>'Строительство и реконструкция'!L101</f>
        <v>150979.18</v>
      </c>
      <c r="G74" s="155">
        <f>'Строительство и реконструкция'!M101</f>
        <v>283369.21000000002</v>
      </c>
      <c r="H74" s="156"/>
      <c r="I74" s="156"/>
      <c r="J74" s="156"/>
      <c r="K74" s="157"/>
      <c r="L74" s="22">
        <f>'Строительство и реконструкция'!N101</f>
        <v>217472.73</v>
      </c>
      <c r="M74" s="22">
        <f>'Строительство и реконструкция'!O101</f>
        <v>0</v>
      </c>
      <c r="N74" s="22">
        <f>'Строительство и реконструкция'!P101</f>
        <v>0</v>
      </c>
      <c r="O74" s="141"/>
    </row>
    <row r="75" spans="1:15" ht="39.75" customHeight="1" x14ac:dyDescent="0.3">
      <c r="A75" s="143"/>
      <c r="B75" s="147"/>
      <c r="C75" s="141"/>
      <c r="D75" s="21" t="s">
        <v>11</v>
      </c>
      <c r="E75" s="22">
        <f>'Строительство и реконструкция'!K102</f>
        <v>345142.88199999993</v>
      </c>
      <c r="F75" s="22">
        <f>'Строительство и реконструкция'!L102</f>
        <v>46474.881999999998</v>
      </c>
      <c r="G75" s="155">
        <f>'Строительство и реконструкция'!M102</f>
        <v>169102.88</v>
      </c>
      <c r="H75" s="156"/>
      <c r="I75" s="156"/>
      <c r="J75" s="156"/>
      <c r="K75" s="157"/>
      <c r="L75" s="22">
        <f>'Строительство и реконструкция'!N102</f>
        <v>129565.12</v>
      </c>
      <c r="M75" s="22">
        <f>'Строительство и реконструкция'!O102</f>
        <v>0</v>
      </c>
      <c r="N75" s="22">
        <f>'Строительство и реконструкция'!P102</f>
        <v>0</v>
      </c>
      <c r="O75" s="141"/>
    </row>
    <row r="76" spans="1:15" ht="28.5" customHeight="1" x14ac:dyDescent="0.3">
      <c r="A76" s="143"/>
      <c r="B76" s="147" t="s">
        <v>392</v>
      </c>
      <c r="C76" s="142" t="s">
        <v>124</v>
      </c>
      <c r="D76" s="142" t="s">
        <v>124</v>
      </c>
      <c r="E76" s="150" t="s">
        <v>125</v>
      </c>
      <c r="F76" s="150" t="s">
        <v>126</v>
      </c>
      <c r="G76" s="148" t="s">
        <v>438</v>
      </c>
      <c r="H76" s="155" t="s">
        <v>439</v>
      </c>
      <c r="I76" s="156"/>
      <c r="J76" s="156"/>
      <c r="K76" s="157"/>
      <c r="L76" s="150" t="s">
        <v>127</v>
      </c>
      <c r="M76" s="150" t="s">
        <v>128</v>
      </c>
      <c r="N76" s="150" t="s">
        <v>129</v>
      </c>
      <c r="O76" s="141"/>
    </row>
    <row r="77" spans="1:15" ht="24" customHeight="1" x14ac:dyDescent="0.3">
      <c r="A77" s="143"/>
      <c r="B77" s="147"/>
      <c r="C77" s="142"/>
      <c r="D77" s="142"/>
      <c r="E77" s="150"/>
      <c r="F77" s="150"/>
      <c r="G77" s="149"/>
      <c r="H77" s="86" t="s">
        <v>434</v>
      </c>
      <c r="I77" s="86" t="s">
        <v>435</v>
      </c>
      <c r="J77" s="86" t="s">
        <v>436</v>
      </c>
      <c r="K77" s="86" t="s">
        <v>437</v>
      </c>
      <c r="L77" s="150"/>
      <c r="M77" s="150"/>
      <c r="N77" s="150"/>
      <c r="O77" s="141"/>
    </row>
    <row r="78" spans="1:15" ht="35.25" customHeight="1" x14ac:dyDescent="0.3">
      <c r="A78" s="143"/>
      <c r="B78" s="147"/>
      <c r="C78" s="142"/>
      <c r="D78" s="142"/>
      <c r="E78" s="18">
        <f>F78+G78+L78+M78+N78</f>
        <v>2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2</v>
      </c>
      <c r="M78" s="18">
        <v>0</v>
      </c>
      <c r="N78" s="18">
        <v>0</v>
      </c>
      <c r="O78" s="141"/>
    </row>
    <row r="79" spans="1:15" ht="90.75" customHeight="1" x14ac:dyDescent="0.3">
      <c r="A79" s="143" t="s">
        <v>26</v>
      </c>
      <c r="B79" s="21" t="s">
        <v>393</v>
      </c>
      <c r="C79" s="24" t="s">
        <v>73</v>
      </c>
      <c r="D79" s="21" t="s">
        <v>11</v>
      </c>
      <c r="E79" s="22">
        <v>0</v>
      </c>
      <c r="F79" s="22">
        <v>0</v>
      </c>
      <c r="G79" s="155">
        <v>0</v>
      </c>
      <c r="H79" s="156"/>
      <c r="I79" s="156"/>
      <c r="J79" s="156"/>
      <c r="K79" s="157"/>
      <c r="L79" s="22">
        <v>0</v>
      </c>
      <c r="M79" s="22">
        <v>0</v>
      </c>
      <c r="N79" s="22">
        <v>0</v>
      </c>
      <c r="O79" s="141" t="s">
        <v>344</v>
      </c>
    </row>
    <row r="80" spans="1:15" ht="28.5" customHeight="1" x14ac:dyDescent="0.3">
      <c r="A80" s="143"/>
      <c r="B80" s="147" t="s">
        <v>394</v>
      </c>
      <c r="C80" s="142" t="s">
        <v>124</v>
      </c>
      <c r="D80" s="142" t="s">
        <v>124</v>
      </c>
      <c r="E80" s="150" t="s">
        <v>125</v>
      </c>
      <c r="F80" s="150" t="s">
        <v>126</v>
      </c>
      <c r="G80" s="148" t="s">
        <v>438</v>
      </c>
      <c r="H80" s="155" t="s">
        <v>439</v>
      </c>
      <c r="I80" s="156"/>
      <c r="J80" s="156"/>
      <c r="K80" s="157"/>
      <c r="L80" s="150" t="s">
        <v>127</v>
      </c>
      <c r="M80" s="150" t="s">
        <v>128</v>
      </c>
      <c r="N80" s="150" t="s">
        <v>129</v>
      </c>
      <c r="O80" s="141"/>
    </row>
    <row r="81" spans="1:15" ht="24" customHeight="1" x14ac:dyDescent="0.3">
      <c r="A81" s="143"/>
      <c r="B81" s="147"/>
      <c r="C81" s="142"/>
      <c r="D81" s="142"/>
      <c r="E81" s="150"/>
      <c r="F81" s="150"/>
      <c r="G81" s="149"/>
      <c r="H81" s="86" t="s">
        <v>434</v>
      </c>
      <c r="I81" s="86" t="s">
        <v>435</v>
      </c>
      <c r="J81" s="86" t="s">
        <v>436</v>
      </c>
      <c r="K81" s="86" t="s">
        <v>437</v>
      </c>
      <c r="L81" s="150"/>
      <c r="M81" s="150"/>
      <c r="N81" s="150"/>
      <c r="O81" s="141"/>
    </row>
    <row r="82" spans="1:15" ht="35.25" customHeight="1" x14ac:dyDescent="0.3">
      <c r="A82" s="143"/>
      <c r="B82" s="147"/>
      <c r="C82" s="142"/>
      <c r="D82" s="142"/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41"/>
    </row>
    <row r="83" spans="1:15" ht="54.75" customHeight="1" x14ac:dyDescent="0.3">
      <c r="A83" s="143" t="s">
        <v>87</v>
      </c>
      <c r="B83" s="21" t="s">
        <v>79</v>
      </c>
      <c r="C83" s="24" t="s">
        <v>73</v>
      </c>
      <c r="D83" s="21" t="s">
        <v>11</v>
      </c>
      <c r="E83" s="22">
        <f>F83+G83+L83+M83+N83</f>
        <v>0</v>
      </c>
      <c r="F83" s="22">
        <v>0</v>
      </c>
      <c r="G83" s="150">
        <v>0</v>
      </c>
      <c r="H83" s="150"/>
      <c r="I83" s="150"/>
      <c r="J83" s="150"/>
      <c r="K83" s="150"/>
      <c r="L83" s="22">
        <v>0</v>
      </c>
      <c r="M83" s="22">
        <v>0</v>
      </c>
      <c r="N83" s="22">
        <v>0</v>
      </c>
      <c r="O83" s="141" t="s">
        <v>344</v>
      </c>
    </row>
    <row r="84" spans="1:15" ht="28.5" customHeight="1" x14ac:dyDescent="0.3">
      <c r="A84" s="143"/>
      <c r="B84" s="147" t="s">
        <v>448</v>
      </c>
      <c r="C84" s="142" t="s">
        <v>124</v>
      </c>
      <c r="D84" s="142" t="s">
        <v>124</v>
      </c>
      <c r="E84" s="150" t="s">
        <v>125</v>
      </c>
      <c r="F84" s="150" t="s">
        <v>126</v>
      </c>
      <c r="G84" s="159" t="s">
        <v>438</v>
      </c>
      <c r="H84" s="150" t="s">
        <v>439</v>
      </c>
      <c r="I84" s="150"/>
      <c r="J84" s="150"/>
      <c r="K84" s="150"/>
      <c r="L84" s="150" t="s">
        <v>127</v>
      </c>
      <c r="M84" s="150" t="s">
        <v>128</v>
      </c>
      <c r="N84" s="150" t="s">
        <v>129</v>
      </c>
      <c r="O84" s="141"/>
    </row>
    <row r="85" spans="1:15" ht="24" customHeight="1" x14ac:dyDescent="0.3">
      <c r="A85" s="143"/>
      <c r="B85" s="147"/>
      <c r="C85" s="142"/>
      <c r="D85" s="142"/>
      <c r="E85" s="150"/>
      <c r="F85" s="150"/>
      <c r="G85" s="150"/>
      <c r="H85" s="22" t="s">
        <v>434</v>
      </c>
      <c r="I85" s="22" t="s">
        <v>435</v>
      </c>
      <c r="J85" s="22" t="s">
        <v>436</v>
      </c>
      <c r="K85" s="22" t="s">
        <v>437</v>
      </c>
      <c r="L85" s="150"/>
      <c r="M85" s="150"/>
      <c r="N85" s="150"/>
      <c r="O85" s="141"/>
    </row>
    <row r="86" spans="1:15" ht="35.25" customHeight="1" x14ac:dyDescent="0.3">
      <c r="A86" s="143"/>
      <c r="B86" s="147"/>
      <c r="C86" s="142"/>
      <c r="D86" s="142"/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41"/>
    </row>
    <row r="87" spans="1:15" ht="35.25" customHeight="1" x14ac:dyDescent="0.3">
      <c r="A87" s="143" t="s">
        <v>104</v>
      </c>
      <c r="B87" s="147" t="s">
        <v>147</v>
      </c>
      <c r="C87" s="142"/>
      <c r="D87" s="21" t="s">
        <v>8</v>
      </c>
      <c r="E87" s="22">
        <f>'Строительство и реконструкция'!K108</f>
        <v>4138618.83</v>
      </c>
      <c r="F87" s="22">
        <f>'Строительство и реконструкция'!L108</f>
        <v>360750.37</v>
      </c>
      <c r="G87" s="150">
        <f>'Строительство и реконструкция'!M108</f>
        <v>1467916.93</v>
      </c>
      <c r="H87" s="150"/>
      <c r="I87" s="150"/>
      <c r="J87" s="150"/>
      <c r="K87" s="150"/>
      <c r="L87" s="22">
        <f>'Строительство и реконструкция'!N104</f>
        <v>824947.8600000001</v>
      </c>
      <c r="M87" s="22">
        <f>'Строительство и реконструкция'!O104</f>
        <v>1485003.67</v>
      </c>
      <c r="N87" s="22">
        <f>'Строительство и реконструкция'!P104</f>
        <v>0</v>
      </c>
      <c r="O87" s="141" t="s">
        <v>337</v>
      </c>
    </row>
    <row r="88" spans="1:15" ht="35.25" customHeight="1" x14ac:dyDescent="0.3">
      <c r="A88" s="143"/>
      <c r="B88" s="147"/>
      <c r="C88" s="142"/>
      <c r="D88" s="21" t="s">
        <v>9</v>
      </c>
      <c r="E88" s="22">
        <f>'Строительство и реконструкция'!K109</f>
        <v>700000</v>
      </c>
      <c r="F88" s="22">
        <f>'Строительство и реконструкция'!L109</f>
        <v>200000</v>
      </c>
      <c r="G88" s="150">
        <f>'Строительство и реконструкция'!M109</f>
        <v>312943.8</v>
      </c>
      <c r="H88" s="150"/>
      <c r="I88" s="150"/>
      <c r="J88" s="150"/>
      <c r="K88" s="150"/>
      <c r="L88" s="22">
        <f>'Строительство и реконструкция'!N105</f>
        <v>187056.2</v>
      </c>
      <c r="M88" s="22">
        <f>'Строительство и реконструкция'!O105</f>
        <v>0</v>
      </c>
      <c r="N88" s="22">
        <f>'Строительство и реконструкция'!P105</f>
        <v>0</v>
      </c>
      <c r="O88" s="141"/>
    </row>
    <row r="89" spans="1:15" ht="35.25" customHeight="1" x14ac:dyDescent="0.3">
      <c r="A89" s="143"/>
      <c r="B89" s="147"/>
      <c r="C89" s="142"/>
      <c r="D89" s="21" t="s">
        <v>10</v>
      </c>
      <c r="E89" s="22">
        <f>'Строительство и реконструкция'!K110</f>
        <v>3397232.63</v>
      </c>
      <c r="F89" s="22">
        <f>'Строительство и реконструкция'!L110</f>
        <v>157142.85999999999</v>
      </c>
      <c r="G89" s="150">
        <f>'Строительство и реконструкция'!M110</f>
        <v>1140293.96</v>
      </c>
      <c r="H89" s="150"/>
      <c r="I89" s="150"/>
      <c r="J89" s="150"/>
      <c r="K89" s="150"/>
      <c r="L89" s="22">
        <f>'Строительство и реконструкция'!N106</f>
        <v>629642.18000000005</v>
      </c>
      <c r="M89" s="22">
        <f>'Строительство и реконструкция'!O106</f>
        <v>1470153.63</v>
      </c>
      <c r="N89" s="22">
        <f>'Строительство и реконструкция'!P106</f>
        <v>0</v>
      </c>
      <c r="O89" s="141"/>
    </row>
    <row r="90" spans="1:15" ht="51.75" customHeight="1" x14ac:dyDescent="0.3">
      <c r="A90" s="143"/>
      <c r="B90" s="147"/>
      <c r="C90" s="142"/>
      <c r="D90" s="21" t="s">
        <v>11</v>
      </c>
      <c r="E90" s="22">
        <f>'Строительство и реконструкция'!K111</f>
        <v>41386.199999999997</v>
      </c>
      <c r="F90" s="22">
        <f>'Строительство и реконструкция'!L111</f>
        <v>3607.51</v>
      </c>
      <c r="G90" s="150">
        <f>'Строительство и реконструкция'!M111</f>
        <v>14679.17</v>
      </c>
      <c r="H90" s="150"/>
      <c r="I90" s="150"/>
      <c r="J90" s="150"/>
      <c r="K90" s="150"/>
      <c r="L90" s="22">
        <f>'Строительство и реконструкция'!N107</f>
        <v>8249.48</v>
      </c>
      <c r="M90" s="22">
        <f>'Строительство и реконструкция'!O107</f>
        <v>14850.04</v>
      </c>
      <c r="N90" s="22">
        <f>'Строительство и реконструкция'!P107</f>
        <v>0</v>
      </c>
      <c r="O90" s="141"/>
    </row>
    <row r="91" spans="1:15" ht="18.75" customHeight="1" x14ac:dyDescent="0.3">
      <c r="A91" s="143"/>
      <c r="B91" s="147" t="s">
        <v>395</v>
      </c>
      <c r="C91" s="142" t="s">
        <v>124</v>
      </c>
      <c r="D91" s="142" t="s">
        <v>124</v>
      </c>
      <c r="E91" s="150" t="s">
        <v>125</v>
      </c>
      <c r="F91" s="150" t="s">
        <v>126</v>
      </c>
      <c r="G91" s="159" t="s">
        <v>438</v>
      </c>
      <c r="H91" s="150" t="s">
        <v>439</v>
      </c>
      <c r="I91" s="150"/>
      <c r="J91" s="150"/>
      <c r="K91" s="150"/>
      <c r="L91" s="150" t="s">
        <v>127</v>
      </c>
      <c r="M91" s="150" t="s">
        <v>128</v>
      </c>
      <c r="N91" s="150" t="s">
        <v>129</v>
      </c>
      <c r="O91" s="141"/>
    </row>
    <row r="92" spans="1:15" ht="19.5" customHeight="1" x14ac:dyDescent="0.3">
      <c r="A92" s="143"/>
      <c r="B92" s="147"/>
      <c r="C92" s="142"/>
      <c r="D92" s="142"/>
      <c r="E92" s="150"/>
      <c r="F92" s="150"/>
      <c r="G92" s="150"/>
      <c r="H92" s="22" t="s">
        <v>434</v>
      </c>
      <c r="I92" s="22" t="s">
        <v>435</v>
      </c>
      <c r="J92" s="22" t="s">
        <v>436</v>
      </c>
      <c r="K92" s="22" t="s">
        <v>437</v>
      </c>
      <c r="L92" s="150"/>
      <c r="M92" s="150"/>
      <c r="N92" s="150"/>
      <c r="O92" s="141"/>
    </row>
    <row r="93" spans="1:15" ht="33" customHeight="1" x14ac:dyDescent="0.3">
      <c r="A93" s="143"/>
      <c r="B93" s="147"/>
      <c r="C93" s="142"/>
      <c r="D93" s="142"/>
      <c r="E93" s="18">
        <v>1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1</v>
      </c>
      <c r="N93" s="18">
        <v>0</v>
      </c>
      <c r="O93" s="141"/>
    </row>
    <row r="94" spans="1:15" ht="35.25" customHeight="1" x14ac:dyDescent="0.3">
      <c r="A94" s="143" t="s">
        <v>396</v>
      </c>
      <c r="B94" s="147" t="s">
        <v>397</v>
      </c>
      <c r="C94" s="142"/>
      <c r="D94" s="21" t="s">
        <v>8</v>
      </c>
      <c r="E94" s="22">
        <v>0</v>
      </c>
      <c r="F94" s="22">
        <f>'Строительство и реконструкция'!L115</f>
        <v>0</v>
      </c>
      <c r="G94" s="155">
        <v>0</v>
      </c>
      <c r="H94" s="156"/>
      <c r="I94" s="156"/>
      <c r="J94" s="156"/>
      <c r="K94" s="157"/>
      <c r="L94" s="22">
        <v>0</v>
      </c>
      <c r="M94" s="22">
        <v>0</v>
      </c>
      <c r="N94" s="22">
        <f>'Строительство и реконструкция'!P111</f>
        <v>0</v>
      </c>
      <c r="O94" s="141" t="s">
        <v>31</v>
      </c>
    </row>
    <row r="95" spans="1:15" ht="35.25" customHeight="1" x14ac:dyDescent="0.3">
      <c r="A95" s="143"/>
      <c r="B95" s="147"/>
      <c r="C95" s="142"/>
      <c r="D95" s="21" t="s">
        <v>10</v>
      </c>
      <c r="E95" s="22">
        <v>0</v>
      </c>
      <c r="F95" s="22">
        <f>'Строительство и реконструкция'!L116</f>
        <v>0</v>
      </c>
      <c r="G95" s="155">
        <v>0</v>
      </c>
      <c r="H95" s="156"/>
      <c r="I95" s="156"/>
      <c r="J95" s="156"/>
      <c r="K95" s="157"/>
      <c r="L95" s="22">
        <f>'Строительство и реконструкция'!N112</f>
        <v>0</v>
      </c>
      <c r="M95" s="22">
        <f>'Строительство и реконструкция'!O112</f>
        <v>0</v>
      </c>
      <c r="N95" s="22">
        <f>'Строительство и реконструкция'!P112</f>
        <v>0</v>
      </c>
      <c r="O95" s="141"/>
    </row>
    <row r="96" spans="1:15" ht="44.25" customHeight="1" x14ac:dyDescent="0.3">
      <c r="A96" s="143"/>
      <c r="B96" s="147"/>
      <c r="C96" s="142"/>
      <c r="D96" s="21" t="s">
        <v>11</v>
      </c>
      <c r="E96" s="22">
        <f>'Строительство и реконструкция'!K117</f>
        <v>0</v>
      </c>
      <c r="F96" s="22">
        <f>'Строительство и реконструкция'!L117</f>
        <v>0</v>
      </c>
      <c r="G96" s="155">
        <f>'Строительство и реконструкция'!M117</f>
        <v>0</v>
      </c>
      <c r="H96" s="156"/>
      <c r="I96" s="156"/>
      <c r="J96" s="156"/>
      <c r="K96" s="157"/>
      <c r="L96" s="22">
        <v>0</v>
      </c>
      <c r="M96" s="22">
        <v>0</v>
      </c>
      <c r="N96" s="22">
        <f>'Строительство и реконструкция'!P113</f>
        <v>0</v>
      </c>
      <c r="O96" s="141"/>
    </row>
    <row r="97" spans="1:16" ht="18.75" customHeight="1" x14ac:dyDescent="0.3">
      <c r="A97" s="143"/>
      <c r="B97" s="147" t="s">
        <v>398</v>
      </c>
      <c r="C97" s="142" t="s">
        <v>124</v>
      </c>
      <c r="D97" s="142" t="s">
        <v>124</v>
      </c>
      <c r="E97" s="150" t="s">
        <v>125</v>
      </c>
      <c r="F97" s="150" t="s">
        <v>126</v>
      </c>
      <c r="G97" s="148" t="s">
        <v>438</v>
      </c>
      <c r="H97" s="155" t="s">
        <v>439</v>
      </c>
      <c r="I97" s="156"/>
      <c r="J97" s="156"/>
      <c r="K97" s="157"/>
      <c r="L97" s="150" t="s">
        <v>127</v>
      </c>
      <c r="M97" s="150" t="s">
        <v>128</v>
      </c>
      <c r="N97" s="150" t="s">
        <v>129</v>
      </c>
      <c r="O97" s="141"/>
    </row>
    <row r="98" spans="1:16" ht="19.5" customHeight="1" x14ac:dyDescent="0.3">
      <c r="A98" s="143"/>
      <c r="B98" s="147"/>
      <c r="C98" s="142"/>
      <c r="D98" s="142"/>
      <c r="E98" s="150"/>
      <c r="F98" s="150"/>
      <c r="G98" s="149"/>
      <c r="H98" s="86" t="s">
        <v>434</v>
      </c>
      <c r="I98" s="86" t="s">
        <v>435</v>
      </c>
      <c r="J98" s="86" t="s">
        <v>436</v>
      </c>
      <c r="K98" s="86" t="s">
        <v>437</v>
      </c>
      <c r="L98" s="150"/>
      <c r="M98" s="150"/>
      <c r="N98" s="150"/>
      <c r="O98" s="141"/>
    </row>
    <row r="99" spans="1:16" ht="33" customHeight="1" x14ac:dyDescent="0.3">
      <c r="A99" s="143"/>
      <c r="B99" s="147"/>
      <c r="C99" s="142"/>
      <c r="D99" s="142"/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41"/>
    </row>
    <row r="100" spans="1:16" ht="35.25" customHeight="1" x14ac:dyDescent="0.3">
      <c r="A100" s="143" t="s">
        <v>399</v>
      </c>
      <c r="B100" s="147" t="s">
        <v>400</v>
      </c>
      <c r="C100" s="142"/>
      <c r="D100" s="21" t="s">
        <v>8</v>
      </c>
      <c r="E100" s="22">
        <f>'Строительство и реконструкция'!K122</f>
        <v>0</v>
      </c>
      <c r="F100" s="22">
        <f>'Строительство и реконструкция'!L122</f>
        <v>0</v>
      </c>
      <c r="G100" s="155">
        <f>'Строительство и реконструкция'!M122</f>
        <v>0</v>
      </c>
      <c r="H100" s="156"/>
      <c r="I100" s="156"/>
      <c r="J100" s="156"/>
      <c r="K100" s="157"/>
      <c r="L100" s="22">
        <f>'Строительство и реконструкция'!N118</f>
        <v>0</v>
      </c>
      <c r="M100" s="22">
        <f>'Строительство и реконструкция'!O118</f>
        <v>0</v>
      </c>
      <c r="N100" s="22">
        <f>'Строительство и реконструкция'!P118</f>
        <v>0</v>
      </c>
      <c r="O100" s="141" t="s">
        <v>31</v>
      </c>
    </row>
    <row r="101" spans="1:16" ht="35.25" customHeight="1" x14ac:dyDescent="0.3">
      <c r="A101" s="143"/>
      <c r="B101" s="147"/>
      <c r="C101" s="142"/>
      <c r="D101" s="21" t="s">
        <v>10</v>
      </c>
      <c r="E101" s="22">
        <f>'Строительство и реконструкция'!K123</f>
        <v>0</v>
      </c>
      <c r="F101" s="22">
        <f>'Строительство и реконструкция'!L123</f>
        <v>0</v>
      </c>
      <c r="G101" s="155">
        <f>'Строительство и реконструкция'!M123</f>
        <v>0</v>
      </c>
      <c r="H101" s="156"/>
      <c r="I101" s="156"/>
      <c r="J101" s="156"/>
      <c r="K101" s="157"/>
      <c r="L101" s="22">
        <v>0</v>
      </c>
      <c r="M101" s="22">
        <v>0</v>
      </c>
      <c r="N101" s="22">
        <f>'Строительство и реконструкция'!P119</f>
        <v>0</v>
      </c>
      <c r="O101" s="141"/>
    </row>
    <row r="102" spans="1:16" ht="47.25" customHeight="1" x14ac:dyDescent="0.3">
      <c r="A102" s="143"/>
      <c r="B102" s="147"/>
      <c r="C102" s="142"/>
      <c r="D102" s="21" t="s">
        <v>11</v>
      </c>
      <c r="E102" s="22">
        <v>0</v>
      </c>
      <c r="F102" s="22">
        <v>0</v>
      </c>
      <c r="G102" s="155">
        <v>0</v>
      </c>
      <c r="H102" s="156"/>
      <c r="I102" s="156"/>
      <c r="J102" s="156"/>
      <c r="K102" s="157"/>
      <c r="L102" s="22">
        <v>0</v>
      </c>
      <c r="M102" s="22">
        <v>0</v>
      </c>
      <c r="N102" s="22">
        <f>'Строительство и реконструкция'!P120</f>
        <v>0</v>
      </c>
      <c r="O102" s="141"/>
    </row>
    <row r="103" spans="1:16" ht="18.75" customHeight="1" x14ac:dyDescent="0.3">
      <c r="A103" s="143"/>
      <c r="B103" s="147" t="s">
        <v>398</v>
      </c>
      <c r="C103" s="142" t="s">
        <v>124</v>
      </c>
      <c r="D103" s="142" t="s">
        <v>124</v>
      </c>
      <c r="E103" s="150" t="s">
        <v>125</v>
      </c>
      <c r="F103" s="150" t="s">
        <v>126</v>
      </c>
      <c r="G103" s="148" t="s">
        <v>438</v>
      </c>
      <c r="H103" s="155" t="s">
        <v>439</v>
      </c>
      <c r="I103" s="156"/>
      <c r="J103" s="156"/>
      <c r="K103" s="157"/>
      <c r="L103" s="150" t="s">
        <v>127</v>
      </c>
      <c r="M103" s="150" t="s">
        <v>128</v>
      </c>
      <c r="N103" s="150" t="s">
        <v>129</v>
      </c>
      <c r="O103" s="141"/>
    </row>
    <row r="104" spans="1:16" ht="19.5" customHeight="1" x14ac:dyDescent="0.3">
      <c r="A104" s="143"/>
      <c r="B104" s="147"/>
      <c r="C104" s="142"/>
      <c r="D104" s="142"/>
      <c r="E104" s="150"/>
      <c r="F104" s="150"/>
      <c r="G104" s="149"/>
      <c r="H104" s="86" t="s">
        <v>434</v>
      </c>
      <c r="I104" s="86" t="s">
        <v>435</v>
      </c>
      <c r="J104" s="86" t="s">
        <v>436</v>
      </c>
      <c r="K104" s="86" t="s">
        <v>437</v>
      </c>
      <c r="L104" s="150"/>
      <c r="M104" s="150"/>
      <c r="N104" s="150"/>
      <c r="O104" s="141"/>
    </row>
    <row r="105" spans="1:16" ht="33" customHeight="1" x14ac:dyDescent="0.35">
      <c r="A105" s="143"/>
      <c r="B105" s="147"/>
      <c r="C105" s="142"/>
      <c r="D105" s="142"/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41"/>
      <c r="P105" s="89"/>
    </row>
    <row r="106" spans="1:16" ht="35.25" customHeight="1" x14ac:dyDescent="0.3">
      <c r="A106" s="144" t="s">
        <v>27</v>
      </c>
      <c r="B106" s="147" t="s">
        <v>24</v>
      </c>
      <c r="C106" s="144" t="s">
        <v>73</v>
      </c>
      <c r="D106" s="21" t="s">
        <v>8</v>
      </c>
      <c r="E106" s="22">
        <f t="shared" ref="E106:N106" si="14">SUM(E107:E109)</f>
        <v>572394.18999999994</v>
      </c>
      <c r="F106" s="22">
        <f t="shared" si="14"/>
        <v>0</v>
      </c>
      <c r="G106" s="155">
        <f t="shared" si="14"/>
        <v>66394.19</v>
      </c>
      <c r="H106" s="156"/>
      <c r="I106" s="156"/>
      <c r="J106" s="156"/>
      <c r="K106" s="157"/>
      <c r="L106" s="22">
        <f t="shared" si="14"/>
        <v>59000</v>
      </c>
      <c r="M106" s="22">
        <f t="shared" si="14"/>
        <v>447000</v>
      </c>
      <c r="N106" s="22">
        <f t="shared" si="14"/>
        <v>0</v>
      </c>
      <c r="O106" s="141"/>
    </row>
    <row r="107" spans="1:16" ht="45" customHeight="1" x14ac:dyDescent="0.3">
      <c r="A107" s="144"/>
      <c r="B107" s="147"/>
      <c r="C107" s="144"/>
      <c r="D107" s="21" t="s">
        <v>10</v>
      </c>
      <c r="E107" s="22">
        <f>SUM(F107:N107)</f>
        <v>344979.01</v>
      </c>
      <c r="F107" s="22">
        <f>F111+F117</f>
        <v>0</v>
      </c>
      <c r="G107" s="155">
        <f t="shared" ref="G107:N108" si="15">G111+G117</f>
        <v>35307.01</v>
      </c>
      <c r="H107" s="156"/>
      <c r="I107" s="156"/>
      <c r="J107" s="156"/>
      <c r="K107" s="157"/>
      <c r="L107" s="22">
        <f t="shared" si="15"/>
        <v>36108</v>
      </c>
      <c r="M107" s="22">
        <f t="shared" si="15"/>
        <v>273564</v>
      </c>
      <c r="N107" s="22">
        <f t="shared" si="15"/>
        <v>0</v>
      </c>
      <c r="O107" s="141"/>
    </row>
    <row r="108" spans="1:16" ht="45" customHeight="1" x14ac:dyDescent="0.3">
      <c r="A108" s="144"/>
      <c r="B108" s="147"/>
      <c r="C108" s="144"/>
      <c r="D108" s="21" t="s">
        <v>18</v>
      </c>
      <c r="E108" s="22">
        <f>SUM(F108:N108)</f>
        <v>227415.18</v>
      </c>
      <c r="F108" s="22">
        <f>F112+F118</f>
        <v>0</v>
      </c>
      <c r="G108" s="155">
        <f t="shared" si="15"/>
        <v>31087.18</v>
      </c>
      <c r="H108" s="156"/>
      <c r="I108" s="156"/>
      <c r="J108" s="156"/>
      <c r="K108" s="157"/>
      <c r="L108" s="22">
        <f t="shared" si="15"/>
        <v>22892</v>
      </c>
      <c r="M108" s="22">
        <f t="shared" si="15"/>
        <v>173436</v>
      </c>
      <c r="N108" s="22">
        <f t="shared" si="15"/>
        <v>0</v>
      </c>
      <c r="O108" s="141"/>
    </row>
    <row r="109" spans="1:16" ht="29.25" customHeight="1" x14ac:dyDescent="0.3">
      <c r="A109" s="144"/>
      <c r="B109" s="147"/>
      <c r="C109" s="144"/>
      <c r="D109" s="21" t="s">
        <v>15</v>
      </c>
      <c r="E109" s="22">
        <v>0</v>
      </c>
      <c r="F109" s="22">
        <v>0</v>
      </c>
      <c r="G109" s="155">
        <v>0</v>
      </c>
      <c r="H109" s="156"/>
      <c r="I109" s="156"/>
      <c r="J109" s="156"/>
      <c r="K109" s="157"/>
      <c r="L109" s="22">
        <v>0</v>
      </c>
      <c r="M109" s="22">
        <v>0</v>
      </c>
      <c r="N109" s="22">
        <v>0</v>
      </c>
      <c r="O109" s="141"/>
    </row>
    <row r="110" spans="1:16" ht="31.5" customHeight="1" x14ac:dyDescent="0.3">
      <c r="A110" s="144" t="s">
        <v>28</v>
      </c>
      <c r="B110" s="147" t="s">
        <v>80</v>
      </c>
      <c r="C110" s="144" t="s">
        <v>73</v>
      </c>
      <c r="D110" s="21" t="s">
        <v>8</v>
      </c>
      <c r="E110" s="22">
        <f>'Строительство и реконструкция'!K119</f>
        <v>572394.18999999994</v>
      </c>
      <c r="F110" s="22">
        <f>'Строительство и реконструкция'!L119</f>
        <v>0</v>
      </c>
      <c r="G110" s="150">
        <f>'Строительство и реконструкция'!M119</f>
        <v>66394.19</v>
      </c>
      <c r="H110" s="150"/>
      <c r="I110" s="150"/>
      <c r="J110" s="150"/>
      <c r="K110" s="150"/>
      <c r="L110" s="22">
        <f>'Строительство и реконструкция'!N119</f>
        <v>59000</v>
      </c>
      <c r="M110" s="22">
        <f>'Строительство и реконструкция'!O119</f>
        <v>447000</v>
      </c>
      <c r="N110" s="22">
        <f>'Строительство и реконструкция'!P119</f>
        <v>0</v>
      </c>
      <c r="O110" s="141" t="s">
        <v>337</v>
      </c>
    </row>
    <row r="111" spans="1:16" ht="40.5" customHeight="1" x14ac:dyDescent="0.3">
      <c r="A111" s="144"/>
      <c r="B111" s="147"/>
      <c r="C111" s="144"/>
      <c r="D111" s="21" t="s">
        <v>10</v>
      </c>
      <c r="E111" s="22">
        <f>'Строительство и реконструкция'!K120</f>
        <v>344979.01</v>
      </c>
      <c r="F111" s="22">
        <f>'Строительство и реконструкция'!L120</f>
        <v>0</v>
      </c>
      <c r="G111" s="150">
        <f>'Строительство и реконструкция'!M120</f>
        <v>35307.01</v>
      </c>
      <c r="H111" s="150"/>
      <c r="I111" s="150"/>
      <c r="J111" s="150"/>
      <c r="K111" s="150"/>
      <c r="L111" s="22">
        <f>'Строительство и реконструкция'!N120</f>
        <v>36108</v>
      </c>
      <c r="M111" s="22">
        <f>'Строительство и реконструкция'!O120</f>
        <v>273564</v>
      </c>
      <c r="N111" s="22">
        <f>'Строительство и реконструкция'!P120</f>
        <v>0</v>
      </c>
      <c r="O111" s="141"/>
    </row>
    <row r="112" spans="1:16" ht="36.75" customHeight="1" x14ac:dyDescent="0.3">
      <c r="A112" s="144"/>
      <c r="B112" s="147"/>
      <c r="C112" s="144"/>
      <c r="D112" s="21" t="s">
        <v>18</v>
      </c>
      <c r="E112" s="22">
        <f>'Строительство и реконструкция'!K121</f>
        <v>227415.18</v>
      </c>
      <c r="F112" s="22">
        <f>'Строительство и реконструкция'!L121</f>
        <v>0</v>
      </c>
      <c r="G112" s="150">
        <f>'Строительство и реконструкция'!M121</f>
        <v>31087.18</v>
      </c>
      <c r="H112" s="150"/>
      <c r="I112" s="150"/>
      <c r="J112" s="150"/>
      <c r="K112" s="150"/>
      <c r="L112" s="22">
        <f>'Строительство и реконструкция'!N121</f>
        <v>22892</v>
      </c>
      <c r="M112" s="22">
        <f>'Строительство и реконструкция'!O121</f>
        <v>173436</v>
      </c>
      <c r="N112" s="22">
        <f>'Строительство и реконструкция'!P121</f>
        <v>0</v>
      </c>
      <c r="O112" s="141"/>
    </row>
    <row r="113" spans="1:15" ht="28.5" customHeight="1" x14ac:dyDescent="0.3">
      <c r="A113" s="144"/>
      <c r="B113" s="147" t="s">
        <v>433</v>
      </c>
      <c r="C113" s="142" t="s">
        <v>124</v>
      </c>
      <c r="D113" s="142" t="s">
        <v>124</v>
      </c>
      <c r="E113" s="150" t="s">
        <v>125</v>
      </c>
      <c r="F113" s="150" t="s">
        <v>126</v>
      </c>
      <c r="G113" s="159" t="s">
        <v>438</v>
      </c>
      <c r="H113" s="150" t="s">
        <v>439</v>
      </c>
      <c r="I113" s="150"/>
      <c r="J113" s="150"/>
      <c r="K113" s="150"/>
      <c r="L113" s="150" t="s">
        <v>127</v>
      </c>
      <c r="M113" s="150" t="s">
        <v>128</v>
      </c>
      <c r="N113" s="150" t="s">
        <v>129</v>
      </c>
      <c r="O113" s="141"/>
    </row>
    <row r="114" spans="1:15" ht="24" customHeight="1" x14ac:dyDescent="0.3">
      <c r="A114" s="144"/>
      <c r="B114" s="147"/>
      <c r="C114" s="142"/>
      <c r="D114" s="142"/>
      <c r="E114" s="150"/>
      <c r="F114" s="150"/>
      <c r="G114" s="150"/>
      <c r="H114" s="22" t="s">
        <v>434</v>
      </c>
      <c r="I114" s="22" t="s">
        <v>435</v>
      </c>
      <c r="J114" s="22" t="s">
        <v>436</v>
      </c>
      <c r="K114" s="22" t="s">
        <v>437</v>
      </c>
      <c r="L114" s="150"/>
      <c r="M114" s="150"/>
      <c r="N114" s="150"/>
      <c r="O114" s="141"/>
    </row>
    <row r="115" spans="1:15" ht="27.75" customHeight="1" x14ac:dyDescent="0.3">
      <c r="A115" s="144"/>
      <c r="B115" s="147"/>
      <c r="C115" s="142"/>
      <c r="D115" s="142"/>
      <c r="E115" s="18">
        <f>G115+F115+L115+M115+N115</f>
        <v>2</v>
      </c>
      <c r="F115" s="18">
        <v>0</v>
      </c>
      <c r="G115" s="18">
        <v>1</v>
      </c>
      <c r="H115" s="18">
        <v>0</v>
      </c>
      <c r="I115" s="18">
        <v>0</v>
      </c>
      <c r="J115" s="18">
        <v>0</v>
      </c>
      <c r="K115" s="18">
        <v>1</v>
      </c>
      <c r="L115" s="18">
        <v>0</v>
      </c>
      <c r="M115" s="18">
        <v>1</v>
      </c>
      <c r="N115" s="18">
        <v>0</v>
      </c>
      <c r="O115" s="141"/>
    </row>
    <row r="116" spans="1:15" ht="30" customHeight="1" x14ac:dyDescent="0.3">
      <c r="A116" s="144" t="s">
        <v>58</v>
      </c>
      <c r="B116" s="147" t="s">
        <v>401</v>
      </c>
      <c r="C116" s="144" t="s">
        <v>73</v>
      </c>
      <c r="D116" s="21" t="s">
        <v>8</v>
      </c>
      <c r="E116" s="22">
        <f>F116+G116+L116+M116+N116</f>
        <v>0</v>
      </c>
      <c r="F116" s="22">
        <f>F117+F118</f>
        <v>0</v>
      </c>
      <c r="G116" s="150">
        <f>G117+G118</f>
        <v>0</v>
      </c>
      <c r="H116" s="150"/>
      <c r="I116" s="150"/>
      <c r="J116" s="150"/>
      <c r="K116" s="150"/>
      <c r="L116" s="22">
        <f>L117+L118</f>
        <v>0</v>
      </c>
      <c r="M116" s="22">
        <f>M117+M118</f>
        <v>0</v>
      </c>
      <c r="N116" s="22">
        <f>N117+N118</f>
        <v>0</v>
      </c>
      <c r="O116" s="141" t="s">
        <v>17</v>
      </c>
    </row>
    <row r="117" spans="1:15" ht="39" customHeight="1" x14ac:dyDescent="0.3">
      <c r="A117" s="144"/>
      <c r="B117" s="147"/>
      <c r="C117" s="144"/>
      <c r="D117" s="21" t="s">
        <v>10</v>
      </c>
      <c r="E117" s="22">
        <f>F117+G117+L117+M117+N117</f>
        <v>0</v>
      </c>
      <c r="F117" s="22">
        <v>0</v>
      </c>
      <c r="G117" s="150">
        <v>0</v>
      </c>
      <c r="H117" s="150"/>
      <c r="I117" s="150"/>
      <c r="J117" s="150"/>
      <c r="K117" s="150"/>
      <c r="L117" s="22">
        <v>0</v>
      </c>
      <c r="M117" s="22">
        <v>0</v>
      </c>
      <c r="N117" s="22">
        <v>0</v>
      </c>
      <c r="O117" s="141"/>
    </row>
    <row r="118" spans="1:15" ht="39" customHeight="1" x14ac:dyDescent="0.3">
      <c r="A118" s="144"/>
      <c r="B118" s="147"/>
      <c r="C118" s="144"/>
      <c r="D118" s="21" t="s">
        <v>11</v>
      </c>
      <c r="E118" s="22">
        <f>F118+G118+L118+M118+N118</f>
        <v>0</v>
      </c>
      <c r="F118" s="22">
        <v>0</v>
      </c>
      <c r="G118" s="150">
        <v>0</v>
      </c>
      <c r="H118" s="150"/>
      <c r="I118" s="150"/>
      <c r="J118" s="150"/>
      <c r="K118" s="150"/>
      <c r="L118" s="22">
        <v>0</v>
      </c>
      <c r="M118" s="22">
        <v>0</v>
      </c>
      <c r="N118" s="22">
        <v>0</v>
      </c>
      <c r="O118" s="141"/>
    </row>
    <row r="119" spans="1:15" ht="43.5" customHeight="1" x14ac:dyDescent="0.3">
      <c r="A119" s="144"/>
      <c r="B119" s="147"/>
      <c r="C119" s="144"/>
      <c r="D119" s="21" t="s">
        <v>12</v>
      </c>
      <c r="E119" s="22">
        <f>F119+G119+L119+M119+N119</f>
        <v>0</v>
      </c>
      <c r="F119" s="22">
        <v>0</v>
      </c>
      <c r="G119" s="150">
        <v>0</v>
      </c>
      <c r="H119" s="150"/>
      <c r="I119" s="150"/>
      <c r="J119" s="150"/>
      <c r="K119" s="150"/>
      <c r="L119" s="22">
        <v>0</v>
      </c>
      <c r="M119" s="22">
        <v>0</v>
      </c>
      <c r="N119" s="22">
        <v>0</v>
      </c>
      <c r="O119" s="141"/>
    </row>
    <row r="120" spans="1:15" ht="28.5" customHeight="1" x14ac:dyDescent="0.3">
      <c r="A120" s="144"/>
      <c r="B120" s="147" t="s">
        <v>402</v>
      </c>
      <c r="C120" s="142" t="s">
        <v>124</v>
      </c>
      <c r="D120" s="142" t="s">
        <v>124</v>
      </c>
      <c r="E120" s="150" t="s">
        <v>125</v>
      </c>
      <c r="F120" s="150" t="s">
        <v>126</v>
      </c>
      <c r="G120" s="159" t="s">
        <v>438</v>
      </c>
      <c r="H120" s="150" t="s">
        <v>439</v>
      </c>
      <c r="I120" s="150"/>
      <c r="J120" s="150"/>
      <c r="K120" s="150"/>
      <c r="L120" s="150" t="s">
        <v>127</v>
      </c>
      <c r="M120" s="150" t="s">
        <v>128</v>
      </c>
      <c r="N120" s="150" t="s">
        <v>129</v>
      </c>
      <c r="O120" s="141"/>
    </row>
    <row r="121" spans="1:15" ht="24" customHeight="1" x14ac:dyDescent="0.3">
      <c r="A121" s="144"/>
      <c r="B121" s="147"/>
      <c r="C121" s="142"/>
      <c r="D121" s="142"/>
      <c r="E121" s="150"/>
      <c r="F121" s="150"/>
      <c r="G121" s="150"/>
      <c r="H121" s="22" t="s">
        <v>434</v>
      </c>
      <c r="I121" s="22" t="s">
        <v>435</v>
      </c>
      <c r="J121" s="22" t="s">
        <v>436</v>
      </c>
      <c r="K121" s="22" t="s">
        <v>437</v>
      </c>
      <c r="L121" s="150"/>
      <c r="M121" s="150"/>
      <c r="N121" s="150"/>
      <c r="O121" s="141"/>
    </row>
    <row r="122" spans="1:15" ht="30" customHeight="1" x14ac:dyDescent="0.3">
      <c r="A122" s="144"/>
      <c r="B122" s="147"/>
      <c r="C122" s="142"/>
      <c r="D122" s="142"/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41"/>
    </row>
    <row r="123" spans="1:15" ht="26.25" customHeight="1" x14ac:dyDescent="0.3">
      <c r="A123" s="144" t="s">
        <v>33</v>
      </c>
      <c r="B123" s="147" t="s">
        <v>81</v>
      </c>
      <c r="C123" s="144" t="s">
        <v>73</v>
      </c>
      <c r="D123" s="21" t="s">
        <v>8</v>
      </c>
      <c r="E123" s="22">
        <f t="shared" ref="E123:E130" si="16">F123+G123+L123+M123+N123</f>
        <v>0</v>
      </c>
      <c r="F123" s="22">
        <f>F124+F125</f>
        <v>0</v>
      </c>
      <c r="G123" s="155">
        <f t="shared" ref="G123:N123" si="17">G124+G125</f>
        <v>0</v>
      </c>
      <c r="H123" s="156"/>
      <c r="I123" s="156"/>
      <c r="J123" s="156"/>
      <c r="K123" s="157"/>
      <c r="L123" s="22">
        <f t="shared" si="17"/>
        <v>0</v>
      </c>
      <c r="M123" s="22">
        <f t="shared" si="17"/>
        <v>0</v>
      </c>
      <c r="N123" s="22">
        <f t="shared" si="17"/>
        <v>0</v>
      </c>
      <c r="O123" s="141"/>
    </row>
    <row r="124" spans="1:15" ht="39" customHeight="1" x14ac:dyDescent="0.3">
      <c r="A124" s="144"/>
      <c r="B124" s="147"/>
      <c r="C124" s="144"/>
      <c r="D124" s="21" t="s">
        <v>10</v>
      </c>
      <c r="E124" s="22">
        <f t="shared" si="16"/>
        <v>0</v>
      </c>
      <c r="F124" s="22">
        <v>0</v>
      </c>
      <c r="G124" s="155">
        <v>0</v>
      </c>
      <c r="H124" s="156"/>
      <c r="I124" s="156"/>
      <c r="J124" s="156"/>
      <c r="K124" s="157"/>
      <c r="L124" s="22">
        <v>0</v>
      </c>
      <c r="M124" s="22">
        <v>0</v>
      </c>
      <c r="N124" s="22">
        <v>0</v>
      </c>
      <c r="O124" s="141"/>
    </row>
    <row r="125" spans="1:15" ht="39" customHeight="1" x14ac:dyDescent="0.3">
      <c r="A125" s="144"/>
      <c r="B125" s="147"/>
      <c r="C125" s="144"/>
      <c r="D125" s="21" t="s">
        <v>11</v>
      </c>
      <c r="E125" s="22">
        <f t="shared" si="16"/>
        <v>0</v>
      </c>
      <c r="F125" s="22">
        <v>0</v>
      </c>
      <c r="G125" s="155">
        <v>0</v>
      </c>
      <c r="H125" s="156"/>
      <c r="I125" s="156"/>
      <c r="J125" s="156"/>
      <c r="K125" s="157"/>
      <c r="L125" s="22">
        <v>0</v>
      </c>
      <c r="M125" s="22">
        <v>0</v>
      </c>
      <c r="N125" s="22">
        <v>0</v>
      </c>
      <c r="O125" s="141"/>
    </row>
    <row r="126" spans="1:15" ht="30" customHeight="1" x14ac:dyDescent="0.3">
      <c r="A126" s="144"/>
      <c r="B126" s="147"/>
      <c r="C126" s="144"/>
      <c r="D126" s="21" t="s">
        <v>12</v>
      </c>
      <c r="E126" s="22">
        <f t="shared" si="16"/>
        <v>0</v>
      </c>
      <c r="F126" s="22">
        <v>0</v>
      </c>
      <c r="G126" s="155">
        <v>0</v>
      </c>
      <c r="H126" s="156"/>
      <c r="I126" s="156"/>
      <c r="J126" s="156"/>
      <c r="K126" s="157"/>
      <c r="L126" s="22">
        <v>0</v>
      </c>
      <c r="M126" s="22">
        <v>0</v>
      </c>
      <c r="N126" s="22">
        <v>0</v>
      </c>
      <c r="O126" s="141"/>
    </row>
    <row r="127" spans="1:15" ht="27.75" customHeight="1" x14ac:dyDescent="0.3">
      <c r="A127" s="144" t="s">
        <v>34</v>
      </c>
      <c r="B127" s="147" t="s">
        <v>403</v>
      </c>
      <c r="C127" s="144" t="s">
        <v>73</v>
      </c>
      <c r="D127" s="21" t="s">
        <v>8</v>
      </c>
      <c r="E127" s="22">
        <f t="shared" si="16"/>
        <v>0</v>
      </c>
      <c r="F127" s="22">
        <f>F128+F129</f>
        <v>0</v>
      </c>
      <c r="G127" s="155">
        <f t="shared" ref="G127" si="18">G128+G129</f>
        <v>0</v>
      </c>
      <c r="H127" s="156"/>
      <c r="I127" s="156"/>
      <c r="J127" s="156"/>
      <c r="K127" s="157"/>
      <c r="L127" s="22">
        <f t="shared" ref="L127" si="19">L128+L129</f>
        <v>0</v>
      </c>
      <c r="M127" s="22">
        <f t="shared" ref="M127" si="20">M128+M129</f>
        <v>0</v>
      </c>
      <c r="N127" s="22">
        <f t="shared" ref="N127" si="21">N128+N129</f>
        <v>0</v>
      </c>
      <c r="O127" s="141" t="s">
        <v>82</v>
      </c>
    </row>
    <row r="128" spans="1:15" ht="36" customHeight="1" x14ac:dyDescent="0.3">
      <c r="A128" s="144"/>
      <c r="B128" s="147"/>
      <c r="C128" s="144"/>
      <c r="D128" s="21" t="s">
        <v>10</v>
      </c>
      <c r="E128" s="22">
        <f t="shared" si="16"/>
        <v>0</v>
      </c>
      <c r="F128" s="22">
        <v>0</v>
      </c>
      <c r="G128" s="155">
        <v>0</v>
      </c>
      <c r="H128" s="156"/>
      <c r="I128" s="156"/>
      <c r="J128" s="156"/>
      <c r="K128" s="157"/>
      <c r="L128" s="22">
        <v>0</v>
      </c>
      <c r="M128" s="22">
        <v>0</v>
      </c>
      <c r="N128" s="22">
        <v>0</v>
      </c>
      <c r="O128" s="141"/>
    </row>
    <row r="129" spans="1:15" ht="38.25" customHeight="1" x14ac:dyDescent="0.3">
      <c r="A129" s="144"/>
      <c r="B129" s="147"/>
      <c r="C129" s="144"/>
      <c r="D129" s="21" t="s">
        <v>11</v>
      </c>
      <c r="E129" s="22">
        <f t="shared" si="16"/>
        <v>0</v>
      </c>
      <c r="F129" s="22">
        <v>0</v>
      </c>
      <c r="G129" s="155">
        <v>0</v>
      </c>
      <c r="H129" s="156"/>
      <c r="I129" s="156"/>
      <c r="J129" s="156"/>
      <c r="K129" s="157"/>
      <c r="L129" s="22">
        <v>0</v>
      </c>
      <c r="M129" s="22">
        <v>0</v>
      </c>
      <c r="N129" s="22">
        <v>0</v>
      </c>
      <c r="O129" s="141"/>
    </row>
    <row r="130" spans="1:15" ht="26.25" customHeight="1" x14ac:dyDescent="0.3">
      <c r="A130" s="144"/>
      <c r="B130" s="147"/>
      <c r="C130" s="144"/>
      <c r="D130" s="21" t="s">
        <v>12</v>
      </c>
      <c r="E130" s="22">
        <f t="shared" si="16"/>
        <v>0</v>
      </c>
      <c r="F130" s="22">
        <v>0</v>
      </c>
      <c r="G130" s="155">
        <v>0</v>
      </c>
      <c r="H130" s="156"/>
      <c r="I130" s="156"/>
      <c r="J130" s="156"/>
      <c r="K130" s="157"/>
      <c r="L130" s="22">
        <v>0</v>
      </c>
      <c r="M130" s="22">
        <v>0</v>
      </c>
      <c r="N130" s="22">
        <v>0</v>
      </c>
      <c r="O130" s="141"/>
    </row>
    <row r="131" spans="1:15" ht="23.25" customHeight="1" x14ac:dyDescent="0.3">
      <c r="A131" s="144"/>
      <c r="B131" s="147" t="s">
        <v>404</v>
      </c>
      <c r="C131" s="142" t="s">
        <v>124</v>
      </c>
      <c r="D131" s="142" t="s">
        <v>124</v>
      </c>
      <c r="E131" s="150" t="s">
        <v>125</v>
      </c>
      <c r="F131" s="150" t="s">
        <v>126</v>
      </c>
      <c r="G131" s="148" t="s">
        <v>438</v>
      </c>
      <c r="H131" s="155" t="s">
        <v>439</v>
      </c>
      <c r="I131" s="156"/>
      <c r="J131" s="156"/>
      <c r="K131" s="157"/>
      <c r="L131" s="150" t="s">
        <v>127</v>
      </c>
      <c r="M131" s="150" t="s">
        <v>128</v>
      </c>
      <c r="N131" s="150" t="s">
        <v>129</v>
      </c>
      <c r="O131" s="141"/>
    </row>
    <row r="132" spans="1:15" ht="23.25" customHeight="1" x14ac:dyDescent="0.3">
      <c r="A132" s="144"/>
      <c r="B132" s="147"/>
      <c r="C132" s="142"/>
      <c r="D132" s="142"/>
      <c r="E132" s="150"/>
      <c r="F132" s="150"/>
      <c r="G132" s="149"/>
      <c r="H132" s="86" t="s">
        <v>434</v>
      </c>
      <c r="I132" s="86" t="s">
        <v>435</v>
      </c>
      <c r="J132" s="86" t="s">
        <v>436</v>
      </c>
      <c r="K132" s="86" t="s">
        <v>437</v>
      </c>
      <c r="L132" s="150"/>
      <c r="M132" s="150"/>
      <c r="N132" s="150"/>
      <c r="O132" s="141"/>
    </row>
    <row r="133" spans="1:15" ht="27.75" customHeight="1" x14ac:dyDescent="0.3">
      <c r="A133" s="144"/>
      <c r="B133" s="147"/>
      <c r="C133" s="142"/>
      <c r="D133" s="142"/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41"/>
    </row>
    <row r="134" spans="1:15" ht="39.75" customHeight="1" x14ac:dyDescent="0.3">
      <c r="A134" s="168"/>
      <c r="B134" s="167" t="s">
        <v>407</v>
      </c>
      <c r="C134" s="206"/>
      <c r="D134" s="25" t="s">
        <v>406</v>
      </c>
      <c r="E134" s="90">
        <f>SUM(E135:E138)</f>
        <v>5707977.0219999999</v>
      </c>
      <c r="F134" s="90">
        <f>SUM(F135:F138)</f>
        <v>558204.43200000003</v>
      </c>
      <c r="G134" s="151">
        <f t="shared" ref="G134:N134" si="22">SUM(G135:G138)</f>
        <v>1986783.21</v>
      </c>
      <c r="H134" s="151"/>
      <c r="I134" s="151"/>
      <c r="J134" s="151"/>
      <c r="K134" s="151"/>
      <c r="L134" s="90">
        <f t="shared" si="22"/>
        <v>1230985.7100000002</v>
      </c>
      <c r="M134" s="90">
        <f t="shared" si="22"/>
        <v>1932003.67</v>
      </c>
      <c r="N134" s="90">
        <f t="shared" si="22"/>
        <v>0</v>
      </c>
      <c r="O134" s="144"/>
    </row>
    <row r="135" spans="1:15" ht="35.25" customHeight="1" x14ac:dyDescent="0.3">
      <c r="A135" s="168"/>
      <c r="B135" s="167"/>
      <c r="C135" s="206"/>
      <c r="D135" s="25" t="s">
        <v>9</v>
      </c>
      <c r="E135" s="90">
        <f>SUM(F135:N135)</f>
        <v>700000</v>
      </c>
      <c r="F135" s="90">
        <f>F70</f>
        <v>200000</v>
      </c>
      <c r="G135" s="151">
        <f>G70</f>
        <v>312943.8</v>
      </c>
      <c r="H135" s="151"/>
      <c r="I135" s="151"/>
      <c r="J135" s="151"/>
      <c r="K135" s="151"/>
      <c r="L135" s="90">
        <f>L70</f>
        <v>187056.2</v>
      </c>
      <c r="M135" s="90">
        <f>M70</f>
        <v>0</v>
      </c>
      <c r="N135" s="90">
        <f>N70</f>
        <v>0</v>
      </c>
      <c r="O135" s="144"/>
    </row>
    <row r="136" spans="1:15" ht="35.25" customHeight="1" x14ac:dyDescent="0.3">
      <c r="A136" s="168"/>
      <c r="B136" s="167"/>
      <c r="C136" s="206"/>
      <c r="D136" s="25" t="s">
        <v>10</v>
      </c>
      <c r="E136" s="90">
        <f>SUM(F136:N136)</f>
        <v>4394032.76</v>
      </c>
      <c r="F136" s="90">
        <f>F107+F71+F60+F124</f>
        <v>308122.03999999998</v>
      </c>
      <c r="G136" s="151">
        <f>G107+G71+G60+G124</f>
        <v>1458970.18</v>
      </c>
      <c r="H136" s="151"/>
      <c r="I136" s="151"/>
      <c r="J136" s="151"/>
      <c r="K136" s="151"/>
      <c r="L136" s="90">
        <f t="shared" ref="L136:N137" si="23">L107+L71+L60+L124</f>
        <v>883222.91</v>
      </c>
      <c r="M136" s="90">
        <f t="shared" si="23"/>
        <v>1743717.63</v>
      </c>
      <c r="N136" s="90">
        <f t="shared" si="23"/>
        <v>0</v>
      </c>
      <c r="O136" s="144"/>
    </row>
    <row r="137" spans="1:15" ht="37.5" customHeight="1" x14ac:dyDescent="0.3">
      <c r="A137" s="168"/>
      <c r="B137" s="167"/>
      <c r="C137" s="206"/>
      <c r="D137" s="25" t="s">
        <v>18</v>
      </c>
      <c r="E137" s="90">
        <f>SUM(F137:N137)</f>
        <v>613944.2620000001</v>
      </c>
      <c r="F137" s="90">
        <f>F108+F72+F61+F125</f>
        <v>50082.392</v>
      </c>
      <c r="G137" s="151">
        <f>G108+G72+G61+G125</f>
        <v>214869.23</v>
      </c>
      <c r="H137" s="151"/>
      <c r="I137" s="151"/>
      <c r="J137" s="151"/>
      <c r="K137" s="151"/>
      <c r="L137" s="90">
        <f t="shared" si="23"/>
        <v>160706.6</v>
      </c>
      <c r="M137" s="90">
        <f t="shared" si="23"/>
        <v>188286.04</v>
      </c>
      <c r="N137" s="90">
        <f t="shared" si="23"/>
        <v>0</v>
      </c>
      <c r="O137" s="144"/>
    </row>
    <row r="138" spans="1:15" ht="34.5" customHeight="1" x14ac:dyDescent="0.3">
      <c r="A138" s="168"/>
      <c r="B138" s="167"/>
      <c r="C138" s="206"/>
      <c r="D138" s="25" t="s">
        <v>15</v>
      </c>
      <c r="E138" s="90">
        <f>SUM(F138:N138)</f>
        <v>0</v>
      </c>
      <c r="F138" s="90">
        <f>F109</f>
        <v>0</v>
      </c>
      <c r="G138" s="151">
        <f>G109</f>
        <v>0</v>
      </c>
      <c r="H138" s="151"/>
      <c r="I138" s="151"/>
      <c r="J138" s="151"/>
      <c r="K138" s="151"/>
      <c r="L138" s="90">
        <f>L109</f>
        <v>0</v>
      </c>
      <c r="M138" s="90">
        <f>M109</f>
        <v>0</v>
      </c>
      <c r="N138" s="90">
        <f>N109</f>
        <v>0</v>
      </c>
      <c r="O138" s="144"/>
    </row>
    <row r="139" spans="1:15" s="76" customFormat="1" ht="36" customHeight="1" x14ac:dyDescent="0.25">
      <c r="A139" s="23"/>
      <c r="B139" s="158" t="s">
        <v>157</v>
      </c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</row>
    <row r="140" spans="1:15" s="76" customFormat="1" ht="36" customHeight="1" x14ac:dyDescent="0.25">
      <c r="A140" s="145" t="s">
        <v>6</v>
      </c>
      <c r="B140" s="184" t="s">
        <v>83</v>
      </c>
      <c r="C140" s="160" t="s">
        <v>73</v>
      </c>
      <c r="D140" s="21" t="s">
        <v>14</v>
      </c>
      <c r="E140" s="19">
        <f>E144+E151+E157+E163+E169</f>
        <v>1413154.4400000002</v>
      </c>
      <c r="F140" s="19">
        <f>F144+F151+F157+F163</f>
        <v>95400</v>
      </c>
      <c r="G140" s="152">
        <f>G144+G151+G157+G163+G169</f>
        <v>247988.29</v>
      </c>
      <c r="H140" s="153"/>
      <c r="I140" s="153"/>
      <c r="J140" s="153"/>
      <c r="K140" s="154"/>
      <c r="L140" s="19">
        <f>L144+L151+L157+L163+L169</f>
        <v>950155.41</v>
      </c>
      <c r="M140" s="19">
        <f>M144+M151+M157+M163+M169</f>
        <v>119610.74</v>
      </c>
      <c r="N140" s="19">
        <f t="shared" ref="N140" si="24">N144+N151+N157+N163</f>
        <v>0</v>
      </c>
      <c r="O140" s="160"/>
    </row>
    <row r="141" spans="1:15" s="76" customFormat="1" ht="36" customHeight="1" x14ac:dyDescent="0.25">
      <c r="A141" s="146"/>
      <c r="B141" s="185"/>
      <c r="C141" s="161"/>
      <c r="D141" s="21" t="s">
        <v>10</v>
      </c>
      <c r="E141" s="19">
        <f>E145+E152+E158+E164+E170</f>
        <v>879066.91999999993</v>
      </c>
      <c r="F141" s="19">
        <f t="shared" ref="F141:F142" si="25">F145+F152+F158+F164</f>
        <v>58384.800000000003</v>
      </c>
      <c r="G141" s="152">
        <f>G145+G152+G158+G164+G170</f>
        <v>153148.04999999999</v>
      </c>
      <c r="H141" s="153"/>
      <c r="I141" s="153"/>
      <c r="J141" s="153"/>
      <c r="K141" s="154"/>
      <c r="L141" s="19">
        <f t="shared" ref="L141:M142" si="26">L145+L152+L158+L164+L170</f>
        <v>592896.97</v>
      </c>
      <c r="M141" s="19">
        <f t="shared" si="26"/>
        <v>74637.100000000006</v>
      </c>
      <c r="N141" s="19">
        <f t="shared" ref="N141:N142" si="27">N145+N152+N158+N164</f>
        <v>0</v>
      </c>
      <c r="O141" s="161"/>
    </row>
    <row r="142" spans="1:15" s="76" customFormat="1" ht="36" customHeight="1" x14ac:dyDescent="0.25">
      <c r="A142" s="146"/>
      <c r="B142" s="185"/>
      <c r="C142" s="161"/>
      <c r="D142" s="21" t="s">
        <v>18</v>
      </c>
      <c r="E142" s="19">
        <f>E146+E153+E159+E165+E171</f>
        <v>534087.52</v>
      </c>
      <c r="F142" s="19">
        <f t="shared" si="25"/>
        <v>37015.199999999997</v>
      </c>
      <c r="G142" s="152">
        <f t="shared" ref="G142" si="28">G146+G153+G159+G165+G171</f>
        <v>94840.239999999991</v>
      </c>
      <c r="H142" s="153"/>
      <c r="I142" s="153"/>
      <c r="J142" s="153"/>
      <c r="K142" s="154"/>
      <c r="L142" s="19">
        <f t="shared" si="26"/>
        <v>357258.44000000006</v>
      </c>
      <c r="M142" s="19">
        <f t="shared" si="26"/>
        <v>44973.64</v>
      </c>
      <c r="N142" s="19">
        <f t="shared" si="27"/>
        <v>0</v>
      </c>
      <c r="O142" s="161"/>
    </row>
    <row r="143" spans="1:15" s="76" customFormat="1" ht="36" customHeight="1" x14ac:dyDescent="0.25">
      <c r="A143" s="146"/>
      <c r="B143" s="185"/>
      <c r="C143" s="161"/>
      <c r="D143" s="21" t="s">
        <v>12</v>
      </c>
      <c r="E143" s="19">
        <f t="shared" ref="E143:N143" si="29">E147</f>
        <v>0</v>
      </c>
      <c r="F143" s="93">
        <f t="shared" si="29"/>
        <v>0</v>
      </c>
      <c r="G143" s="152">
        <f t="shared" si="29"/>
        <v>0</v>
      </c>
      <c r="H143" s="153"/>
      <c r="I143" s="153"/>
      <c r="J143" s="153"/>
      <c r="K143" s="154"/>
      <c r="L143" s="19">
        <f t="shared" si="29"/>
        <v>0</v>
      </c>
      <c r="M143" s="19">
        <f t="shared" si="29"/>
        <v>0</v>
      </c>
      <c r="N143" s="19">
        <f t="shared" si="29"/>
        <v>0</v>
      </c>
      <c r="O143" s="162"/>
    </row>
    <row r="144" spans="1:15" s="76" customFormat="1" ht="33.75" customHeight="1" x14ac:dyDescent="0.25">
      <c r="A144" s="144" t="s">
        <v>13</v>
      </c>
      <c r="B144" s="147" t="s">
        <v>352</v>
      </c>
      <c r="C144" s="141" t="s">
        <v>73</v>
      </c>
      <c r="D144" s="21" t="s">
        <v>14</v>
      </c>
      <c r="E144" s="19">
        <f>'Строительство и реконструкция'!K136</f>
        <v>228454.26</v>
      </c>
      <c r="F144" s="19">
        <f>'Строительство и реконструкция'!L136</f>
        <v>95400</v>
      </c>
      <c r="G144" s="152">
        <f>'Строительство и реконструкция'!M136</f>
        <v>133054.26</v>
      </c>
      <c r="H144" s="153"/>
      <c r="I144" s="153"/>
      <c r="J144" s="153"/>
      <c r="K144" s="154"/>
      <c r="L144" s="19">
        <f>'Строительство и реконструкция'!N136</f>
        <v>0</v>
      </c>
      <c r="M144" s="19">
        <f>'Строительство и реконструкция'!O136</f>
        <v>0</v>
      </c>
      <c r="N144" s="19">
        <f>'Строительство и реконструкция'!P136</f>
        <v>0</v>
      </c>
      <c r="O144" s="141" t="s">
        <v>334</v>
      </c>
    </row>
    <row r="145" spans="1:15" s="76" customFormat="1" ht="33.75" customHeight="1" x14ac:dyDescent="0.25">
      <c r="A145" s="144"/>
      <c r="B145" s="147"/>
      <c r="C145" s="141"/>
      <c r="D145" s="21" t="s">
        <v>10</v>
      </c>
      <c r="E145" s="19">
        <f>'Строительство и реконструкция'!K137</f>
        <v>139814.01</v>
      </c>
      <c r="F145" s="19">
        <f>'Строительство и реконструкция'!L137</f>
        <v>58384.800000000003</v>
      </c>
      <c r="G145" s="152">
        <f>'Строительство и реконструкция'!M137</f>
        <v>81429.209999999992</v>
      </c>
      <c r="H145" s="153"/>
      <c r="I145" s="153"/>
      <c r="J145" s="153"/>
      <c r="K145" s="154"/>
      <c r="L145" s="19">
        <f>'Строительство и реконструкция'!N137</f>
        <v>0</v>
      </c>
      <c r="M145" s="19">
        <f>'Строительство и реконструкция'!O137</f>
        <v>0</v>
      </c>
      <c r="N145" s="19">
        <f>'Строительство и реконструкция'!P137</f>
        <v>0</v>
      </c>
      <c r="O145" s="141"/>
    </row>
    <row r="146" spans="1:15" s="76" customFormat="1" ht="33.75" customHeight="1" x14ac:dyDescent="0.25">
      <c r="A146" s="144"/>
      <c r="B146" s="147"/>
      <c r="C146" s="141"/>
      <c r="D146" s="21" t="s">
        <v>18</v>
      </c>
      <c r="E146" s="19">
        <f>'Строительство и реконструкция'!K138</f>
        <v>88640.25</v>
      </c>
      <c r="F146" s="19">
        <f>'Строительство и реконструкция'!L138</f>
        <v>37015.199999999997</v>
      </c>
      <c r="G146" s="152">
        <f>'Строительство и реконструкция'!M138</f>
        <v>51625.05</v>
      </c>
      <c r="H146" s="153"/>
      <c r="I146" s="153"/>
      <c r="J146" s="153"/>
      <c r="K146" s="154"/>
      <c r="L146" s="19">
        <f>'Строительство и реконструкция'!N138</f>
        <v>0</v>
      </c>
      <c r="M146" s="19">
        <f>'Строительство и реконструкция'!O138</f>
        <v>0</v>
      </c>
      <c r="N146" s="19">
        <f>'Строительство и реконструкция'!P138</f>
        <v>0</v>
      </c>
      <c r="O146" s="141"/>
    </row>
    <row r="147" spans="1:15" s="76" customFormat="1" ht="36" customHeight="1" x14ac:dyDescent="0.25">
      <c r="A147" s="144"/>
      <c r="B147" s="147"/>
      <c r="C147" s="141"/>
      <c r="D147" s="21" t="s">
        <v>12</v>
      </c>
      <c r="E147" s="19">
        <f>F147+G147+L147+M147+N147</f>
        <v>0</v>
      </c>
      <c r="F147" s="19">
        <v>0</v>
      </c>
      <c r="G147" s="152">
        <v>0</v>
      </c>
      <c r="H147" s="153"/>
      <c r="I147" s="153"/>
      <c r="J147" s="153"/>
      <c r="K147" s="154"/>
      <c r="L147" s="19">
        <v>0</v>
      </c>
      <c r="M147" s="19">
        <v>0</v>
      </c>
      <c r="N147" s="19">
        <v>0</v>
      </c>
      <c r="O147" s="141"/>
    </row>
    <row r="148" spans="1:15" ht="23.25" customHeight="1" x14ac:dyDescent="0.3">
      <c r="A148" s="144"/>
      <c r="B148" s="147" t="s">
        <v>408</v>
      </c>
      <c r="C148" s="142" t="s">
        <v>124</v>
      </c>
      <c r="D148" s="142" t="s">
        <v>124</v>
      </c>
      <c r="E148" s="150" t="s">
        <v>125</v>
      </c>
      <c r="F148" s="150" t="s">
        <v>126</v>
      </c>
      <c r="G148" s="148" t="s">
        <v>438</v>
      </c>
      <c r="H148" s="155" t="s">
        <v>439</v>
      </c>
      <c r="I148" s="156"/>
      <c r="J148" s="156"/>
      <c r="K148" s="157"/>
      <c r="L148" s="150" t="s">
        <v>127</v>
      </c>
      <c r="M148" s="150" t="s">
        <v>128</v>
      </c>
      <c r="N148" s="150" t="s">
        <v>129</v>
      </c>
      <c r="O148" s="141"/>
    </row>
    <row r="149" spans="1:15" ht="23.25" customHeight="1" x14ac:dyDescent="0.3">
      <c r="A149" s="144"/>
      <c r="B149" s="147"/>
      <c r="C149" s="142"/>
      <c r="D149" s="142"/>
      <c r="E149" s="150"/>
      <c r="F149" s="150"/>
      <c r="G149" s="149"/>
      <c r="H149" s="86" t="s">
        <v>434</v>
      </c>
      <c r="I149" s="86" t="s">
        <v>435</v>
      </c>
      <c r="J149" s="86" t="s">
        <v>436</v>
      </c>
      <c r="K149" s="86" t="s">
        <v>437</v>
      </c>
      <c r="L149" s="150"/>
      <c r="M149" s="150"/>
      <c r="N149" s="150"/>
      <c r="O149" s="141"/>
    </row>
    <row r="150" spans="1:15" ht="32.25" customHeight="1" x14ac:dyDescent="0.3">
      <c r="A150" s="144"/>
      <c r="B150" s="147"/>
      <c r="C150" s="142"/>
      <c r="D150" s="142"/>
      <c r="E150" s="18">
        <f>F150+G150+L150+M150+N150</f>
        <v>3</v>
      </c>
      <c r="F150" s="18">
        <v>0</v>
      </c>
      <c r="G150" s="18">
        <v>3</v>
      </c>
      <c r="H150" s="18">
        <v>0</v>
      </c>
      <c r="I150" s="18">
        <v>0</v>
      </c>
      <c r="J150" s="18">
        <v>0</v>
      </c>
      <c r="K150" s="18">
        <v>3</v>
      </c>
      <c r="L150" s="18">
        <v>0</v>
      </c>
      <c r="M150" s="18">
        <v>0</v>
      </c>
      <c r="N150" s="18">
        <v>0</v>
      </c>
      <c r="O150" s="141"/>
    </row>
    <row r="151" spans="1:15" s="76" customFormat="1" ht="30" customHeight="1" x14ac:dyDescent="0.25">
      <c r="A151" s="144" t="s">
        <v>16</v>
      </c>
      <c r="B151" s="147" t="s">
        <v>84</v>
      </c>
      <c r="C151" s="141" t="s">
        <v>73</v>
      </c>
      <c r="D151" s="21" t="s">
        <v>14</v>
      </c>
      <c r="E151" s="19">
        <f>E152+E153</f>
        <v>0</v>
      </c>
      <c r="F151" s="19">
        <f t="shared" ref="F151:N151" si="30">F152+F153</f>
        <v>0</v>
      </c>
      <c r="G151" s="152">
        <f t="shared" si="30"/>
        <v>0</v>
      </c>
      <c r="H151" s="153"/>
      <c r="I151" s="153"/>
      <c r="J151" s="153"/>
      <c r="K151" s="154"/>
      <c r="L151" s="19">
        <f t="shared" si="30"/>
        <v>0</v>
      </c>
      <c r="M151" s="19">
        <f t="shared" si="30"/>
        <v>0</v>
      </c>
      <c r="N151" s="19">
        <f t="shared" si="30"/>
        <v>0</v>
      </c>
      <c r="O151" s="141" t="s">
        <v>17</v>
      </c>
    </row>
    <row r="152" spans="1:15" s="76" customFormat="1" ht="36" customHeight="1" x14ac:dyDescent="0.25">
      <c r="A152" s="144"/>
      <c r="B152" s="147"/>
      <c r="C152" s="141"/>
      <c r="D152" s="21" t="s">
        <v>10</v>
      </c>
      <c r="E152" s="19">
        <f>F152+G152+L152+M152+N152</f>
        <v>0</v>
      </c>
      <c r="F152" s="19">
        <v>0</v>
      </c>
      <c r="G152" s="152">
        <v>0</v>
      </c>
      <c r="H152" s="153"/>
      <c r="I152" s="153"/>
      <c r="J152" s="153"/>
      <c r="K152" s="154"/>
      <c r="L152" s="19">
        <v>0</v>
      </c>
      <c r="M152" s="19">
        <v>0</v>
      </c>
      <c r="N152" s="19">
        <v>0</v>
      </c>
      <c r="O152" s="141"/>
    </row>
    <row r="153" spans="1:15" s="76" customFormat="1" ht="36" customHeight="1" x14ac:dyDescent="0.25">
      <c r="A153" s="144"/>
      <c r="B153" s="147"/>
      <c r="C153" s="141"/>
      <c r="D153" s="21" t="s">
        <v>18</v>
      </c>
      <c r="E153" s="19">
        <f>F153+G153+L153+M153+N153</f>
        <v>0</v>
      </c>
      <c r="F153" s="19">
        <v>0</v>
      </c>
      <c r="G153" s="152">
        <v>0</v>
      </c>
      <c r="H153" s="153"/>
      <c r="I153" s="153"/>
      <c r="J153" s="153"/>
      <c r="K153" s="154"/>
      <c r="L153" s="19">
        <v>0</v>
      </c>
      <c r="M153" s="19">
        <v>0</v>
      </c>
      <c r="N153" s="19">
        <v>0</v>
      </c>
      <c r="O153" s="141"/>
    </row>
    <row r="154" spans="1:15" ht="23.25" customHeight="1" x14ac:dyDescent="0.3">
      <c r="A154" s="144"/>
      <c r="B154" s="147" t="s">
        <v>409</v>
      </c>
      <c r="C154" s="142" t="s">
        <v>124</v>
      </c>
      <c r="D154" s="142" t="s">
        <v>124</v>
      </c>
      <c r="E154" s="150" t="s">
        <v>125</v>
      </c>
      <c r="F154" s="150" t="s">
        <v>126</v>
      </c>
      <c r="G154" s="148" t="s">
        <v>438</v>
      </c>
      <c r="H154" s="155" t="s">
        <v>439</v>
      </c>
      <c r="I154" s="156"/>
      <c r="J154" s="156"/>
      <c r="K154" s="157"/>
      <c r="L154" s="150" t="s">
        <v>127</v>
      </c>
      <c r="M154" s="150" t="s">
        <v>128</v>
      </c>
      <c r="N154" s="150" t="s">
        <v>129</v>
      </c>
      <c r="O154" s="141"/>
    </row>
    <row r="155" spans="1:15" ht="23.25" customHeight="1" x14ac:dyDescent="0.3">
      <c r="A155" s="144"/>
      <c r="B155" s="147"/>
      <c r="C155" s="142"/>
      <c r="D155" s="142"/>
      <c r="E155" s="150"/>
      <c r="F155" s="150"/>
      <c r="G155" s="149"/>
      <c r="H155" s="86" t="s">
        <v>434</v>
      </c>
      <c r="I155" s="86" t="s">
        <v>435</v>
      </c>
      <c r="J155" s="86" t="s">
        <v>436</v>
      </c>
      <c r="K155" s="86" t="s">
        <v>437</v>
      </c>
      <c r="L155" s="150"/>
      <c r="M155" s="150"/>
      <c r="N155" s="150"/>
      <c r="O155" s="141"/>
    </row>
    <row r="156" spans="1:15" ht="24.75" customHeight="1" x14ac:dyDescent="0.3">
      <c r="A156" s="144"/>
      <c r="B156" s="147"/>
      <c r="C156" s="142"/>
      <c r="D156" s="142"/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41"/>
    </row>
    <row r="157" spans="1:15" s="76" customFormat="1" ht="39" customHeight="1" x14ac:dyDescent="0.25">
      <c r="A157" s="144" t="s">
        <v>22</v>
      </c>
      <c r="B157" s="147" t="s">
        <v>481</v>
      </c>
      <c r="C157" s="141" t="s">
        <v>73</v>
      </c>
      <c r="D157" s="21" t="s">
        <v>14</v>
      </c>
      <c r="E157" s="19">
        <f>'Капитальный ремонт'!E12</f>
        <v>13096.5</v>
      </c>
      <c r="F157" s="19">
        <f>'Капитальный ремонт'!F12</f>
        <v>0</v>
      </c>
      <c r="G157" s="152">
        <f>'Капитальный ремонт'!G12</f>
        <v>13096.5</v>
      </c>
      <c r="H157" s="153"/>
      <c r="I157" s="153"/>
      <c r="J157" s="153"/>
      <c r="K157" s="154"/>
      <c r="L157" s="19">
        <f>'Капитальный ремонт'!H12</f>
        <v>0</v>
      </c>
      <c r="M157" s="19">
        <f>'Капитальный ремонт'!I12</f>
        <v>0</v>
      </c>
      <c r="N157" s="19">
        <f>'Капитальный ремонт'!J12</f>
        <v>0</v>
      </c>
      <c r="O157" s="141" t="s">
        <v>553</v>
      </c>
    </row>
    <row r="158" spans="1:15" s="76" customFormat="1" ht="39" customHeight="1" x14ac:dyDescent="0.25">
      <c r="A158" s="144"/>
      <c r="B158" s="147"/>
      <c r="C158" s="141"/>
      <c r="D158" s="21" t="s">
        <v>10</v>
      </c>
      <c r="E158" s="19">
        <f>'Капитальный ремонт'!E13</f>
        <v>8172.22</v>
      </c>
      <c r="F158" s="19">
        <f>'Капитальный ремонт'!F13</f>
        <v>0</v>
      </c>
      <c r="G158" s="152">
        <f>'Капитальный ремонт'!G13</f>
        <v>8172.22</v>
      </c>
      <c r="H158" s="153"/>
      <c r="I158" s="153"/>
      <c r="J158" s="153"/>
      <c r="K158" s="154"/>
      <c r="L158" s="19">
        <f>'Капитальный ремонт'!H13</f>
        <v>0</v>
      </c>
      <c r="M158" s="19">
        <f>'Капитальный ремонт'!I13</f>
        <v>0</v>
      </c>
      <c r="N158" s="19">
        <f>'Капитальный ремонт'!J13</f>
        <v>0</v>
      </c>
      <c r="O158" s="141"/>
    </row>
    <row r="159" spans="1:15" s="76" customFormat="1" ht="49.5" customHeight="1" x14ac:dyDescent="0.25">
      <c r="A159" s="144"/>
      <c r="B159" s="147"/>
      <c r="C159" s="141"/>
      <c r="D159" s="21" t="s">
        <v>18</v>
      </c>
      <c r="E159" s="19">
        <f>'Капитальный ремонт'!E14</f>
        <v>4924.28</v>
      </c>
      <c r="F159" s="19">
        <f>'Капитальный ремонт'!F14</f>
        <v>0</v>
      </c>
      <c r="G159" s="152">
        <f>'Капитальный ремонт'!G14</f>
        <v>4924.28</v>
      </c>
      <c r="H159" s="153"/>
      <c r="I159" s="153"/>
      <c r="J159" s="153"/>
      <c r="K159" s="154"/>
      <c r="L159" s="19">
        <f>'Капитальный ремонт'!H14</f>
        <v>0</v>
      </c>
      <c r="M159" s="19">
        <f>'Капитальный ремонт'!I14</f>
        <v>0</v>
      </c>
      <c r="N159" s="19">
        <f>'Капитальный ремонт'!J14</f>
        <v>0</v>
      </c>
      <c r="O159" s="141"/>
    </row>
    <row r="160" spans="1:15" ht="23.25" customHeight="1" x14ac:dyDescent="0.3">
      <c r="A160" s="144"/>
      <c r="B160" s="147" t="s">
        <v>549</v>
      </c>
      <c r="C160" s="142" t="s">
        <v>124</v>
      </c>
      <c r="D160" s="142" t="s">
        <v>124</v>
      </c>
      <c r="E160" s="150" t="s">
        <v>125</v>
      </c>
      <c r="F160" s="150" t="s">
        <v>126</v>
      </c>
      <c r="G160" s="148" t="s">
        <v>438</v>
      </c>
      <c r="H160" s="155" t="s">
        <v>439</v>
      </c>
      <c r="I160" s="156"/>
      <c r="J160" s="156"/>
      <c r="K160" s="157"/>
      <c r="L160" s="150" t="s">
        <v>127</v>
      </c>
      <c r="M160" s="150" t="s">
        <v>128</v>
      </c>
      <c r="N160" s="150" t="s">
        <v>129</v>
      </c>
      <c r="O160" s="141"/>
    </row>
    <row r="161" spans="1:15" ht="23.25" customHeight="1" x14ac:dyDescent="0.3">
      <c r="A161" s="144"/>
      <c r="B161" s="147"/>
      <c r="C161" s="142"/>
      <c r="D161" s="142"/>
      <c r="E161" s="150"/>
      <c r="F161" s="150"/>
      <c r="G161" s="149"/>
      <c r="H161" s="86" t="s">
        <v>434</v>
      </c>
      <c r="I161" s="86" t="s">
        <v>435</v>
      </c>
      <c r="J161" s="86" t="s">
        <v>436</v>
      </c>
      <c r="K161" s="86" t="s">
        <v>437</v>
      </c>
      <c r="L161" s="150"/>
      <c r="M161" s="150"/>
      <c r="N161" s="150"/>
      <c r="O161" s="141"/>
    </row>
    <row r="162" spans="1:15" ht="24.75" customHeight="1" x14ac:dyDescent="0.3">
      <c r="A162" s="144"/>
      <c r="B162" s="147"/>
      <c r="C162" s="142"/>
      <c r="D162" s="142"/>
      <c r="E162" s="18">
        <v>1</v>
      </c>
      <c r="F162" s="18">
        <v>0</v>
      </c>
      <c r="G162" s="18">
        <v>1</v>
      </c>
      <c r="H162" s="18">
        <v>0</v>
      </c>
      <c r="I162" s="18">
        <v>0</v>
      </c>
      <c r="J162" s="18">
        <v>0</v>
      </c>
      <c r="K162" s="18">
        <v>1</v>
      </c>
      <c r="L162" s="18">
        <v>0</v>
      </c>
      <c r="M162" s="18">
        <v>0</v>
      </c>
      <c r="N162" s="18">
        <v>0</v>
      </c>
      <c r="O162" s="141"/>
    </row>
    <row r="163" spans="1:15" s="76" customFormat="1" ht="30" customHeight="1" x14ac:dyDescent="0.25">
      <c r="A163" s="144" t="s">
        <v>19</v>
      </c>
      <c r="B163" s="147" t="s">
        <v>480</v>
      </c>
      <c r="C163" s="141" t="s">
        <v>73</v>
      </c>
      <c r="D163" s="21" t="s">
        <v>14</v>
      </c>
      <c r="E163" s="19">
        <f>'Строительство и реконструкция'!K152</f>
        <v>45534.06</v>
      </c>
      <c r="F163" s="19">
        <f>'Строительство и реконструкция'!L152</f>
        <v>0</v>
      </c>
      <c r="G163" s="159">
        <f>'Строительство и реконструкция'!M152</f>
        <v>45534.06</v>
      </c>
      <c r="H163" s="159">
        <f>'Строительство и реконструкция'!N152</f>
        <v>0</v>
      </c>
      <c r="I163" s="159">
        <f>'Строительство и реконструкция'!O152</f>
        <v>0</v>
      </c>
      <c r="J163" s="159">
        <f>'Строительство и реконструкция'!P152</f>
        <v>0</v>
      </c>
      <c r="K163" s="159">
        <f>'Строительство и реконструкция'!Q152</f>
        <v>0</v>
      </c>
      <c r="L163" s="19">
        <f>'Строительство и реконструкция'!N152</f>
        <v>0</v>
      </c>
      <c r="M163" s="19">
        <f>'Строительство и реконструкция'!O152</f>
        <v>0</v>
      </c>
      <c r="N163" s="19">
        <f>'Строительство и реконструкция'!P152</f>
        <v>0</v>
      </c>
      <c r="O163" s="141" t="s">
        <v>337</v>
      </c>
    </row>
    <row r="164" spans="1:15" s="76" customFormat="1" ht="36" customHeight="1" x14ac:dyDescent="0.25">
      <c r="A164" s="144"/>
      <c r="B164" s="147"/>
      <c r="C164" s="141"/>
      <c r="D164" s="21" t="s">
        <v>10</v>
      </c>
      <c r="E164" s="19">
        <f>'Строительство и реконструкция'!K153</f>
        <v>28413.25</v>
      </c>
      <c r="F164" s="19">
        <f>'Строительство и реконструкция'!L153</f>
        <v>0</v>
      </c>
      <c r="G164" s="159">
        <f>'Строительство и реконструкция'!M153</f>
        <v>28413.25</v>
      </c>
      <c r="H164" s="159">
        <f>'Строительство и реконструкция'!N153</f>
        <v>0</v>
      </c>
      <c r="I164" s="159">
        <f>'Строительство и реконструкция'!O153</f>
        <v>0</v>
      </c>
      <c r="J164" s="159">
        <f>'Строительство и реконструкция'!P153</f>
        <v>0</v>
      </c>
      <c r="K164" s="159">
        <f>'Строительство и реконструкция'!Q153</f>
        <v>0</v>
      </c>
      <c r="L164" s="19">
        <f>'Строительство и реконструкция'!N153</f>
        <v>0</v>
      </c>
      <c r="M164" s="19">
        <f>'Строительство и реконструкция'!O153</f>
        <v>0</v>
      </c>
      <c r="N164" s="19">
        <f>'Строительство и реконструкция'!P153</f>
        <v>0</v>
      </c>
      <c r="O164" s="141"/>
    </row>
    <row r="165" spans="1:15" s="76" customFormat="1" ht="36" customHeight="1" x14ac:dyDescent="0.25">
      <c r="A165" s="144"/>
      <c r="B165" s="147"/>
      <c r="C165" s="141"/>
      <c r="D165" s="21" t="s">
        <v>18</v>
      </c>
      <c r="E165" s="19">
        <f>'Строительство и реконструкция'!K154</f>
        <v>17120.810000000001</v>
      </c>
      <c r="F165" s="19">
        <f>'Строительство и реконструкция'!L154</f>
        <v>0</v>
      </c>
      <c r="G165" s="159">
        <f>'Строительство и реконструкция'!M154</f>
        <v>17120.810000000001</v>
      </c>
      <c r="H165" s="159">
        <f>'Строительство и реконструкция'!N154</f>
        <v>0</v>
      </c>
      <c r="I165" s="159">
        <f>'Строительство и реконструкция'!O154</f>
        <v>0</v>
      </c>
      <c r="J165" s="159">
        <f>'Строительство и реконструкция'!P154</f>
        <v>0</v>
      </c>
      <c r="K165" s="159">
        <f>'Строительство и реконструкция'!Q154</f>
        <v>0</v>
      </c>
      <c r="L165" s="19">
        <f>'Строительство и реконструкция'!N154</f>
        <v>0</v>
      </c>
      <c r="M165" s="19">
        <f>'Строительство и реконструкция'!O154</f>
        <v>0</v>
      </c>
      <c r="N165" s="19">
        <f>'Строительство и реконструкция'!P154</f>
        <v>0</v>
      </c>
      <c r="O165" s="141"/>
    </row>
    <row r="166" spans="1:15" ht="23.25" customHeight="1" x14ac:dyDescent="0.3">
      <c r="A166" s="144"/>
      <c r="B166" s="147" t="s">
        <v>550</v>
      </c>
      <c r="C166" s="142" t="s">
        <v>124</v>
      </c>
      <c r="D166" s="142" t="s">
        <v>124</v>
      </c>
      <c r="E166" s="150" t="s">
        <v>125</v>
      </c>
      <c r="F166" s="150" t="s">
        <v>126</v>
      </c>
      <c r="G166" s="159" t="s">
        <v>438</v>
      </c>
      <c r="H166" s="150" t="s">
        <v>439</v>
      </c>
      <c r="I166" s="150"/>
      <c r="J166" s="150"/>
      <c r="K166" s="150"/>
      <c r="L166" s="150" t="s">
        <v>127</v>
      </c>
      <c r="M166" s="150" t="s">
        <v>128</v>
      </c>
      <c r="N166" s="150" t="s">
        <v>129</v>
      </c>
      <c r="O166" s="141"/>
    </row>
    <row r="167" spans="1:15" ht="23.25" customHeight="1" x14ac:dyDescent="0.3">
      <c r="A167" s="144"/>
      <c r="B167" s="147"/>
      <c r="C167" s="142"/>
      <c r="D167" s="142"/>
      <c r="E167" s="150"/>
      <c r="F167" s="150"/>
      <c r="G167" s="150"/>
      <c r="H167" s="22" t="s">
        <v>434</v>
      </c>
      <c r="I167" s="22" t="s">
        <v>435</v>
      </c>
      <c r="J167" s="22" t="s">
        <v>436</v>
      </c>
      <c r="K167" s="22" t="s">
        <v>437</v>
      </c>
      <c r="L167" s="150"/>
      <c r="M167" s="150"/>
      <c r="N167" s="150"/>
      <c r="O167" s="141"/>
    </row>
    <row r="168" spans="1:15" ht="24.75" customHeight="1" x14ac:dyDescent="0.3">
      <c r="A168" s="144"/>
      <c r="B168" s="147"/>
      <c r="C168" s="142"/>
      <c r="D168" s="142"/>
      <c r="E168" s="18">
        <f>G168+L168+M168+N168</f>
        <v>1</v>
      </c>
      <c r="F168" s="18">
        <v>0</v>
      </c>
      <c r="G168" s="18">
        <v>1</v>
      </c>
      <c r="H168" s="18">
        <v>0</v>
      </c>
      <c r="I168" s="18">
        <v>0</v>
      </c>
      <c r="J168" s="18">
        <v>0</v>
      </c>
      <c r="K168" s="18">
        <v>1</v>
      </c>
      <c r="L168" s="18">
        <v>0</v>
      </c>
      <c r="M168" s="18">
        <v>0</v>
      </c>
      <c r="N168" s="18">
        <v>0</v>
      </c>
      <c r="O168" s="141"/>
    </row>
    <row r="169" spans="1:15" s="76" customFormat="1" ht="30" customHeight="1" x14ac:dyDescent="0.25">
      <c r="A169" s="144" t="s">
        <v>30</v>
      </c>
      <c r="B169" s="147" t="s">
        <v>547</v>
      </c>
      <c r="C169" s="141" t="s">
        <v>73</v>
      </c>
      <c r="D169" s="21" t="s">
        <v>14</v>
      </c>
      <c r="E169" s="19">
        <f>'Строительство и реконструкция'!K180</f>
        <v>1126069.6200000001</v>
      </c>
      <c r="F169" s="19">
        <f>'Строительство и реконструкция'!L180</f>
        <v>0</v>
      </c>
      <c r="G169" s="159">
        <f>'Строительство и реконструкция'!M180</f>
        <v>56303.469999999994</v>
      </c>
      <c r="H169" s="159"/>
      <c r="I169" s="159"/>
      <c r="J169" s="159"/>
      <c r="K169" s="159"/>
      <c r="L169" s="19">
        <f>'Строительство и реконструкция'!N180</f>
        <v>950155.41</v>
      </c>
      <c r="M169" s="19">
        <f>'Строительство и реконструкция'!O180</f>
        <v>119610.74</v>
      </c>
      <c r="N169" s="19">
        <f>'Строительство и реконструкция'!P180</f>
        <v>0</v>
      </c>
      <c r="O169" s="141" t="s">
        <v>337</v>
      </c>
    </row>
    <row r="170" spans="1:15" s="76" customFormat="1" ht="36" customHeight="1" x14ac:dyDescent="0.25">
      <c r="A170" s="144"/>
      <c r="B170" s="147"/>
      <c r="C170" s="141"/>
      <c r="D170" s="21" t="s">
        <v>10</v>
      </c>
      <c r="E170" s="19">
        <f>'Строительство и реконструкция'!K181</f>
        <v>702667.44</v>
      </c>
      <c r="F170" s="19">
        <f>'Строительство и реконструкция'!L181</f>
        <v>0</v>
      </c>
      <c r="G170" s="159">
        <f>'Строительство и реконструкция'!M181</f>
        <v>35133.369999999995</v>
      </c>
      <c r="H170" s="159"/>
      <c r="I170" s="159"/>
      <c r="J170" s="159"/>
      <c r="K170" s="159"/>
      <c r="L170" s="19">
        <f>'Строительство и реконструкция'!N181</f>
        <v>592896.97</v>
      </c>
      <c r="M170" s="19">
        <f>'Строительство и реконструкция'!O181</f>
        <v>74637.100000000006</v>
      </c>
      <c r="N170" s="19">
        <f>'Строительство и реконструкция'!P181</f>
        <v>0</v>
      </c>
      <c r="O170" s="141"/>
    </row>
    <row r="171" spans="1:15" s="76" customFormat="1" ht="36" customHeight="1" x14ac:dyDescent="0.25">
      <c r="A171" s="144"/>
      <c r="B171" s="147"/>
      <c r="C171" s="141"/>
      <c r="D171" s="21" t="s">
        <v>18</v>
      </c>
      <c r="E171" s="19">
        <f>'Строительство и реконструкция'!K182</f>
        <v>423402.18000000005</v>
      </c>
      <c r="F171" s="19">
        <f>'Строительство и реконструкция'!L182</f>
        <v>0</v>
      </c>
      <c r="G171" s="159">
        <f>'Строительство и реконструкция'!M182</f>
        <v>21170.1</v>
      </c>
      <c r="H171" s="159"/>
      <c r="I171" s="159"/>
      <c r="J171" s="159"/>
      <c r="K171" s="159"/>
      <c r="L171" s="19">
        <f>'Строительство и реконструкция'!N182</f>
        <v>357258.44000000006</v>
      </c>
      <c r="M171" s="19">
        <f>'Строительство и реконструкция'!O182</f>
        <v>44973.64</v>
      </c>
      <c r="N171" s="19">
        <f>'Строительство и реконструкция'!P182</f>
        <v>0</v>
      </c>
      <c r="O171" s="141"/>
    </row>
    <row r="172" spans="1:15" ht="23.25" customHeight="1" x14ac:dyDescent="0.3">
      <c r="A172" s="144"/>
      <c r="B172" s="147" t="s">
        <v>548</v>
      </c>
      <c r="C172" s="142" t="s">
        <v>124</v>
      </c>
      <c r="D172" s="142" t="s">
        <v>124</v>
      </c>
      <c r="E172" s="150" t="s">
        <v>125</v>
      </c>
      <c r="F172" s="150" t="s">
        <v>126</v>
      </c>
      <c r="G172" s="159" t="s">
        <v>438</v>
      </c>
      <c r="H172" s="150" t="s">
        <v>439</v>
      </c>
      <c r="I172" s="150"/>
      <c r="J172" s="150"/>
      <c r="K172" s="150"/>
      <c r="L172" s="150" t="s">
        <v>127</v>
      </c>
      <c r="M172" s="150" t="s">
        <v>128</v>
      </c>
      <c r="N172" s="150" t="s">
        <v>129</v>
      </c>
      <c r="O172" s="141"/>
    </row>
    <row r="173" spans="1:15" ht="23.25" customHeight="1" x14ac:dyDescent="0.3">
      <c r="A173" s="144"/>
      <c r="B173" s="147"/>
      <c r="C173" s="142"/>
      <c r="D173" s="142"/>
      <c r="E173" s="150"/>
      <c r="F173" s="150"/>
      <c r="G173" s="150"/>
      <c r="H173" s="22" t="s">
        <v>434</v>
      </c>
      <c r="I173" s="22" t="s">
        <v>435</v>
      </c>
      <c r="J173" s="22" t="s">
        <v>436</v>
      </c>
      <c r="K173" s="22" t="s">
        <v>437</v>
      </c>
      <c r="L173" s="150"/>
      <c r="M173" s="150"/>
      <c r="N173" s="150"/>
      <c r="O173" s="141"/>
    </row>
    <row r="174" spans="1:15" ht="24.75" customHeight="1" x14ac:dyDescent="0.3">
      <c r="A174" s="144"/>
      <c r="B174" s="147"/>
      <c r="C174" s="142"/>
      <c r="D174" s="142"/>
      <c r="E174" s="18">
        <f>G174+L174+M174+N174</f>
        <v>8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7</v>
      </c>
      <c r="M174" s="18">
        <v>1</v>
      </c>
      <c r="N174" s="18">
        <v>0</v>
      </c>
      <c r="O174" s="141"/>
    </row>
    <row r="175" spans="1:15" s="76" customFormat="1" ht="36" customHeight="1" x14ac:dyDescent="0.25">
      <c r="A175" s="144" t="s">
        <v>23</v>
      </c>
      <c r="B175" s="147" t="s">
        <v>410</v>
      </c>
      <c r="C175" s="141" t="s">
        <v>73</v>
      </c>
      <c r="D175" s="21" t="s">
        <v>14</v>
      </c>
      <c r="E175" s="19">
        <f>E179+E186+E193+E204+E232+E225+E211+E218</f>
        <v>6372043.7733300002</v>
      </c>
      <c r="F175" s="19">
        <f>F179+F186+F193+F204+F232</f>
        <v>66344.412519999998</v>
      </c>
      <c r="G175" s="159">
        <f>G179+G186+G193+G204+G232+G225+G211</f>
        <v>1334050.5108100001</v>
      </c>
      <c r="H175" s="159"/>
      <c r="I175" s="159"/>
      <c r="J175" s="159"/>
      <c r="K175" s="159"/>
      <c r="L175" s="19">
        <f>L179+L186+L211+L218</f>
        <v>2742912.78</v>
      </c>
      <c r="M175" s="19">
        <f t="shared" ref="M175:N177" si="31">M179+M186</f>
        <v>1465345.58</v>
      </c>
      <c r="N175" s="19">
        <f t="shared" si="31"/>
        <v>749880.78</v>
      </c>
      <c r="O175" s="141"/>
    </row>
    <row r="176" spans="1:15" s="76" customFormat="1" ht="36" customHeight="1" x14ac:dyDescent="0.25">
      <c r="A176" s="144"/>
      <c r="B176" s="147"/>
      <c r="C176" s="141"/>
      <c r="D176" s="21" t="s">
        <v>10</v>
      </c>
      <c r="E176" s="19">
        <f>E180+E187+E194+E205+E233+E226+E212+E219</f>
        <v>4149440.57</v>
      </c>
      <c r="F176" s="19">
        <f>F180+F187+F194+F205+F233</f>
        <v>23467.279999999999</v>
      </c>
      <c r="G176" s="159">
        <f>G180+G187+G194+G205+G233+G226+G212+G219</f>
        <v>877279.55999999994</v>
      </c>
      <c r="H176" s="159"/>
      <c r="I176" s="159"/>
      <c r="J176" s="159"/>
      <c r="K176" s="159"/>
      <c r="L176" s="19">
        <f>L180+L187+L212+L219</f>
        <v>1727468.28</v>
      </c>
      <c r="M176" s="19">
        <f t="shared" si="31"/>
        <v>1028352.9400000001</v>
      </c>
      <c r="N176" s="19">
        <f t="shared" si="31"/>
        <v>492872.51</v>
      </c>
      <c r="O176" s="141"/>
    </row>
    <row r="177" spans="1:15" s="76" customFormat="1" ht="36" customHeight="1" x14ac:dyDescent="0.25">
      <c r="A177" s="144"/>
      <c r="B177" s="147"/>
      <c r="C177" s="141"/>
      <c r="D177" s="21" t="s">
        <v>18</v>
      </c>
      <c r="E177" s="19">
        <f>E181+E188+E195+E206+E234+E227+E213+E220</f>
        <v>2222603.2033300004</v>
      </c>
      <c r="F177" s="19">
        <f>F181+F188+F195+F206+F234</f>
        <v>42877.132519999999</v>
      </c>
      <c r="G177" s="159">
        <f>G181+G188+G195+G206+G234+G227+G213+G220</f>
        <v>465580.66081000003</v>
      </c>
      <c r="H177" s="159"/>
      <c r="I177" s="159"/>
      <c r="J177" s="159"/>
      <c r="K177" s="159"/>
      <c r="L177" s="19">
        <f>L181+L188+L213+L220</f>
        <v>1020144.4999999999</v>
      </c>
      <c r="M177" s="19">
        <f t="shared" si="31"/>
        <v>436992.64</v>
      </c>
      <c r="N177" s="19">
        <f t="shared" si="31"/>
        <v>257008.27</v>
      </c>
      <c r="O177" s="141"/>
    </row>
    <row r="178" spans="1:15" s="76" customFormat="1" ht="36" customHeight="1" x14ac:dyDescent="0.25">
      <c r="A178" s="144"/>
      <c r="B178" s="147"/>
      <c r="C178" s="141"/>
      <c r="D178" s="21" t="s">
        <v>12</v>
      </c>
      <c r="E178" s="19">
        <f>F178+G178+L178+M178+N178</f>
        <v>0</v>
      </c>
      <c r="F178" s="19">
        <f>F182+F189</f>
        <v>0</v>
      </c>
      <c r="G178" s="159">
        <f>G182+G189</f>
        <v>0</v>
      </c>
      <c r="H178" s="159"/>
      <c r="I178" s="159"/>
      <c r="J178" s="159"/>
      <c r="K178" s="159"/>
      <c r="L178" s="19">
        <f t="shared" ref="L178:N178" si="32">L182</f>
        <v>0</v>
      </c>
      <c r="M178" s="19">
        <f t="shared" si="32"/>
        <v>0</v>
      </c>
      <c r="N178" s="19">
        <f t="shared" si="32"/>
        <v>0</v>
      </c>
      <c r="O178" s="141"/>
    </row>
    <row r="179" spans="1:15" s="76" customFormat="1" ht="30" customHeight="1" x14ac:dyDescent="0.25">
      <c r="A179" s="144" t="s">
        <v>25</v>
      </c>
      <c r="B179" s="147" t="s">
        <v>85</v>
      </c>
      <c r="C179" s="141" t="s">
        <v>73</v>
      </c>
      <c r="D179" s="21" t="s">
        <v>14</v>
      </c>
      <c r="E179" s="19">
        <f>'Строительство и реконструкция'!K235</f>
        <v>3952360.3925200002</v>
      </c>
      <c r="F179" s="19">
        <f>'Строительство и реконструкция'!L235</f>
        <v>40844.412519999998</v>
      </c>
      <c r="G179" s="159">
        <f>'Строительство и реконструкция'!M235</f>
        <v>498038.35</v>
      </c>
      <c r="H179" s="159"/>
      <c r="I179" s="159"/>
      <c r="J179" s="159"/>
      <c r="K179" s="159"/>
      <c r="L179" s="19">
        <f>'Строительство и реконструкция'!N235</f>
        <v>1193551.27</v>
      </c>
      <c r="M179" s="19">
        <f>'Строительство и реконструкция'!O235</f>
        <v>1465345.58</v>
      </c>
      <c r="N179" s="19">
        <f>'Строительство и реконструкция'!P235</f>
        <v>749880.78</v>
      </c>
      <c r="O179" s="141" t="s">
        <v>338</v>
      </c>
    </row>
    <row r="180" spans="1:15" s="76" customFormat="1" ht="36" customHeight="1" x14ac:dyDescent="0.25">
      <c r="A180" s="144"/>
      <c r="B180" s="147"/>
      <c r="C180" s="141"/>
      <c r="D180" s="21" t="s">
        <v>10</v>
      </c>
      <c r="E180" s="19">
        <f>'Строительство и реконструкция'!K236</f>
        <v>2639904.6</v>
      </c>
      <c r="F180" s="19">
        <f>'Строительство и реконструкция'!L236</f>
        <v>7861.28</v>
      </c>
      <c r="G180" s="159">
        <f>'Строительство и реконструкция'!M236</f>
        <v>350151.13999999996</v>
      </c>
      <c r="H180" s="159"/>
      <c r="I180" s="159"/>
      <c r="J180" s="159"/>
      <c r="K180" s="159"/>
      <c r="L180" s="19">
        <f>'Строительство и реконструкция'!N236</f>
        <v>760666.73</v>
      </c>
      <c r="M180" s="19">
        <f>'Строительство и реконструкция'!O236</f>
        <v>1028352.9400000001</v>
      </c>
      <c r="N180" s="19">
        <f>'Строительство и реконструкция'!P236</f>
        <v>492872.51</v>
      </c>
      <c r="O180" s="141"/>
    </row>
    <row r="181" spans="1:15" s="76" customFormat="1" ht="36" customHeight="1" x14ac:dyDescent="0.25">
      <c r="A181" s="144"/>
      <c r="B181" s="147"/>
      <c r="C181" s="141"/>
      <c r="D181" s="21" t="s">
        <v>18</v>
      </c>
      <c r="E181" s="19">
        <f>'Строительство и реконструкция'!K237</f>
        <v>1312455.7925200001</v>
      </c>
      <c r="F181" s="19">
        <f>'Строительство и реконструкция'!L237</f>
        <v>32983.132519999999</v>
      </c>
      <c r="G181" s="159">
        <f>'Строительство и реконструкция'!M237</f>
        <v>147887.21000000002</v>
      </c>
      <c r="H181" s="159"/>
      <c r="I181" s="159"/>
      <c r="J181" s="159"/>
      <c r="K181" s="159"/>
      <c r="L181" s="19">
        <f>'Строительство и реконструкция'!N237</f>
        <v>437584.54000000004</v>
      </c>
      <c r="M181" s="19">
        <f>'Строительство и реконструкция'!O237</f>
        <v>436992.64</v>
      </c>
      <c r="N181" s="19">
        <f>'Строительство и реконструкция'!P237</f>
        <v>257008.27</v>
      </c>
      <c r="O181" s="141"/>
    </row>
    <row r="182" spans="1:15" s="76" customFormat="1" ht="36" customHeight="1" x14ac:dyDescent="0.25">
      <c r="A182" s="144"/>
      <c r="B182" s="147"/>
      <c r="C182" s="141"/>
      <c r="D182" s="21" t="s">
        <v>12</v>
      </c>
      <c r="E182" s="19">
        <f>F182+G182+L182+M182+N182</f>
        <v>0</v>
      </c>
      <c r="F182" s="19">
        <v>0</v>
      </c>
      <c r="G182" s="159">
        <v>0</v>
      </c>
      <c r="H182" s="159"/>
      <c r="I182" s="159"/>
      <c r="J182" s="159"/>
      <c r="K182" s="159"/>
      <c r="L182" s="19">
        <v>0</v>
      </c>
      <c r="M182" s="19">
        <v>0</v>
      </c>
      <c r="N182" s="19">
        <v>0</v>
      </c>
      <c r="O182" s="141"/>
    </row>
    <row r="183" spans="1:15" ht="18.75" customHeight="1" x14ac:dyDescent="0.3">
      <c r="A183" s="144"/>
      <c r="B183" s="147" t="s">
        <v>411</v>
      </c>
      <c r="C183" s="142" t="s">
        <v>124</v>
      </c>
      <c r="D183" s="142" t="s">
        <v>124</v>
      </c>
      <c r="E183" s="150" t="s">
        <v>125</v>
      </c>
      <c r="F183" s="150" t="s">
        <v>126</v>
      </c>
      <c r="G183" s="159" t="s">
        <v>438</v>
      </c>
      <c r="H183" s="150" t="s">
        <v>439</v>
      </c>
      <c r="I183" s="150"/>
      <c r="J183" s="150"/>
      <c r="K183" s="150"/>
      <c r="L183" s="150" t="s">
        <v>127</v>
      </c>
      <c r="M183" s="150" t="s">
        <v>128</v>
      </c>
      <c r="N183" s="150" t="s">
        <v>129</v>
      </c>
      <c r="O183" s="141"/>
    </row>
    <row r="184" spans="1:15" ht="18.75" customHeight="1" x14ac:dyDescent="0.3">
      <c r="A184" s="144"/>
      <c r="B184" s="147"/>
      <c r="C184" s="142"/>
      <c r="D184" s="142"/>
      <c r="E184" s="150"/>
      <c r="F184" s="150"/>
      <c r="G184" s="150"/>
      <c r="H184" s="22" t="s">
        <v>434</v>
      </c>
      <c r="I184" s="22" t="s">
        <v>435</v>
      </c>
      <c r="J184" s="22" t="s">
        <v>436</v>
      </c>
      <c r="K184" s="22" t="s">
        <v>437</v>
      </c>
      <c r="L184" s="150"/>
      <c r="M184" s="150"/>
      <c r="N184" s="150"/>
      <c r="O184" s="141"/>
    </row>
    <row r="185" spans="1:15" ht="35.25" customHeight="1" x14ac:dyDescent="0.3">
      <c r="A185" s="144"/>
      <c r="B185" s="147"/>
      <c r="C185" s="142"/>
      <c r="D185" s="142"/>
      <c r="E185" s="18">
        <f>F185+G185+L185+M185+N185</f>
        <v>9</v>
      </c>
      <c r="F185" s="18">
        <v>2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3</v>
      </c>
      <c r="M185" s="18">
        <v>2</v>
      </c>
      <c r="N185" s="18">
        <v>2</v>
      </c>
      <c r="O185" s="141"/>
    </row>
    <row r="186" spans="1:15" s="76" customFormat="1" ht="36" customHeight="1" x14ac:dyDescent="0.25">
      <c r="A186" s="144" t="s">
        <v>26</v>
      </c>
      <c r="B186" s="147" t="s">
        <v>86</v>
      </c>
      <c r="C186" s="144" t="s">
        <v>73</v>
      </c>
      <c r="D186" s="21" t="s">
        <v>14</v>
      </c>
      <c r="E186" s="22">
        <f>F186+G186+L186+M186+N186</f>
        <v>593142.41999999993</v>
      </c>
      <c r="F186" s="22">
        <f>'Капитальный ремонт'!F19:F19</f>
        <v>25500</v>
      </c>
      <c r="G186" s="150">
        <f>'Капитальный ремонт'!G19</f>
        <v>283821.19</v>
      </c>
      <c r="H186" s="150"/>
      <c r="I186" s="150"/>
      <c r="J186" s="150"/>
      <c r="K186" s="150"/>
      <c r="L186" s="22">
        <f>'Капитальный ремонт'!H19</f>
        <v>283821.23</v>
      </c>
      <c r="M186" s="22">
        <f>'Капитальный ремонт'!I19</f>
        <v>0</v>
      </c>
      <c r="N186" s="22">
        <f>'Капитальный ремонт'!J19</f>
        <v>0</v>
      </c>
      <c r="O186" s="141" t="s">
        <v>339</v>
      </c>
    </row>
    <row r="187" spans="1:15" s="76" customFormat="1" ht="36" customHeight="1" x14ac:dyDescent="0.25">
      <c r="A187" s="144"/>
      <c r="B187" s="147"/>
      <c r="C187" s="144"/>
      <c r="D187" s="21" t="s">
        <v>10</v>
      </c>
      <c r="E187" s="22">
        <f>F187+G187+L187+M187+N187</f>
        <v>369814.79999999993</v>
      </c>
      <c r="F187" s="22">
        <f>'Капитальный ремонт'!F20:F20</f>
        <v>15606</v>
      </c>
      <c r="G187" s="150">
        <f>'Капитальный ремонт'!G20</f>
        <v>177104.38999999996</v>
      </c>
      <c r="H187" s="150"/>
      <c r="I187" s="150"/>
      <c r="J187" s="150"/>
      <c r="K187" s="150"/>
      <c r="L187" s="22">
        <f>'Капитальный ремонт'!H20</f>
        <v>177104.40999999995</v>
      </c>
      <c r="M187" s="22">
        <f>'Капитальный ремонт'!I20</f>
        <v>0</v>
      </c>
      <c r="N187" s="22">
        <f>'Капитальный ремонт'!J20</f>
        <v>0</v>
      </c>
      <c r="O187" s="141"/>
    </row>
    <row r="188" spans="1:15" s="76" customFormat="1" ht="36" customHeight="1" x14ac:dyDescent="0.25">
      <c r="A188" s="144"/>
      <c r="B188" s="147"/>
      <c r="C188" s="144"/>
      <c r="D188" s="21" t="s">
        <v>18</v>
      </c>
      <c r="E188" s="22">
        <f>F188+G188+L188+M188+N188</f>
        <v>223327.62</v>
      </c>
      <c r="F188" s="22">
        <f>'Капитальный ремонт'!F21:F21</f>
        <v>9894</v>
      </c>
      <c r="G188" s="150">
        <f>'Капитальный ремонт'!G21</f>
        <v>106716.79999999999</v>
      </c>
      <c r="H188" s="150"/>
      <c r="I188" s="150"/>
      <c r="J188" s="150"/>
      <c r="K188" s="150"/>
      <c r="L188" s="22">
        <f>'Капитальный ремонт'!H21</f>
        <v>106716.81999999999</v>
      </c>
      <c r="M188" s="22">
        <f>'Капитальный ремонт'!I21</f>
        <v>0</v>
      </c>
      <c r="N188" s="22">
        <f>'Капитальный ремонт'!J21</f>
        <v>0</v>
      </c>
      <c r="O188" s="141"/>
    </row>
    <row r="189" spans="1:15" s="76" customFormat="1" ht="31.5" customHeight="1" x14ac:dyDescent="0.25">
      <c r="A189" s="144"/>
      <c r="B189" s="147"/>
      <c r="C189" s="144"/>
      <c r="D189" s="21" t="s">
        <v>12</v>
      </c>
      <c r="E189" s="22">
        <f>F189+G189+L189+M189+N189</f>
        <v>0</v>
      </c>
      <c r="F189" s="22">
        <f>'Капитальный ремонт'!F22:F22</f>
        <v>0</v>
      </c>
      <c r="G189" s="150">
        <f>'Капитальный ремонт'!G22</f>
        <v>0</v>
      </c>
      <c r="H189" s="150"/>
      <c r="I189" s="150"/>
      <c r="J189" s="150"/>
      <c r="K189" s="150"/>
      <c r="L189" s="22">
        <f>'Капитальный ремонт'!H22</f>
        <v>0</v>
      </c>
      <c r="M189" s="22">
        <f>'Капитальный ремонт'!I22</f>
        <v>0</v>
      </c>
      <c r="N189" s="22">
        <f>'Капитальный ремонт'!J22</f>
        <v>0</v>
      </c>
      <c r="O189" s="141"/>
    </row>
    <row r="190" spans="1:15" ht="23.25" customHeight="1" x14ac:dyDescent="0.3">
      <c r="A190" s="144"/>
      <c r="B190" s="147" t="s">
        <v>412</v>
      </c>
      <c r="C190" s="142" t="s">
        <v>124</v>
      </c>
      <c r="D190" s="142" t="s">
        <v>124</v>
      </c>
      <c r="E190" s="150" t="s">
        <v>125</v>
      </c>
      <c r="F190" s="150" t="s">
        <v>126</v>
      </c>
      <c r="G190" s="159" t="s">
        <v>438</v>
      </c>
      <c r="H190" s="150" t="s">
        <v>439</v>
      </c>
      <c r="I190" s="150"/>
      <c r="J190" s="150"/>
      <c r="K190" s="150"/>
      <c r="L190" s="150" t="s">
        <v>127</v>
      </c>
      <c r="M190" s="150" t="s">
        <v>128</v>
      </c>
      <c r="N190" s="150" t="s">
        <v>129</v>
      </c>
      <c r="O190" s="141"/>
    </row>
    <row r="191" spans="1:15" ht="15.75" customHeight="1" x14ac:dyDescent="0.3">
      <c r="A191" s="144"/>
      <c r="B191" s="147"/>
      <c r="C191" s="142"/>
      <c r="D191" s="142"/>
      <c r="E191" s="150"/>
      <c r="F191" s="150"/>
      <c r="G191" s="150"/>
      <c r="H191" s="22" t="s">
        <v>434</v>
      </c>
      <c r="I191" s="22" t="s">
        <v>435</v>
      </c>
      <c r="J191" s="22" t="s">
        <v>436</v>
      </c>
      <c r="K191" s="22" t="s">
        <v>437</v>
      </c>
      <c r="L191" s="150"/>
      <c r="M191" s="150"/>
      <c r="N191" s="150"/>
      <c r="O191" s="141"/>
    </row>
    <row r="192" spans="1:15" ht="27.75" customHeight="1" x14ac:dyDescent="0.3">
      <c r="A192" s="144"/>
      <c r="B192" s="147"/>
      <c r="C192" s="142"/>
      <c r="D192" s="142"/>
      <c r="E192" s="18">
        <f>F192+G192+L192+M192+N192</f>
        <v>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7</v>
      </c>
      <c r="M192" s="18">
        <v>0</v>
      </c>
      <c r="N192" s="18">
        <v>0</v>
      </c>
      <c r="O192" s="141"/>
    </row>
    <row r="193" spans="1:16" s="76" customFormat="1" ht="36" customHeight="1" x14ac:dyDescent="0.25">
      <c r="A193" s="144" t="s">
        <v>87</v>
      </c>
      <c r="B193" s="147" t="s">
        <v>456</v>
      </c>
      <c r="C193" s="144" t="s">
        <v>73</v>
      </c>
      <c r="D193" s="21" t="s">
        <v>14</v>
      </c>
      <c r="E193" s="22">
        <f>'Строительство и реконструкция'!K239</f>
        <v>64.670809999999989</v>
      </c>
      <c r="F193" s="22">
        <f>'Капитальный ремонт'!F22:F22</f>
        <v>0</v>
      </c>
      <c r="G193" s="150">
        <f>'Строительство и реконструкция'!M239</f>
        <v>64.670809999999989</v>
      </c>
      <c r="H193" s="150"/>
      <c r="I193" s="150"/>
      <c r="J193" s="150"/>
      <c r="K193" s="150"/>
      <c r="L193" s="22">
        <f>'Капитальный ремонт'!H22</f>
        <v>0</v>
      </c>
      <c r="M193" s="22">
        <f>'Капитальный ремонт'!I22</f>
        <v>0</v>
      </c>
      <c r="N193" s="22">
        <f>'Капитальный ремонт'!J22</f>
        <v>0</v>
      </c>
      <c r="O193" s="141" t="s">
        <v>455</v>
      </c>
    </row>
    <row r="194" spans="1:16" s="76" customFormat="1" ht="36" customHeight="1" x14ac:dyDescent="0.25">
      <c r="A194" s="144"/>
      <c r="B194" s="147"/>
      <c r="C194" s="144"/>
      <c r="D194" s="21" t="s">
        <v>10</v>
      </c>
      <c r="E194" s="22">
        <v>0</v>
      </c>
      <c r="F194" s="22">
        <v>0</v>
      </c>
      <c r="G194" s="150">
        <v>0</v>
      </c>
      <c r="H194" s="150"/>
      <c r="I194" s="150"/>
      <c r="J194" s="150"/>
      <c r="K194" s="150"/>
      <c r="L194" s="22">
        <v>0</v>
      </c>
      <c r="M194" s="22">
        <v>0</v>
      </c>
      <c r="N194" s="22">
        <v>0</v>
      </c>
      <c r="O194" s="141"/>
    </row>
    <row r="195" spans="1:16" s="76" customFormat="1" ht="36" customHeight="1" x14ac:dyDescent="0.25">
      <c r="A195" s="144"/>
      <c r="B195" s="147"/>
      <c r="C195" s="144"/>
      <c r="D195" s="21" t="s">
        <v>18</v>
      </c>
      <c r="E195" s="22">
        <f>'Строительство и реконструкция'!K241</f>
        <v>64.670809999999989</v>
      </c>
      <c r="F195" s="22">
        <v>0</v>
      </c>
      <c r="G195" s="150">
        <f>'Строительство и реконструкция'!M241</f>
        <v>64.670809999999989</v>
      </c>
      <c r="H195" s="150"/>
      <c r="I195" s="150"/>
      <c r="J195" s="150"/>
      <c r="K195" s="150"/>
      <c r="L195" s="22">
        <v>0</v>
      </c>
      <c r="M195" s="22">
        <v>0</v>
      </c>
      <c r="N195" s="22">
        <v>0</v>
      </c>
      <c r="O195" s="141"/>
    </row>
    <row r="196" spans="1:16" s="76" customFormat="1" ht="31.5" customHeight="1" x14ac:dyDescent="0.25">
      <c r="A196" s="144"/>
      <c r="B196" s="147"/>
      <c r="C196" s="144"/>
      <c r="D196" s="21" t="s">
        <v>12</v>
      </c>
      <c r="E196" s="22">
        <v>0</v>
      </c>
      <c r="F196" s="22">
        <v>0</v>
      </c>
      <c r="G196" s="150">
        <v>0</v>
      </c>
      <c r="H196" s="150"/>
      <c r="I196" s="150"/>
      <c r="J196" s="150"/>
      <c r="K196" s="150"/>
      <c r="L196" s="22">
        <v>0</v>
      </c>
      <c r="M196" s="22">
        <v>0</v>
      </c>
      <c r="N196" s="22">
        <v>0</v>
      </c>
      <c r="O196" s="141"/>
    </row>
    <row r="197" spans="1:16" s="76" customFormat="1" ht="36" customHeight="1" x14ac:dyDescent="0.25">
      <c r="A197" s="209" t="s">
        <v>104</v>
      </c>
      <c r="B197" s="147" t="s">
        <v>413</v>
      </c>
      <c r="C197" s="144" t="s">
        <v>73</v>
      </c>
      <c r="D197" s="21" t="s">
        <v>14</v>
      </c>
      <c r="E197" s="22">
        <v>0</v>
      </c>
      <c r="F197" s="22">
        <v>0</v>
      </c>
      <c r="G197" s="150">
        <v>0</v>
      </c>
      <c r="H197" s="150"/>
      <c r="I197" s="150"/>
      <c r="J197" s="150"/>
      <c r="K197" s="150"/>
      <c r="L197" s="22">
        <v>0</v>
      </c>
      <c r="M197" s="22">
        <v>0</v>
      </c>
      <c r="N197" s="22">
        <v>0</v>
      </c>
      <c r="O197" s="141" t="s">
        <v>31</v>
      </c>
    </row>
    <row r="198" spans="1:16" s="76" customFormat="1" ht="36" customHeight="1" x14ac:dyDescent="0.25">
      <c r="A198" s="144"/>
      <c r="B198" s="147"/>
      <c r="C198" s="144"/>
      <c r="D198" s="21" t="s">
        <v>10</v>
      </c>
      <c r="E198" s="22">
        <v>0</v>
      </c>
      <c r="F198" s="22">
        <v>0</v>
      </c>
      <c r="G198" s="150">
        <v>0</v>
      </c>
      <c r="H198" s="150"/>
      <c r="I198" s="150"/>
      <c r="J198" s="150"/>
      <c r="K198" s="150"/>
      <c r="L198" s="22">
        <v>0</v>
      </c>
      <c r="M198" s="22">
        <v>0</v>
      </c>
      <c r="N198" s="22">
        <v>0</v>
      </c>
      <c r="O198" s="141"/>
    </row>
    <row r="199" spans="1:16" s="76" customFormat="1" ht="36" customHeight="1" x14ac:dyDescent="0.25">
      <c r="A199" s="144"/>
      <c r="B199" s="147"/>
      <c r="C199" s="144"/>
      <c r="D199" s="21" t="s">
        <v>18</v>
      </c>
      <c r="E199" s="22">
        <v>0</v>
      </c>
      <c r="F199" s="22">
        <v>0</v>
      </c>
      <c r="G199" s="150">
        <v>0</v>
      </c>
      <c r="H199" s="150"/>
      <c r="I199" s="150"/>
      <c r="J199" s="150"/>
      <c r="K199" s="150"/>
      <c r="L199" s="22">
        <v>0</v>
      </c>
      <c r="M199" s="22">
        <v>0</v>
      </c>
      <c r="N199" s="22">
        <v>0</v>
      </c>
      <c r="O199" s="141"/>
    </row>
    <row r="200" spans="1:16" s="76" customFormat="1" ht="31.5" customHeight="1" x14ac:dyDescent="0.25">
      <c r="A200" s="144"/>
      <c r="B200" s="147"/>
      <c r="C200" s="144"/>
      <c r="D200" s="21" t="s">
        <v>12</v>
      </c>
      <c r="E200" s="22">
        <v>0</v>
      </c>
      <c r="F200" s="22">
        <v>0</v>
      </c>
      <c r="G200" s="150">
        <v>0</v>
      </c>
      <c r="H200" s="150"/>
      <c r="I200" s="150"/>
      <c r="J200" s="150"/>
      <c r="K200" s="150"/>
      <c r="L200" s="22">
        <v>0</v>
      </c>
      <c r="M200" s="22">
        <v>0</v>
      </c>
      <c r="N200" s="22">
        <v>0</v>
      </c>
      <c r="O200" s="141"/>
    </row>
    <row r="201" spans="1:16" ht="23.25" customHeight="1" x14ac:dyDescent="0.3">
      <c r="A201" s="144"/>
      <c r="B201" s="147" t="s">
        <v>414</v>
      </c>
      <c r="C201" s="142" t="s">
        <v>124</v>
      </c>
      <c r="D201" s="142" t="s">
        <v>124</v>
      </c>
      <c r="E201" s="150" t="s">
        <v>125</v>
      </c>
      <c r="F201" s="150" t="s">
        <v>126</v>
      </c>
      <c r="G201" s="159" t="s">
        <v>438</v>
      </c>
      <c r="H201" s="150" t="s">
        <v>439</v>
      </c>
      <c r="I201" s="150"/>
      <c r="J201" s="150"/>
      <c r="K201" s="150"/>
      <c r="L201" s="150" t="s">
        <v>127</v>
      </c>
      <c r="M201" s="150" t="s">
        <v>128</v>
      </c>
      <c r="N201" s="150" t="s">
        <v>129</v>
      </c>
      <c r="O201" s="141"/>
    </row>
    <row r="202" spans="1:16" ht="15.75" customHeight="1" x14ac:dyDescent="0.3">
      <c r="A202" s="144"/>
      <c r="B202" s="147"/>
      <c r="C202" s="142"/>
      <c r="D202" s="142"/>
      <c r="E202" s="150"/>
      <c r="F202" s="150"/>
      <c r="G202" s="150"/>
      <c r="H202" s="22" t="s">
        <v>434</v>
      </c>
      <c r="I202" s="22" t="s">
        <v>435</v>
      </c>
      <c r="J202" s="22" t="s">
        <v>436</v>
      </c>
      <c r="K202" s="22" t="s">
        <v>437</v>
      </c>
      <c r="L202" s="150"/>
      <c r="M202" s="150"/>
      <c r="N202" s="150"/>
      <c r="O202" s="141"/>
    </row>
    <row r="203" spans="1:16" ht="27.75" customHeight="1" x14ac:dyDescent="0.3">
      <c r="A203" s="144"/>
      <c r="B203" s="147"/>
      <c r="C203" s="142"/>
      <c r="D203" s="142"/>
      <c r="E203" s="18">
        <f>F203+G203+L203+M203+N203</f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41"/>
    </row>
    <row r="204" spans="1:16" s="76" customFormat="1" ht="36" customHeight="1" x14ac:dyDescent="0.25">
      <c r="A204" s="209" t="s">
        <v>396</v>
      </c>
      <c r="B204" s="147" t="s">
        <v>473</v>
      </c>
      <c r="C204" s="144" t="s">
        <v>73</v>
      </c>
      <c r="D204" s="21" t="s">
        <v>14</v>
      </c>
      <c r="E204" s="22">
        <f>'Строительство и реконструкция'!K246</f>
        <v>28453</v>
      </c>
      <c r="F204" s="22">
        <f>'Строительство и реконструкция'!L246</f>
        <v>0</v>
      </c>
      <c r="G204" s="150">
        <f>'Строительство и реконструкция'!M246</f>
        <v>28453</v>
      </c>
      <c r="H204" s="150"/>
      <c r="I204" s="150"/>
      <c r="J204" s="150"/>
      <c r="K204" s="150"/>
      <c r="L204" s="22">
        <v>0</v>
      </c>
      <c r="M204" s="22">
        <v>0</v>
      </c>
      <c r="N204" s="22">
        <v>0</v>
      </c>
      <c r="O204" s="141" t="s">
        <v>337</v>
      </c>
    </row>
    <row r="205" spans="1:16" s="76" customFormat="1" ht="36" customHeight="1" x14ac:dyDescent="0.25">
      <c r="A205" s="144"/>
      <c r="B205" s="147"/>
      <c r="C205" s="144"/>
      <c r="D205" s="21" t="s">
        <v>10</v>
      </c>
      <c r="E205" s="22">
        <f>'Строительство и реконструкция'!K247</f>
        <v>17754.669999999998</v>
      </c>
      <c r="F205" s="22">
        <f>'Строительство и реконструкция'!L247</f>
        <v>0</v>
      </c>
      <c r="G205" s="150">
        <f>'Строительство и реконструкция'!M247</f>
        <v>17754.669999999998</v>
      </c>
      <c r="H205" s="150"/>
      <c r="I205" s="150"/>
      <c r="J205" s="150"/>
      <c r="K205" s="150"/>
      <c r="L205" s="22">
        <v>0</v>
      </c>
      <c r="M205" s="22">
        <v>0</v>
      </c>
      <c r="N205" s="22">
        <v>0</v>
      </c>
      <c r="O205" s="141"/>
    </row>
    <row r="206" spans="1:16" s="76" customFormat="1" ht="36" customHeight="1" x14ac:dyDescent="0.25">
      <c r="A206" s="144"/>
      <c r="B206" s="147"/>
      <c r="C206" s="144"/>
      <c r="D206" s="21" t="s">
        <v>18</v>
      </c>
      <c r="E206" s="22">
        <f>'Строительство и реконструкция'!K248</f>
        <v>10698.330000000002</v>
      </c>
      <c r="F206" s="22">
        <f>'Строительство и реконструкция'!L248</f>
        <v>0</v>
      </c>
      <c r="G206" s="150">
        <f>'Строительство и реконструкция'!M248</f>
        <v>10698.330000000002</v>
      </c>
      <c r="H206" s="150"/>
      <c r="I206" s="150"/>
      <c r="J206" s="150"/>
      <c r="K206" s="150"/>
      <c r="L206" s="22">
        <v>0</v>
      </c>
      <c r="M206" s="22">
        <v>0</v>
      </c>
      <c r="N206" s="22">
        <v>0</v>
      </c>
      <c r="O206" s="141"/>
    </row>
    <row r="207" spans="1:16" s="76" customFormat="1" ht="31.5" customHeight="1" x14ac:dyDescent="0.25">
      <c r="A207" s="144"/>
      <c r="B207" s="147"/>
      <c r="C207" s="144"/>
      <c r="D207" s="21" t="s">
        <v>12</v>
      </c>
      <c r="E207" s="22">
        <f>F207+G207+L207+M207+N207</f>
        <v>0</v>
      </c>
      <c r="F207" s="22">
        <v>0</v>
      </c>
      <c r="G207" s="150">
        <v>0</v>
      </c>
      <c r="H207" s="150"/>
      <c r="I207" s="150"/>
      <c r="J207" s="150"/>
      <c r="K207" s="150"/>
      <c r="L207" s="22">
        <v>0</v>
      </c>
      <c r="M207" s="22">
        <v>0</v>
      </c>
      <c r="N207" s="22">
        <v>0</v>
      </c>
      <c r="O207" s="141"/>
    </row>
    <row r="208" spans="1:16" ht="30.75" customHeight="1" x14ac:dyDescent="0.3">
      <c r="A208" s="144"/>
      <c r="B208" s="147" t="s">
        <v>475</v>
      </c>
      <c r="C208" s="142" t="s">
        <v>124</v>
      </c>
      <c r="D208" s="142" t="s">
        <v>124</v>
      </c>
      <c r="E208" s="150" t="s">
        <v>125</v>
      </c>
      <c r="F208" s="150" t="s">
        <v>126</v>
      </c>
      <c r="G208" s="159" t="s">
        <v>438</v>
      </c>
      <c r="H208" s="150" t="s">
        <v>439</v>
      </c>
      <c r="I208" s="150"/>
      <c r="J208" s="150"/>
      <c r="K208" s="150"/>
      <c r="L208" s="150" t="s">
        <v>127</v>
      </c>
      <c r="M208" s="150" t="s">
        <v>128</v>
      </c>
      <c r="N208" s="150" t="s">
        <v>129</v>
      </c>
      <c r="O208" s="141"/>
      <c r="P208" s="221"/>
    </row>
    <row r="209" spans="1:16" ht="45.75" customHeight="1" x14ac:dyDescent="0.3">
      <c r="A209" s="144"/>
      <c r="B209" s="147"/>
      <c r="C209" s="142"/>
      <c r="D209" s="142"/>
      <c r="E209" s="150"/>
      <c r="F209" s="150"/>
      <c r="G209" s="150"/>
      <c r="H209" s="22" t="s">
        <v>434</v>
      </c>
      <c r="I209" s="22" t="s">
        <v>435</v>
      </c>
      <c r="J209" s="22" t="s">
        <v>436</v>
      </c>
      <c r="K209" s="22" t="s">
        <v>437</v>
      </c>
      <c r="L209" s="150"/>
      <c r="M209" s="150"/>
      <c r="N209" s="150"/>
      <c r="O209" s="141"/>
      <c r="P209" s="221"/>
    </row>
    <row r="210" spans="1:16" ht="66" customHeight="1" x14ac:dyDescent="0.3">
      <c r="A210" s="144"/>
      <c r="B210" s="147"/>
      <c r="C210" s="142"/>
      <c r="D210" s="142"/>
      <c r="E210" s="18">
        <v>1</v>
      </c>
      <c r="F210" s="18">
        <v>0</v>
      </c>
      <c r="G210" s="18">
        <v>1</v>
      </c>
      <c r="H210" s="18">
        <v>0</v>
      </c>
      <c r="I210" s="18">
        <v>0</v>
      </c>
      <c r="J210" s="18">
        <v>0</v>
      </c>
      <c r="K210" s="18">
        <v>1</v>
      </c>
      <c r="L210" s="18">
        <v>0</v>
      </c>
      <c r="M210" s="18">
        <v>0</v>
      </c>
      <c r="N210" s="18">
        <v>0</v>
      </c>
      <c r="O210" s="141"/>
      <c r="P210" s="221"/>
    </row>
    <row r="211" spans="1:16" s="76" customFormat="1" ht="25.5" customHeight="1" x14ac:dyDescent="0.25">
      <c r="A211" s="209" t="s">
        <v>399</v>
      </c>
      <c r="B211" s="147" t="s">
        <v>578</v>
      </c>
      <c r="C211" s="144" t="s">
        <v>73</v>
      </c>
      <c r="D211" s="21" t="s">
        <v>14</v>
      </c>
      <c r="E211" s="22">
        <f>'Строительство и реконструкция'!K283</f>
        <v>1155953.4099999999</v>
      </c>
      <c r="F211" s="22">
        <f>'Строительство и реконструкция'!L253</f>
        <v>0</v>
      </c>
      <c r="G211" s="150">
        <f>'Строительство и реконструкция'!M283</f>
        <v>57797.66</v>
      </c>
      <c r="H211" s="150"/>
      <c r="I211" s="150"/>
      <c r="J211" s="150"/>
      <c r="K211" s="150"/>
      <c r="L211" s="22">
        <f>'Строительство и реконструкция'!N283</f>
        <v>1098155.75</v>
      </c>
      <c r="M211" s="22">
        <v>0</v>
      </c>
      <c r="N211" s="22">
        <v>0</v>
      </c>
      <c r="O211" s="141" t="s">
        <v>337</v>
      </c>
    </row>
    <row r="212" spans="1:16" s="76" customFormat="1" ht="36" customHeight="1" x14ac:dyDescent="0.25">
      <c r="A212" s="144"/>
      <c r="B212" s="147"/>
      <c r="C212" s="144"/>
      <c r="D212" s="21" t="s">
        <v>10</v>
      </c>
      <c r="E212" s="22">
        <f>'Строительство и реконструкция'!K284</f>
        <v>721314.91999999993</v>
      </c>
      <c r="F212" s="22">
        <f>'Строительство и реконструкция'!L254</f>
        <v>0</v>
      </c>
      <c r="G212" s="150">
        <f>'Строительство и реконструкция'!M284</f>
        <v>36065.729999999996</v>
      </c>
      <c r="H212" s="150"/>
      <c r="I212" s="150"/>
      <c r="J212" s="150"/>
      <c r="K212" s="150"/>
      <c r="L212" s="22">
        <f>'Строительство и реконструкция'!N284</f>
        <v>685249.19000000006</v>
      </c>
      <c r="M212" s="22">
        <v>0</v>
      </c>
      <c r="N212" s="22">
        <v>0</v>
      </c>
      <c r="O212" s="141"/>
    </row>
    <row r="213" spans="1:16" s="76" customFormat="1" ht="36" customHeight="1" x14ac:dyDescent="0.25">
      <c r="A213" s="144"/>
      <c r="B213" s="147"/>
      <c r="C213" s="144"/>
      <c r="D213" s="21" t="s">
        <v>18</v>
      </c>
      <c r="E213" s="22">
        <f>'Строительство и реконструкция'!K285</f>
        <v>434638.49000000005</v>
      </c>
      <c r="F213" s="22">
        <f>'Строительство и реконструкция'!L255</f>
        <v>0</v>
      </c>
      <c r="G213" s="150">
        <f>'Строительство и реконструкция'!M285</f>
        <v>21731.93</v>
      </c>
      <c r="H213" s="150"/>
      <c r="I213" s="150"/>
      <c r="J213" s="150"/>
      <c r="K213" s="150"/>
      <c r="L213" s="22">
        <f>'Строительство и реконструкция'!N285</f>
        <v>412906.56</v>
      </c>
      <c r="M213" s="22">
        <v>0</v>
      </c>
      <c r="N213" s="22">
        <v>0</v>
      </c>
      <c r="O213" s="141"/>
    </row>
    <row r="214" spans="1:16" s="76" customFormat="1" ht="26.25" customHeight="1" x14ac:dyDescent="0.25">
      <c r="A214" s="144"/>
      <c r="B214" s="147"/>
      <c r="C214" s="144"/>
      <c r="D214" s="21" t="s">
        <v>12</v>
      </c>
      <c r="E214" s="22">
        <f>F214+G214+L214+M214+N214</f>
        <v>0</v>
      </c>
      <c r="F214" s="22">
        <v>0</v>
      </c>
      <c r="G214" s="150">
        <v>0</v>
      </c>
      <c r="H214" s="150"/>
      <c r="I214" s="150"/>
      <c r="J214" s="150"/>
      <c r="K214" s="150"/>
      <c r="L214" s="22">
        <v>0</v>
      </c>
      <c r="M214" s="22">
        <v>0</v>
      </c>
      <c r="N214" s="22">
        <v>0</v>
      </c>
      <c r="O214" s="141"/>
    </row>
    <row r="215" spans="1:16" ht="23.25" customHeight="1" x14ac:dyDescent="0.3">
      <c r="A215" s="144"/>
      <c r="B215" s="147" t="s">
        <v>580</v>
      </c>
      <c r="C215" s="142" t="s">
        <v>124</v>
      </c>
      <c r="D215" s="142" t="s">
        <v>124</v>
      </c>
      <c r="E215" s="150" t="s">
        <v>125</v>
      </c>
      <c r="F215" s="150" t="s">
        <v>126</v>
      </c>
      <c r="G215" s="159" t="s">
        <v>438</v>
      </c>
      <c r="H215" s="150" t="s">
        <v>439</v>
      </c>
      <c r="I215" s="150"/>
      <c r="J215" s="150"/>
      <c r="K215" s="150"/>
      <c r="L215" s="150" t="s">
        <v>127</v>
      </c>
      <c r="M215" s="150" t="s">
        <v>128</v>
      </c>
      <c r="N215" s="150" t="s">
        <v>129</v>
      </c>
      <c r="O215" s="141"/>
    </row>
    <row r="216" spans="1:16" ht="15.75" customHeight="1" x14ac:dyDescent="0.3">
      <c r="A216" s="144"/>
      <c r="B216" s="147"/>
      <c r="C216" s="142"/>
      <c r="D216" s="142"/>
      <c r="E216" s="150"/>
      <c r="F216" s="150"/>
      <c r="G216" s="150"/>
      <c r="H216" s="22" t="s">
        <v>434</v>
      </c>
      <c r="I216" s="22" t="s">
        <v>435</v>
      </c>
      <c r="J216" s="22" t="s">
        <v>436</v>
      </c>
      <c r="K216" s="22" t="s">
        <v>437</v>
      </c>
      <c r="L216" s="150"/>
      <c r="M216" s="150"/>
      <c r="N216" s="150"/>
      <c r="O216" s="141"/>
    </row>
    <row r="217" spans="1:16" ht="41.25" customHeight="1" x14ac:dyDescent="0.3">
      <c r="A217" s="144"/>
      <c r="B217" s="147"/>
      <c r="C217" s="142"/>
      <c r="D217" s="142"/>
      <c r="E217" s="18">
        <v>10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40">
        <v>10</v>
      </c>
      <c r="M217" s="18">
        <v>0</v>
      </c>
      <c r="N217" s="18">
        <v>0</v>
      </c>
      <c r="O217" s="141"/>
    </row>
    <row r="218" spans="1:16" s="76" customFormat="1" ht="24.75" customHeight="1" x14ac:dyDescent="0.25">
      <c r="A218" s="144" t="s">
        <v>555</v>
      </c>
      <c r="B218" s="147" t="s">
        <v>623</v>
      </c>
      <c r="C218" s="144" t="s">
        <v>73</v>
      </c>
      <c r="D218" s="21" t="s">
        <v>14</v>
      </c>
      <c r="E218" s="22">
        <f>'Капитальный ремонт'!E59</f>
        <v>176194.24</v>
      </c>
      <c r="F218" s="22">
        <f>'Капитальный ремонт'!F52</f>
        <v>0</v>
      </c>
      <c r="G218" s="150">
        <f>'Капитальный ремонт'!G59</f>
        <v>8809.7099999999991</v>
      </c>
      <c r="H218" s="150">
        <f>'Капитальный ремонт'!H52</f>
        <v>3617.76</v>
      </c>
      <c r="I218" s="150">
        <f>'Капитальный ремонт'!I52</f>
        <v>0</v>
      </c>
      <c r="J218" s="150">
        <f>'Капитальный ремонт'!J52</f>
        <v>0</v>
      </c>
      <c r="K218" s="150">
        <f>'Капитальный ремонт'!K52</f>
        <v>0</v>
      </c>
      <c r="L218" s="22">
        <f>'Капитальный ремонт'!H59</f>
        <v>167384.53</v>
      </c>
      <c r="M218" s="22">
        <f>'Капитальный ремонт'!I52</f>
        <v>0</v>
      </c>
      <c r="N218" s="22">
        <f>'Капитальный ремонт'!J52</f>
        <v>0</v>
      </c>
      <c r="O218" s="141" t="s">
        <v>559</v>
      </c>
    </row>
    <row r="219" spans="1:16" s="76" customFormat="1" ht="36" customHeight="1" x14ac:dyDescent="0.25">
      <c r="A219" s="144"/>
      <c r="B219" s="147"/>
      <c r="C219" s="144"/>
      <c r="D219" s="21" t="s">
        <v>10</v>
      </c>
      <c r="E219" s="22">
        <f>'Капитальный ремонт'!E60</f>
        <v>109945.20999999999</v>
      </c>
      <c r="F219" s="22">
        <f>'Капитальный ремонт'!F53</f>
        <v>0</v>
      </c>
      <c r="G219" s="150">
        <f>'Капитальный ремонт'!G60</f>
        <v>5497.26</v>
      </c>
      <c r="H219" s="150">
        <f>'Капитальный ремонт'!H53</f>
        <v>0</v>
      </c>
      <c r="I219" s="150">
        <f>'Капитальный ремонт'!I53</f>
        <v>0</v>
      </c>
      <c r="J219" s="150">
        <f>'Капитальный ремонт'!J53</f>
        <v>0</v>
      </c>
      <c r="K219" s="150">
        <f>'Капитальный ремонт'!K53</f>
        <v>0</v>
      </c>
      <c r="L219" s="22">
        <f>'Капитальный ремонт'!H60</f>
        <v>104447.95</v>
      </c>
      <c r="M219" s="22">
        <f>'Капитальный ремонт'!I53</f>
        <v>0</v>
      </c>
      <c r="N219" s="22">
        <f>'Капитальный ремонт'!J53</f>
        <v>0</v>
      </c>
      <c r="O219" s="141"/>
    </row>
    <row r="220" spans="1:16" s="76" customFormat="1" ht="36" customHeight="1" x14ac:dyDescent="0.25">
      <c r="A220" s="144"/>
      <c r="B220" s="147"/>
      <c r="C220" s="144"/>
      <c r="D220" s="21" t="s">
        <v>18</v>
      </c>
      <c r="E220" s="22">
        <f>'Капитальный ремонт'!E61</f>
        <v>66249.03</v>
      </c>
      <c r="F220" s="22">
        <f>'Капитальный ремонт'!F54</f>
        <v>0</v>
      </c>
      <c r="G220" s="150">
        <f>'Капитальный ремонт'!G61</f>
        <v>3312.45</v>
      </c>
      <c r="H220" s="150">
        <f>'Капитальный ремонт'!H54</f>
        <v>0</v>
      </c>
      <c r="I220" s="150">
        <f>'Капитальный ремонт'!I54</f>
        <v>0</v>
      </c>
      <c r="J220" s="150">
        <f>'Капитальный ремонт'!J54</f>
        <v>0</v>
      </c>
      <c r="K220" s="150" t="str">
        <f>'Капитальный ремонт'!K54</f>
        <v>Управление жилищно-коммунального хозяйства</v>
      </c>
      <c r="L220" s="22">
        <f>'Капитальный ремонт'!H61</f>
        <v>62936.58</v>
      </c>
      <c r="M220" s="22">
        <f>'Капитальный ремонт'!I54</f>
        <v>0</v>
      </c>
      <c r="N220" s="22">
        <f>'Капитальный ремонт'!J54</f>
        <v>0</v>
      </c>
      <c r="O220" s="141"/>
    </row>
    <row r="221" spans="1:16" s="76" customFormat="1" ht="31.5" customHeight="1" x14ac:dyDescent="0.25">
      <c r="A221" s="144"/>
      <c r="B221" s="147"/>
      <c r="C221" s="144"/>
      <c r="D221" s="21" t="s">
        <v>12</v>
      </c>
      <c r="E221" s="22">
        <v>0</v>
      </c>
      <c r="F221" s="22">
        <v>0</v>
      </c>
      <c r="G221" s="150">
        <v>0</v>
      </c>
      <c r="H221" s="150"/>
      <c r="I221" s="150"/>
      <c r="J221" s="150"/>
      <c r="K221" s="150"/>
      <c r="L221" s="22">
        <f>'Капитальный ремонт'!H55</f>
        <v>0</v>
      </c>
      <c r="M221" s="22">
        <f>'Капитальный ремонт'!I55</f>
        <v>0</v>
      </c>
      <c r="N221" s="22">
        <f>'Капитальный ремонт'!J55</f>
        <v>0</v>
      </c>
      <c r="O221" s="141"/>
    </row>
    <row r="222" spans="1:16" ht="23.25" customHeight="1" x14ac:dyDescent="0.3">
      <c r="A222" s="144"/>
      <c r="B222" s="147" t="s">
        <v>614</v>
      </c>
      <c r="C222" s="142" t="s">
        <v>124</v>
      </c>
      <c r="D222" s="142" t="s">
        <v>124</v>
      </c>
      <c r="E222" s="150" t="s">
        <v>125</v>
      </c>
      <c r="F222" s="150" t="s">
        <v>126</v>
      </c>
      <c r="G222" s="159" t="s">
        <v>438</v>
      </c>
      <c r="H222" s="150" t="s">
        <v>439</v>
      </c>
      <c r="I222" s="150"/>
      <c r="J222" s="150"/>
      <c r="K222" s="150"/>
      <c r="L222" s="150" t="s">
        <v>127</v>
      </c>
      <c r="M222" s="150" t="s">
        <v>128</v>
      </c>
      <c r="N222" s="150" t="s">
        <v>129</v>
      </c>
      <c r="O222" s="141"/>
    </row>
    <row r="223" spans="1:16" ht="15.75" customHeight="1" x14ac:dyDescent="0.3">
      <c r="A223" s="144"/>
      <c r="B223" s="147"/>
      <c r="C223" s="142"/>
      <c r="D223" s="142"/>
      <c r="E223" s="150"/>
      <c r="F223" s="150"/>
      <c r="G223" s="150"/>
      <c r="H223" s="22" t="s">
        <v>434</v>
      </c>
      <c r="I223" s="22" t="s">
        <v>435</v>
      </c>
      <c r="J223" s="22" t="s">
        <v>436</v>
      </c>
      <c r="K223" s="22" t="s">
        <v>437</v>
      </c>
      <c r="L223" s="150"/>
      <c r="M223" s="150"/>
      <c r="N223" s="150"/>
      <c r="O223" s="141"/>
    </row>
    <row r="224" spans="1:16" ht="27.75" customHeight="1" x14ac:dyDescent="0.3">
      <c r="A224" s="144"/>
      <c r="B224" s="147"/>
      <c r="C224" s="142"/>
      <c r="D224" s="142"/>
      <c r="E224" s="18">
        <f>F224+G224+L224+M224+N224</f>
        <v>1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1</v>
      </c>
      <c r="M224" s="18">
        <v>0</v>
      </c>
      <c r="N224" s="18">
        <v>0</v>
      </c>
      <c r="O224" s="141"/>
    </row>
    <row r="225" spans="1:16201" s="76" customFormat="1" ht="27.75" customHeight="1" x14ac:dyDescent="0.25">
      <c r="A225" s="144" t="s">
        <v>558</v>
      </c>
      <c r="B225" s="147" t="s">
        <v>561</v>
      </c>
      <c r="C225" s="144" t="s">
        <v>73</v>
      </c>
      <c r="D225" s="21" t="s">
        <v>14</v>
      </c>
      <c r="E225" s="22">
        <f>'Строительство и реконструкция'!K290</f>
        <v>120288.29999999999</v>
      </c>
      <c r="F225" s="22">
        <f>'Строительство и реконструкция'!L290</f>
        <v>0</v>
      </c>
      <c r="G225" s="150">
        <f>'Строительство и реконструкция'!M290</f>
        <v>120288.29999999999</v>
      </c>
      <c r="H225" s="150">
        <f>'Строительство и реконструкция'!N290</f>
        <v>0</v>
      </c>
      <c r="I225" s="150">
        <f>'Строительство и реконструкция'!O290</f>
        <v>0</v>
      </c>
      <c r="J225" s="150">
        <f>'Строительство и реконструкция'!P290</f>
        <v>0</v>
      </c>
      <c r="K225" s="150">
        <f>'Строительство и реконструкция'!Q290</f>
        <v>0</v>
      </c>
      <c r="L225" s="22">
        <f>'Строительство и реконструкция'!R290</f>
        <v>0</v>
      </c>
      <c r="M225" s="22">
        <f>'Строительство и реконструкция'!S290</f>
        <v>0</v>
      </c>
      <c r="N225" s="22">
        <f>'Строительство и реконструкция'!T290</f>
        <v>0</v>
      </c>
      <c r="O225" s="141" t="s">
        <v>455</v>
      </c>
    </row>
    <row r="226" spans="1:16201" s="76" customFormat="1" ht="36" customHeight="1" x14ac:dyDescent="0.25">
      <c r="A226" s="144"/>
      <c r="B226" s="147"/>
      <c r="C226" s="144"/>
      <c r="D226" s="21" t="s">
        <v>10</v>
      </c>
      <c r="E226" s="22">
        <f>'Строительство и реконструкция'!K291</f>
        <v>75059.899999999994</v>
      </c>
      <c r="F226" s="22">
        <f>'Строительство и реконструкция'!L291</f>
        <v>0</v>
      </c>
      <c r="G226" s="150">
        <f>'Строительство и реконструкция'!M291</f>
        <v>75059.899999999994</v>
      </c>
      <c r="H226" s="150">
        <f>'Строительство и реконструкция'!N291</f>
        <v>0</v>
      </c>
      <c r="I226" s="150">
        <f>'Строительство и реконструкция'!O291</f>
        <v>0</v>
      </c>
      <c r="J226" s="150">
        <f>'Строительство и реконструкция'!P291</f>
        <v>0</v>
      </c>
      <c r="K226" s="150">
        <f>'Строительство и реконструкция'!Q291</f>
        <v>0</v>
      </c>
      <c r="L226" s="22">
        <f>'Строительство и реконструкция'!R291</f>
        <v>0</v>
      </c>
      <c r="M226" s="22">
        <f>'Строительство и реконструкция'!S291</f>
        <v>0</v>
      </c>
      <c r="N226" s="22">
        <f>'Строительство и реконструкция'!T291</f>
        <v>0</v>
      </c>
      <c r="O226" s="141"/>
    </row>
    <row r="227" spans="1:16201" s="76" customFormat="1" ht="36" customHeight="1" x14ac:dyDescent="0.25">
      <c r="A227" s="144"/>
      <c r="B227" s="147"/>
      <c r="C227" s="144"/>
      <c r="D227" s="21" t="s">
        <v>18</v>
      </c>
      <c r="E227" s="22">
        <f>'Строительство и реконструкция'!K292</f>
        <v>45228.4</v>
      </c>
      <c r="F227" s="22">
        <f>'Строительство и реконструкция'!L292</f>
        <v>0</v>
      </c>
      <c r="G227" s="150">
        <f>'Строительство и реконструкция'!M292</f>
        <v>45228.4</v>
      </c>
      <c r="H227" s="150">
        <f>'Строительство и реконструкция'!N292</f>
        <v>0</v>
      </c>
      <c r="I227" s="150">
        <f>'Строительство и реконструкция'!O292</f>
        <v>0</v>
      </c>
      <c r="J227" s="150">
        <f>'Строительство и реконструкция'!P292</f>
        <v>0</v>
      </c>
      <c r="K227" s="150">
        <f>'Строительство и реконструкция'!Q292</f>
        <v>0</v>
      </c>
      <c r="L227" s="22">
        <f>'Строительство и реконструкция'!R292</f>
        <v>0</v>
      </c>
      <c r="M227" s="22">
        <f>'Строительство и реконструкция'!S292</f>
        <v>0</v>
      </c>
      <c r="N227" s="22">
        <f>'Строительство и реконструкция'!T292</f>
        <v>0</v>
      </c>
      <c r="O227" s="141"/>
    </row>
    <row r="228" spans="1:16201" s="76" customFormat="1" ht="26.25" customHeight="1" x14ac:dyDescent="0.25">
      <c r="A228" s="144"/>
      <c r="B228" s="147"/>
      <c r="C228" s="144"/>
      <c r="D228" s="21" t="s">
        <v>12</v>
      </c>
      <c r="E228" s="22">
        <v>0</v>
      </c>
      <c r="F228" s="22">
        <v>0</v>
      </c>
      <c r="G228" s="150">
        <v>0</v>
      </c>
      <c r="H228" s="150"/>
      <c r="I228" s="150"/>
      <c r="J228" s="150"/>
      <c r="K228" s="150"/>
      <c r="L228" s="22">
        <v>0</v>
      </c>
      <c r="M228" s="22">
        <v>0</v>
      </c>
      <c r="N228" s="22">
        <v>0</v>
      </c>
      <c r="O228" s="141"/>
    </row>
    <row r="229" spans="1:16201" ht="23.25" customHeight="1" x14ac:dyDescent="0.3">
      <c r="A229" s="144"/>
      <c r="B229" s="147" t="s">
        <v>590</v>
      </c>
      <c r="C229" s="142" t="s">
        <v>124</v>
      </c>
      <c r="D229" s="142" t="s">
        <v>124</v>
      </c>
      <c r="E229" s="150" t="s">
        <v>125</v>
      </c>
      <c r="F229" s="150" t="s">
        <v>126</v>
      </c>
      <c r="G229" s="159" t="s">
        <v>438</v>
      </c>
      <c r="H229" s="150" t="s">
        <v>439</v>
      </c>
      <c r="I229" s="150"/>
      <c r="J229" s="150"/>
      <c r="K229" s="150"/>
      <c r="L229" s="150" t="s">
        <v>127</v>
      </c>
      <c r="M229" s="150" t="s">
        <v>128</v>
      </c>
      <c r="N229" s="150" t="s">
        <v>129</v>
      </c>
      <c r="O229" s="141"/>
    </row>
    <row r="230" spans="1:16201" ht="15.75" customHeight="1" x14ac:dyDescent="0.3">
      <c r="A230" s="144"/>
      <c r="B230" s="147"/>
      <c r="C230" s="142"/>
      <c r="D230" s="142"/>
      <c r="E230" s="150"/>
      <c r="F230" s="150"/>
      <c r="G230" s="150"/>
      <c r="H230" s="22" t="s">
        <v>434</v>
      </c>
      <c r="I230" s="22" t="s">
        <v>435</v>
      </c>
      <c r="J230" s="22" t="s">
        <v>436</v>
      </c>
      <c r="K230" s="22" t="s">
        <v>437</v>
      </c>
      <c r="L230" s="150"/>
      <c r="M230" s="150"/>
      <c r="N230" s="150"/>
      <c r="O230" s="141"/>
    </row>
    <row r="231" spans="1:16201" ht="27.75" customHeight="1" x14ac:dyDescent="0.3">
      <c r="A231" s="144"/>
      <c r="B231" s="147"/>
      <c r="C231" s="142"/>
      <c r="D231" s="142"/>
      <c r="E231" s="18">
        <f>F231+G231+L231+M231+N231</f>
        <v>1</v>
      </c>
      <c r="F231" s="18">
        <v>0</v>
      </c>
      <c r="G231" s="18">
        <v>1</v>
      </c>
      <c r="H231" s="18">
        <v>0</v>
      </c>
      <c r="I231" s="18">
        <v>0</v>
      </c>
      <c r="J231" s="18">
        <v>0</v>
      </c>
      <c r="K231" s="18">
        <v>1</v>
      </c>
      <c r="L231" s="18">
        <v>0</v>
      </c>
      <c r="M231" s="18">
        <v>0</v>
      </c>
      <c r="N231" s="18">
        <v>0</v>
      </c>
      <c r="O231" s="141"/>
    </row>
    <row r="232" spans="1:16201" s="76" customFormat="1" ht="24.75" customHeight="1" x14ac:dyDescent="0.25">
      <c r="A232" s="144" t="s">
        <v>613</v>
      </c>
      <c r="B232" s="147" t="s">
        <v>556</v>
      </c>
      <c r="C232" s="144" t="s">
        <v>73</v>
      </c>
      <c r="D232" s="21" t="s">
        <v>14</v>
      </c>
      <c r="E232" s="22">
        <f>'Капитальный ремонт'!E67</f>
        <v>345587.33999999997</v>
      </c>
      <c r="F232" s="22">
        <f>'Капитальный ремонт'!F67</f>
        <v>0</v>
      </c>
      <c r="G232" s="150">
        <f>'Капитальный ремонт'!G67</f>
        <v>345587.34</v>
      </c>
      <c r="H232" s="150">
        <f>'Капитальный ремонт'!H67</f>
        <v>0</v>
      </c>
      <c r="I232" s="150">
        <f>'Капитальный ремонт'!I67</f>
        <v>0</v>
      </c>
      <c r="J232" s="150">
        <f>'Капитальный ремонт'!J67</f>
        <v>0</v>
      </c>
      <c r="K232" s="150">
        <f>'Капитальный ремонт'!K67</f>
        <v>0</v>
      </c>
      <c r="L232" s="22">
        <f>'Капитальный ремонт'!H67</f>
        <v>0</v>
      </c>
      <c r="M232" s="22">
        <f>'Капитальный ремонт'!I67</f>
        <v>0</v>
      </c>
      <c r="N232" s="22">
        <f>'Капитальный ремонт'!J67</f>
        <v>0</v>
      </c>
      <c r="O232" s="141" t="s">
        <v>559</v>
      </c>
    </row>
    <row r="233" spans="1:16201" s="76" customFormat="1" ht="36" customHeight="1" x14ac:dyDescent="0.25">
      <c r="A233" s="144"/>
      <c r="B233" s="147"/>
      <c r="C233" s="144"/>
      <c r="D233" s="21" t="s">
        <v>10</v>
      </c>
      <c r="E233" s="22">
        <f>'Капитальный ремонт'!E68</f>
        <v>215646.47000000003</v>
      </c>
      <c r="F233" s="22">
        <f>'Капитальный ремонт'!F68</f>
        <v>0</v>
      </c>
      <c r="G233" s="150">
        <f>'Капитальный ремонт'!G68</f>
        <v>215646.47000000003</v>
      </c>
      <c r="H233" s="150">
        <f>'Капитальный ремонт'!H68</f>
        <v>0</v>
      </c>
      <c r="I233" s="150">
        <f>'Капитальный ремонт'!I68</f>
        <v>0</v>
      </c>
      <c r="J233" s="150">
        <f>'Капитальный ремонт'!J68</f>
        <v>0</v>
      </c>
      <c r="K233" s="150">
        <f>'Капитальный ремонт'!K68</f>
        <v>0</v>
      </c>
      <c r="L233" s="22">
        <f>'Капитальный ремонт'!H68</f>
        <v>0</v>
      </c>
      <c r="M233" s="22">
        <f>'Капитальный ремонт'!I68</f>
        <v>0</v>
      </c>
      <c r="N233" s="22">
        <f>'Капитальный ремонт'!J68</f>
        <v>0</v>
      </c>
      <c r="O233" s="141"/>
    </row>
    <row r="234" spans="1:16201" s="76" customFormat="1" ht="36" customHeight="1" x14ac:dyDescent="0.25">
      <c r="A234" s="144"/>
      <c r="B234" s="147"/>
      <c r="C234" s="144"/>
      <c r="D234" s="21" t="s">
        <v>18</v>
      </c>
      <c r="E234" s="22">
        <f>'Капитальный ремонт'!E69</f>
        <v>129940.87</v>
      </c>
      <c r="F234" s="22">
        <f>'Капитальный ремонт'!F69</f>
        <v>0</v>
      </c>
      <c r="G234" s="150">
        <f>'Капитальный ремонт'!G69</f>
        <v>129940.87</v>
      </c>
      <c r="H234" s="150">
        <f>'Капитальный ремонт'!H69</f>
        <v>0</v>
      </c>
      <c r="I234" s="150">
        <f>'Капитальный ремонт'!I69</f>
        <v>0</v>
      </c>
      <c r="J234" s="150">
        <f>'Капитальный ремонт'!J69</f>
        <v>0</v>
      </c>
      <c r="K234" s="150">
        <f>'Капитальный ремонт'!K69</f>
        <v>0</v>
      </c>
      <c r="L234" s="22">
        <f>'Капитальный ремонт'!H69</f>
        <v>0</v>
      </c>
      <c r="M234" s="22">
        <f>'Капитальный ремонт'!I69</f>
        <v>0</v>
      </c>
      <c r="N234" s="22">
        <f>'Капитальный ремонт'!J69</f>
        <v>0</v>
      </c>
      <c r="O234" s="141"/>
    </row>
    <row r="235" spans="1:16201" s="76" customFormat="1" ht="31.5" customHeight="1" x14ac:dyDescent="0.25">
      <c r="A235" s="144"/>
      <c r="B235" s="147"/>
      <c r="C235" s="144"/>
      <c r="D235" s="21" t="s">
        <v>12</v>
      </c>
      <c r="E235" s="22">
        <v>0</v>
      </c>
      <c r="F235" s="22">
        <v>0</v>
      </c>
      <c r="G235" s="150">
        <v>0</v>
      </c>
      <c r="H235" s="150"/>
      <c r="I235" s="150"/>
      <c r="J235" s="150"/>
      <c r="K235" s="150"/>
      <c r="L235" s="22">
        <f>'Капитальный ремонт'!H70</f>
        <v>0</v>
      </c>
      <c r="M235" s="22">
        <f>'Капитальный ремонт'!I70</f>
        <v>0</v>
      </c>
      <c r="N235" s="22">
        <f>'Капитальный ремонт'!J70</f>
        <v>0</v>
      </c>
      <c r="O235" s="141"/>
    </row>
    <row r="236" spans="1:16201" ht="23.25" customHeight="1" x14ac:dyDescent="0.3">
      <c r="A236" s="144"/>
      <c r="B236" s="147" t="s">
        <v>591</v>
      </c>
      <c r="C236" s="142" t="s">
        <v>124</v>
      </c>
      <c r="D236" s="142" t="s">
        <v>124</v>
      </c>
      <c r="E236" s="150" t="s">
        <v>125</v>
      </c>
      <c r="F236" s="150" t="s">
        <v>126</v>
      </c>
      <c r="G236" s="159" t="s">
        <v>438</v>
      </c>
      <c r="H236" s="150" t="s">
        <v>439</v>
      </c>
      <c r="I236" s="150"/>
      <c r="J236" s="150"/>
      <c r="K236" s="150"/>
      <c r="L236" s="150" t="s">
        <v>127</v>
      </c>
      <c r="M236" s="150" t="s">
        <v>128</v>
      </c>
      <c r="N236" s="150" t="s">
        <v>129</v>
      </c>
      <c r="O236" s="141"/>
    </row>
    <row r="237" spans="1:16201" ht="15.75" customHeight="1" x14ac:dyDescent="0.3">
      <c r="A237" s="144"/>
      <c r="B237" s="147"/>
      <c r="C237" s="142"/>
      <c r="D237" s="142"/>
      <c r="E237" s="150"/>
      <c r="F237" s="150"/>
      <c r="G237" s="150"/>
      <c r="H237" s="22" t="s">
        <v>434</v>
      </c>
      <c r="I237" s="22" t="s">
        <v>435</v>
      </c>
      <c r="J237" s="22" t="s">
        <v>436</v>
      </c>
      <c r="K237" s="22" t="s">
        <v>437</v>
      </c>
      <c r="L237" s="150"/>
      <c r="M237" s="150"/>
      <c r="N237" s="150"/>
      <c r="O237" s="141"/>
    </row>
    <row r="238" spans="1:16201" ht="27.75" customHeight="1" x14ac:dyDescent="0.3">
      <c r="A238" s="144"/>
      <c r="B238" s="147"/>
      <c r="C238" s="142"/>
      <c r="D238" s="142"/>
      <c r="E238" s="18">
        <f>F238+G238+L238+M238+N238</f>
        <v>11</v>
      </c>
      <c r="F238" s="18">
        <v>0</v>
      </c>
      <c r="G238" s="18">
        <v>11</v>
      </c>
      <c r="H238" s="18">
        <v>0</v>
      </c>
      <c r="I238" s="18">
        <v>0</v>
      </c>
      <c r="J238" s="18">
        <v>0</v>
      </c>
      <c r="K238" s="18">
        <v>11</v>
      </c>
      <c r="L238" s="18">
        <v>0</v>
      </c>
      <c r="M238" s="18">
        <v>0</v>
      </c>
      <c r="N238" s="18">
        <v>0</v>
      </c>
      <c r="O238" s="141"/>
    </row>
    <row r="239" spans="1:16201" s="94" customFormat="1" ht="31.5" customHeight="1" x14ac:dyDescent="0.3">
      <c r="A239" s="144" t="s">
        <v>27</v>
      </c>
      <c r="B239" s="147" t="s">
        <v>32</v>
      </c>
      <c r="C239" s="141" t="s">
        <v>73</v>
      </c>
      <c r="D239" s="21" t="s">
        <v>14</v>
      </c>
      <c r="E239" s="22">
        <f>SUM(F239:N239)</f>
        <v>0</v>
      </c>
      <c r="F239" s="22">
        <f>SUM(F240:F241)</f>
        <v>0</v>
      </c>
      <c r="G239" s="150">
        <f>G240+G241</f>
        <v>0</v>
      </c>
      <c r="H239" s="150"/>
      <c r="I239" s="150"/>
      <c r="J239" s="150"/>
      <c r="K239" s="150"/>
      <c r="L239" s="22">
        <f>L240+L241</f>
        <v>0</v>
      </c>
      <c r="M239" s="22">
        <f>M240+M241</f>
        <v>0</v>
      </c>
      <c r="N239" s="22">
        <v>0</v>
      </c>
      <c r="O239" s="141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79"/>
      <c r="EB239" s="79"/>
      <c r="EC239" s="79"/>
      <c r="ED239" s="79"/>
      <c r="EE239" s="79"/>
      <c r="EF239" s="79"/>
      <c r="EG239" s="79"/>
      <c r="EH239" s="79"/>
      <c r="EI239" s="79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  <c r="FE239" s="79"/>
      <c r="FF239" s="79"/>
      <c r="FG239" s="79"/>
      <c r="FH239" s="79"/>
      <c r="FI239" s="79"/>
      <c r="FJ239" s="79"/>
      <c r="FK239" s="79"/>
      <c r="FL239" s="79"/>
      <c r="FM239" s="79"/>
      <c r="FN239" s="79"/>
      <c r="FO239" s="79"/>
      <c r="FP239" s="79"/>
      <c r="FQ239" s="79"/>
      <c r="FR239" s="79"/>
      <c r="FS239" s="79"/>
      <c r="FT239" s="79"/>
      <c r="FU239" s="79"/>
      <c r="FV239" s="79"/>
      <c r="FW239" s="79"/>
      <c r="FX239" s="79"/>
      <c r="FY239" s="79"/>
      <c r="FZ239" s="79"/>
      <c r="GA239" s="79"/>
      <c r="GB239" s="79"/>
      <c r="GC239" s="79"/>
      <c r="GD239" s="79"/>
      <c r="GE239" s="79"/>
      <c r="GF239" s="79"/>
      <c r="GG239" s="79"/>
      <c r="GH239" s="79"/>
      <c r="GI239" s="79"/>
      <c r="GJ239" s="79"/>
      <c r="GK239" s="79"/>
      <c r="GL239" s="79"/>
      <c r="GM239" s="79"/>
      <c r="GN239" s="79"/>
      <c r="GO239" s="79"/>
      <c r="GP239" s="79"/>
      <c r="GQ239" s="79"/>
      <c r="GR239" s="79"/>
      <c r="GS239" s="79"/>
      <c r="GT239" s="79"/>
      <c r="GU239" s="79"/>
      <c r="GV239" s="79"/>
      <c r="GW239" s="79"/>
      <c r="GX239" s="79"/>
      <c r="GY239" s="79"/>
      <c r="GZ239" s="79"/>
      <c r="HA239" s="79"/>
      <c r="HB239" s="79"/>
      <c r="HC239" s="79"/>
      <c r="HD239" s="79"/>
      <c r="HE239" s="79"/>
      <c r="HF239" s="79"/>
      <c r="HG239" s="79"/>
      <c r="HH239" s="79"/>
      <c r="HI239" s="79"/>
      <c r="HJ239" s="79"/>
      <c r="HK239" s="79"/>
      <c r="HL239" s="79"/>
      <c r="HM239" s="79"/>
      <c r="HN239" s="79"/>
      <c r="HO239" s="79"/>
      <c r="HP239" s="79"/>
      <c r="HQ239" s="79"/>
      <c r="HR239" s="79"/>
      <c r="HS239" s="79"/>
      <c r="HT239" s="79"/>
      <c r="HU239" s="79"/>
      <c r="HV239" s="79"/>
      <c r="HW239" s="79"/>
      <c r="HX239" s="79"/>
      <c r="HY239" s="79"/>
      <c r="HZ239" s="79"/>
      <c r="IA239" s="79"/>
      <c r="IB239" s="79"/>
      <c r="IC239" s="79"/>
      <c r="ID239" s="79"/>
      <c r="IE239" s="79"/>
      <c r="IF239" s="79"/>
      <c r="IG239" s="79"/>
      <c r="IH239" s="79"/>
      <c r="II239" s="79"/>
      <c r="IJ239" s="79"/>
      <c r="IK239" s="79"/>
      <c r="IL239" s="79"/>
      <c r="IM239" s="79"/>
      <c r="IN239" s="79"/>
      <c r="IO239" s="79"/>
      <c r="IP239" s="79"/>
      <c r="IQ239" s="79"/>
      <c r="IR239" s="79"/>
      <c r="IS239" s="79"/>
      <c r="IT239" s="79"/>
      <c r="IU239" s="79"/>
      <c r="IV239" s="79"/>
      <c r="IW239" s="79"/>
      <c r="IX239" s="79"/>
      <c r="IY239" s="79"/>
      <c r="IZ239" s="79"/>
      <c r="JA239" s="79"/>
      <c r="JB239" s="79"/>
      <c r="JC239" s="79"/>
      <c r="JD239" s="79"/>
      <c r="JE239" s="79"/>
      <c r="JF239" s="79"/>
      <c r="JG239" s="79"/>
      <c r="JH239" s="79"/>
      <c r="JI239" s="79"/>
      <c r="JJ239" s="79"/>
      <c r="JK239" s="79"/>
      <c r="JL239" s="79"/>
      <c r="JM239" s="79"/>
      <c r="JN239" s="79"/>
      <c r="JO239" s="79"/>
      <c r="JP239" s="79"/>
      <c r="JQ239" s="79"/>
      <c r="JR239" s="79"/>
      <c r="JS239" s="79"/>
      <c r="JT239" s="79"/>
      <c r="JU239" s="79"/>
      <c r="JV239" s="79"/>
      <c r="JW239" s="79"/>
      <c r="JX239" s="79"/>
      <c r="JY239" s="79"/>
      <c r="JZ239" s="79"/>
      <c r="KA239" s="79"/>
      <c r="KB239" s="79"/>
      <c r="KC239" s="79"/>
      <c r="KD239" s="79"/>
      <c r="KE239" s="79"/>
      <c r="KF239" s="79"/>
      <c r="KG239" s="79"/>
      <c r="KH239" s="79"/>
      <c r="KI239" s="79"/>
      <c r="KJ239" s="79"/>
      <c r="KK239" s="79"/>
      <c r="KL239" s="79"/>
      <c r="KM239" s="79"/>
      <c r="KN239" s="79"/>
      <c r="KO239" s="79"/>
      <c r="KP239" s="79"/>
      <c r="KQ239" s="79"/>
      <c r="KR239" s="79"/>
      <c r="KS239" s="79"/>
      <c r="KT239" s="79"/>
      <c r="KU239" s="79"/>
      <c r="KV239" s="79"/>
      <c r="KW239" s="79"/>
      <c r="KX239" s="79"/>
      <c r="KY239" s="79"/>
      <c r="KZ239" s="79"/>
      <c r="LA239" s="79"/>
      <c r="LB239" s="79"/>
      <c r="LC239" s="79"/>
      <c r="LD239" s="79"/>
      <c r="LE239" s="79"/>
      <c r="LF239" s="79"/>
      <c r="LG239" s="79"/>
      <c r="LH239" s="79"/>
      <c r="LI239" s="79"/>
      <c r="LJ239" s="79"/>
      <c r="LK239" s="79"/>
      <c r="LL239" s="79"/>
      <c r="LM239" s="79"/>
      <c r="LN239" s="79"/>
      <c r="LO239" s="79"/>
      <c r="LP239" s="79"/>
      <c r="LQ239" s="79"/>
      <c r="LR239" s="79"/>
      <c r="LS239" s="79"/>
      <c r="LT239" s="79"/>
      <c r="LU239" s="79"/>
      <c r="LV239" s="79"/>
      <c r="LW239" s="79"/>
      <c r="LX239" s="79"/>
      <c r="LY239" s="79"/>
      <c r="LZ239" s="79"/>
      <c r="MA239" s="79"/>
      <c r="MB239" s="79"/>
      <c r="MC239" s="79"/>
      <c r="MD239" s="79"/>
      <c r="ME239" s="79"/>
      <c r="MF239" s="79"/>
      <c r="MG239" s="79"/>
      <c r="MH239" s="79"/>
      <c r="MI239" s="79"/>
      <c r="MJ239" s="79"/>
      <c r="MK239" s="79"/>
      <c r="ML239" s="79"/>
      <c r="MM239" s="79"/>
      <c r="MN239" s="79"/>
      <c r="MO239" s="79"/>
      <c r="MP239" s="79"/>
      <c r="MQ239" s="79"/>
      <c r="MR239" s="79"/>
      <c r="MS239" s="79"/>
      <c r="MT239" s="79"/>
      <c r="MU239" s="79"/>
      <c r="MV239" s="79"/>
      <c r="MW239" s="79"/>
      <c r="MX239" s="79"/>
      <c r="MY239" s="79"/>
      <c r="MZ239" s="79"/>
      <c r="NA239" s="79"/>
      <c r="NB239" s="79"/>
      <c r="NC239" s="79"/>
      <c r="ND239" s="79"/>
      <c r="NE239" s="79"/>
      <c r="NF239" s="79"/>
      <c r="NG239" s="79"/>
      <c r="NH239" s="79"/>
      <c r="NI239" s="79"/>
      <c r="NJ239" s="79"/>
      <c r="NK239" s="79"/>
      <c r="NL239" s="79"/>
      <c r="NM239" s="79"/>
      <c r="NN239" s="79"/>
      <c r="NO239" s="79"/>
      <c r="NP239" s="79"/>
      <c r="NQ239" s="79"/>
      <c r="NR239" s="79"/>
      <c r="NS239" s="79"/>
      <c r="NT239" s="79"/>
      <c r="NU239" s="79"/>
      <c r="NV239" s="79"/>
      <c r="NW239" s="79"/>
      <c r="NX239" s="79"/>
      <c r="NY239" s="79"/>
      <c r="NZ239" s="79"/>
      <c r="OA239" s="79"/>
      <c r="OB239" s="79"/>
      <c r="OC239" s="79"/>
      <c r="OD239" s="79"/>
      <c r="OE239" s="79"/>
      <c r="OF239" s="79"/>
      <c r="OG239" s="79"/>
      <c r="OH239" s="79"/>
      <c r="OI239" s="79"/>
      <c r="OJ239" s="79"/>
      <c r="OK239" s="79"/>
      <c r="OL239" s="79"/>
      <c r="OM239" s="79"/>
      <c r="ON239" s="79"/>
      <c r="OO239" s="79"/>
      <c r="OP239" s="79"/>
      <c r="OQ239" s="79"/>
      <c r="OR239" s="79"/>
      <c r="OS239" s="79"/>
      <c r="OT239" s="79"/>
      <c r="OU239" s="79"/>
      <c r="OV239" s="79"/>
      <c r="OW239" s="79"/>
      <c r="OX239" s="79"/>
      <c r="OY239" s="79"/>
      <c r="OZ239" s="79"/>
      <c r="PA239" s="79"/>
      <c r="PB239" s="79"/>
      <c r="PC239" s="79"/>
      <c r="PD239" s="79"/>
      <c r="PE239" s="79"/>
      <c r="PF239" s="79"/>
      <c r="PG239" s="79"/>
      <c r="PH239" s="79"/>
      <c r="PI239" s="79"/>
      <c r="PJ239" s="79"/>
      <c r="PK239" s="79"/>
      <c r="PL239" s="79"/>
      <c r="PM239" s="79"/>
      <c r="PN239" s="79"/>
      <c r="PO239" s="79"/>
      <c r="PP239" s="79"/>
      <c r="PQ239" s="79"/>
      <c r="PR239" s="79"/>
      <c r="PS239" s="79"/>
      <c r="PT239" s="79"/>
      <c r="PU239" s="79"/>
      <c r="PV239" s="79"/>
      <c r="PW239" s="79"/>
      <c r="PX239" s="79"/>
      <c r="PY239" s="79"/>
      <c r="PZ239" s="79"/>
      <c r="QA239" s="79"/>
      <c r="QB239" s="79"/>
      <c r="QC239" s="79"/>
      <c r="QD239" s="79"/>
      <c r="QE239" s="79"/>
      <c r="QF239" s="79"/>
      <c r="QG239" s="79"/>
      <c r="QH239" s="79"/>
      <c r="QI239" s="79"/>
      <c r="QJ239" s="79"/>
      <c r="QK239" s="79"/>
      <c r="QL239" s="79"/>
      <c r="QM239" s="79"/>
      <c r="QN239" s="79"/>
      <c r="QO239" s="79"/>
      <c r="QP239" s="79"/>
      <c r="QQ239" s="79"/>
      <c r="QR239" s="79"/>
      <c r="QS239" s="79"/>
      <c r="QT239" s="79"/>
      <c r="QU239" s="79"/>
      <c r="QV239" s="79"/>
      <c r="QW239" s="79"/>
      <c r="QX239" s="79"/>
      <c r="QY239" s="79"/>
      <c r="QZ239" s="79"/>
      <c r="RA239" s="79"/>
      <c r="RB239" s="79"/>
      <c r="RC239" s="79"/>
      <c r="RD239" s="79"/>
      <c r="RE239" s="79"/>
      <c r="RF239" s="79"/>
      <c r="RG239" s="79"/>
      <c r="RH239" s="79"/>
      <c r="RI239" s="79"/>
      <c r="RJ239" s="79"/>
      <c r="RK239" s="79"/>
      <c r="RL239" s="79"/>
      <c r="RM239" s="79"/>
      <c r="RN239" s="79"/>
      <c r="RO239" s="79"/>
      <c r="RP239" s="79"/>
      <c r="RQ239" s="79"/>
      <c r="RR239" s="79"/>
      <c r="RS239" s="79"/>
      <c r="RT239" s="79"/>
      <c r="RU239" s="79"/>
      <c r="RV239" s="79"/>
      <c r="RW239" s="79"/>
      <c r="RX239" s="79"/>
      <c r="RY239" s="79"/>
      <c r="RZ239" s="79"/>
      <c r="SA239" s="79"/>
      <c r="SB239" s="79"/>
      <c r="SC239" s="79"/>
      <c r="SD239" s="79"/>
      <c r="SE239" s="79"/>
      <c r="SF239" s="79"/>
      <c r="SG239" s="79"/>
      <c r="SH239" s="79"/>
      <c r="SI239" s="79"/>
      <c r="SJ239" s="79"/>
      <c r="SK239" s="79"/>
      <c r="SL239" s="79"/>
      <c r="SM239" s="79"/>
      <c r="SN239" s="79"/>
      <c r="SO239" s="79"/>
      <c r="SP239" s="79"/>
      <c r="SQ239" s="79"/>
      <c r="SR239" s="79"/>
      <c r="SS239" s="79"/>
      <c r="ST239" s="79"/>
      <c r="SU239" s="79"/>
      <c r="SV239" s="79"/>
      <c r="SW239" s="79"/>
      <c r="SX239" s="79"/>
      <c r="SY239" s="79"/>
      <c r="SZ239" s="79"/>
      <c r="TA239" s="79"/>
      <c r="TB239" s="79"/>
      <c r="TC239" s="79"/>
      <c r="TD239" s="79"/>
      <c r="TE239" s="79"/>
      <c r="TF239" s="79"/>
      <c r="TG239" s="79"/>
      <c r="TH239" s="79"/>
      <c r="TI239" s="79"/>
      <c r="TJ239" s="79"/>
      <c r="TK239" s="79"/>
      <c r="TL239" s="79"/>
      <c r="TM239" s="79"/>
      <c r="TN239" s="79"/>
      <c r="TO239" s="79"/>
      <c r="TP239" s="79"/>
      <c r="TQ239" s="79"/>
      <c r="TR239" s="79"/>
      <c r="TS239" s="79"/>
      <c r="TT239" s="79"/>
      <c r="TU239" s="79"/>
      <c r="TV239" s="79"/>
      <c r="TW239" s="79"/>
      <c r="TX239" s="79"/>
      <c r="TY239" s="79"/>
      <c r="TZ239" s="79"/>
      <c r="UA239" s="79"/>
      <c r="UB239" s="79"/>
      <c r="UC239" s="79"/>
      <c r="UD239" s="79"/>
      <c r="UE239" s="79"/>
      <c r="UF239" s="79"/>
      <c r="UG239" s="79"/>
      <c r="UH239" s="79"/>
      <c r="UI239" s="79"/>
      <c r="UJ239" s="79"/>
      <c r="UK239" s="79"/>
      <c r="UL239" s="79"/>
      <c r="UM239" s="79"/>
      <c r="UN239" s="79"/>
      <c r="UO239" s="79"/>
      <c r="UP239" s="79"/>
      <c r="UQ239" s="79"/>
      <c r="UR239" s="79"/>
      <c r="US239" s="79"/>
      <c r="UT239" s="79"/>
      <c r="UU239" s="79"/>
      <c r="UV239" s="79"/>
      <c r="UW239" s="79"/>
      <c r="UX239" s="79"/>
      <c r="UY239" s="79"/>
      <c r="UZ239" s="79"/>
      <c r="VA239" s="79"/>
      <c r="VB239" s="79"/>
      <c r="VC239" s="79"/>
      <c r="VD239" s="79"/>
      <c r="VE239" s="79"/>
      <c r="VF239" s="79"/>
      <c r="VG239" s="79"/>
      <c r="VH239" s="79"/>
      <c r="VI239" s="79"/>
      <c r="VJ239" s="79"/>
      <c r="VK239" s="79"/>
      <c r="VL239" s="79"/>
      <c r="VM239" s="79"/>
      <c r="VN239" s="79"/>
      <c r="VO239" s="79"/>
      <c r="VP239" s="79"/>
      <c r="VQ239" s="79"/>
      <c r="VR239" s="79"/>
      <c r="VS239" s="79"/>
      <c r="VT239" s="79"/>
      <c r="VU239" s="79"/>
      <c r="VV239" s="79"/>
      <c r="VW239" s="79"/>
      <c r="VX239" s="79"/>
      <c r="VY239" s="79"/>
      <c r="VZ239" s="79"/>
      <c r="WA239" s="79"/>
      <c r="WB239" s="79"/>
      <c r="WC239" s="79"/>
      <c r="WD239" s="79"/>
      <c r="WE239" s="79"/>
      <c r="WF239" s="79"/>
      <c r="WG239" s="79"/>
      <c r="WH239" s="79"/>
      <c r="WI239" s="79"/>
      <c r="WJ239" s="79"/>
      <c r="WK239" s="79"/>
      <c r="WL239" s="79"/>
      <c r="WM239" s="79"/>
      <c r="WN239" s="79"/>
      <c r="WO239" s="79"/>
      <c r="WP239" s="79"/>
      <c r="WQ239" s="79"/>
      <c r="WR239" s="79"/>
      <c r="WS239" s="79"/>
      <c r="WT239" s="79"/>
      <c r="WU239" s="79"/>
      <c r="WV239" s="79"/>
      <c r="WW239" s="79"/>
      <c r="WX239" s="79"/>
      <c r="WY239" s="79"/>
      <c r="WZ239" s="79"/>
      <c r="XA239" s="79"/>
      <c r="XB239" s="79"/>
      <c r="XC239" s="79"/>
      <c r="XD239" s="79"/>
      <c r="XE239" s="79"/>
      <c r="XF239" s="79"/>
      <c r="XG239" s="79"/>
      <c r="XH239" s="79"/>
      <c r="XI239" s="79"/>
      <c r="XJ239" s="79"/>
      <c r="XK239" s="79"/>
      <c r="XL239" s="79"/>
      <c r="XM239" s="79"/>
      <c r="XN239" s="79"/>
      <c r="XO239" s="79"/>
      <c r="XP239" s="79"/>
      <c r="XQ239" s="79"/>
      <c r="XR239" s="79"/>
      <c r="XS239" s="79"/>
      <c r="XT239" s="79"/>
      <c r="XU239" s="79"/>
      <c r="XV239" s="79"/>
      <c r="XW239" s="79"/>
      <c r="XX239" s="79"/>
      <c r="XY239" s="79"/>
      <c r="XZ239" s="79"/>
      <c r="YA239" s="79"/>
      <c r="YB239" s="79"/>
      <c r="YC239" s="79"/>
      <c r="YD239" s="79"/>
      <c r="YE239" s="79"/>
      <c r="YF239" s="79"/>
      <c r="YG239" s="79"/>
      <c r="YH239" s="79"/>
      <c r="YI239" s="79"/>
      <c r="YJ239" s="79"/>
      <c r="YK239" s="79"/>
      <c r="YL239" s="79"/>
      <c r="YM239" s="79"/>
      <c r="YN239" s="79"/>
      <c r="YO239" s="79"/>
      <c r="YP239" s="79"/>
      <c r="YQ239" s="79"/>
      <c r="YR239" s="79"/>
      <c r="YS239" s="79"/>
      <c r="YT239" s="79"/>
      <c r="YU239" s="79"/>
      <c r="YV239" s="79"/>
      <c r="YW239" s="79"/>
      <c r="YX239" s="79"/>
      <c r="YY239" s="79"/>
      <c r="YZ239" s="79"/>
      <c r="ZA239" s="79"/>
      <c r="ZB239" s="79"/>
      <c r="ZC239" s="79"/>
      <c r="ZD239" s="79"/>
      <c r="ZE239" s="79"/>
      <c r="ZF239" s="79"/>
      <c r="ZG239" s="79"/>
      <c r="ZH239" s="79"/>
      <c r="ZI239" s="79"/>
      <c r="ZJ239" s="79"/>
      <c r="ZK239" s="79"/>
      <c r="ZL239" s="79"/>
      <c r="ZM239" s="79"/>
      <c r="ZN239" s="79"/>
      <c r="ZO239" s="79"/>
      <c r="ZP239" s="79"/>
      <c r="ZQ239" s="79"/>
      <c r="ZR239" s="79"/>
      <c r="ZS239" s="79"/>
      <c r="ZT239" s="79"/>
      <c r="ZU239" s="79"/>
      <c r="ZV239" s="79"/>
      <c r="ZW239" s="79"/>
      <c r="ZX239" s="79"/>
      <c r="ZY239" s="79"/>
      <c r="ZZ239" s="79"/>
      <c r="AAA239" s="79"/>
      <c r="AAB239" s="79"/>
      <c r="AAC239" s="79"/>
      <c r="AAD239" s="79"/>
      <c r="AAE239" s="79"/>
      <c r="AAF239" s="79"/>
      <c r="AAG239" s="79"/>
      <c r="AAH239" s="79"/>
      <c r="AAI239" s="79"/>
      <c r="AAJ239" s="79"/>
      <c r="AAK239" s="79"/>
      <c r="AAL239" s="79"/>
      <c r="AAM239" s="79"/>
      <c r="AAN239" s="79"/>
      <c r="AAO239" s="79"/>
      <c r="AAP239" s="79"/>
      <c r="AAQ239" s="79"/>
      <c r="AAR239" s="79"/>
      <c r="AAS239" s="79"/>
      <c r="AAT239" s="79"/>
      <c r="AAU239" s="79"/>
      <c r="AAV239" s="79"/>
      <c r="AAW239" s="79"/>
      <c r="AAX239" s="79"/>
      <c r="AAY239" s="79"/>
      <c r="AAZ239" s="79"/>
      <c r="ABA239" s="79"/>
      <c r="ABB239" s="79"/>
      <c r="ABC239" s="79"/>
      <c r="ABD239" s="79"/>
      <c r="ABE239" s="79"/>
      <c r="ABF239" s="79"/>
      <c r="ABG239" s="79"/>
      <c r="ABH239" s="79"/>
      <c r="ABI239" s="79"/>
      <c r="ABJ239" s="79"/>
      <c r="ABK239" s="79"/>
      <c r="ABL239" s="79"/>
      <c r="ABM239" s="79"/>
      <c r="ABN239" s="79"/>
      <c r="ABO239" s="79"/>
      <c r="ABP239" s="79"/>
      <c r="ABQ239" s="79"/>
      <c r="ABR239" s="79"/>
      <c r="ABS239" s="79"/>
      <c r="ABT239" s="79"/>
      <c r="ABU239" s="79"/>
      <c r="ABV239" s="79"/>
      <c r="ABW239" s="79"/>
      <c r="ABX239" s="79"/>
      <c r="ABY239" s="79"/>
      <c r="ABZ239" s="79"/>
      <c r="ACA239" s="79"/>
      <c r="ACB239" s="79"/>
      <c r="ACC239" s="79"/>
      <c r="ACD239" s="79"/>
      <c r="ACE239" s="79"/>
      <c r="ACF239" s="79"/>
      <c r="ACG239" s="79"/>
      <c r="ACH239" s="79"/>
      <c r="ACI239" s="79"/>
      <c r="ACJ239" s="79"/>
      <c r="ACK239" s="79"/>
      <c r="ACL239" s="79"/>
      <c r="ACM239" s="79"/>
      <c r="ACN239" s="79"/>
      <c r="ACO239" s="79"/>
      <c r="ACP239" s="79"/>
      <c r="ACQ239" s="79"/>
      <c r="ACR239" s="79"/>
      <c r="ACS239" s="79"/>
      <c r="ACT239" s="79"/>
      <c r="ACU239" s="79"/>
      <c r="ACV239" s="79"/>
      <c r="ACW239" s="79"/>
      <c r="ACX239" s="79"/>
      <c r="ACY239" s="79"/>
      <c r="ACZ239" s="79"/>
      <c r="ADA239" s="79"/>
      <c r="ADB239" s="79"/>
      <c r="ADC239" s="79"/>
      <c r="ADD239" s="79"/>
      <c r="ADE239" s="79"/>
      <c r="ADF239" s="79"/>
      <c r="ADG239" s="79"/>
      <c r="ADH239" s="79"/>
      <c r="ADI239" s="79"/>
      <c r="ADJ239" s="79"/>
      <c r="ADK239" s="79"/>
      <c r="ADL239" s="79"/>
      <c r="ADM239" s="79"/>
      <c r="ADN239" s="79"/>
      <c r="ADO239" s="79"/>
      <c r="ADP239" s="79"/>
      <c r="ADQ239" s="79"/>
      <c r="ADR239" s="79"/>
      <c r="ADS239" s="79"/>
      <c r="ADT239" s="79"/>
      <c r="ADU239" s="79"/>
      <c r="ADV239" s="79"/>
      <c r="ADW239" s="79"/>
      <c r="ADX239" s="79"/>
      <c r="ADY239" s="79"/>
      <c r="ADZ239" s="79"/>
      <c r="AEA239" s="79"/>
      <c r="AEB239" s="79"/>
      <c r="AEC239" s="79"/>
      <c r="AED239" s="79"/>
      <c r="AEE239" s="79"/>
      <c r="AEF239" s="79"/>
      <c r="AEG239" s="79"/>
      <c r="AEH239" s="79"/>
      <c r="AEI239" s="79"/>
      <c r="AEJ239" s="79"/>
      <c r="AEK239" s="79"/>
      <c r="AEL239" s="79"/>
      <c r="AEM239" s="79"/>
      <c r="AEN239" s="79"/>
      <c r="AEO239" s="79"/>
      <c r="AEP239" s="79"/>
      <c r="AEQ239" s="79"/>
      <c r="AER239" s="79"/>
      <c r="AES239" s="79"/>
      <c r="AET239" s="79"/>
      <c r="AEU239" s="79"/>
      <c r="AEV239" s="79"/>
      <c r="AEW239" s="79"/>
      <c r="AEX239" s="79"/>
      <c r="AEY239" s="79"/>
      <c r="AEZ239" s="79"/>
      <c r="AFA239" s="79"/>
      <c r="AFB239" s="79"/>
      <c r="AFC239" s="79"/>
      <c r="AFD239" s="79"/>
      <c r="AFE239" s="79"/>
      <c r="AFF239" s="79"/>
      <c r="AFG239" s="79"/>
      <c r="AFH239" s="79"/>
      <c r="AFI239" s="79"/>
      <c r="AFJ239" s="79"/>
      <c r="AFK239" s="79"/>
      <c r="AFL239" s="79"/>
      <c r="AFM239" s="79"/>
      <c r="AFN239" s="79"/>
      <c r="AFO239" s="79"/>
      <c r="AFP239" s="79"/>
      <c r="AFQ239" s="79"/>
      <c r="AFR239" s="79"/>
      <c r="AFS239" s="79"/>
      <c r="AFT239" s="79"/>
      <c r="AFU239" s="79"/>
      <c r="AFV239" s="79"/>
      <c r="AFW239" s="79"/>
      <c r="AFX239" s="79"/>
      <c r="AFY239" s="79"/>
      <c r="AFZ239" s="79"/>
      <c r="AGA239" s="79"/>
      <c r="AGB239" s="79"/>
      <c r="AGC239" s="79"/>
      <c r="AGD239" s="79"/>
      <c r="AGE239" s="79"/>
      <c r="AGF239" s="79"/>
      <c r="AGG239" s="79"/>
      <c r="AGH239" s="79"/>
      <c r="AGI239" s="79"/>
      <c r="AGJ239" s="79"/>
      <c r="AGK239" s="79"/>
      <c r="AGL239" s="79"/>
      <c r="AGM239" s="79"/>
      <c r="AGN239" s="79"/>
      <c r="AGO239" s="79"/>
      <c r="AGP239" s="79"/>
      <c r="AGQ239" s="79"/>
      <c r="AGR239" s="79"/>
      <c r="AGS239" s="79"/>
      <c r="AGT239" s="79"/>
      <c r="AGU239" s="79"/>
      <c r="AGV239" s="79"/>
      <c r="AGW239" s="79"/>
      <c r="AGX239" s="79"/>
      <c r="AGY239" s="79"/>
      <c r="AGZ239" s="79"/>
      <c r="AHA239" s="79"/>
      <c r="AHB239" s="79"/>
      <c r="AHC239" s="79"/>
      <c r="AHD239" s="79"/>
      <c r="AHE239" s="79"/>
      <c r="AHF239" s="79"/>
      <c r="AHG239" s="79"/>
      <c r="AHH239" s="79"/>
      <c r="AHI239" s="79"/>
      <c r="AHJ239" s="79"/>
      <c r="AHK239" s="79"/>
      <c r="AHL239" s="79"/>
      <c r="AHM239" s="79"/>
      <c r="AHN239" s="79"/>
      <c r="AHO239" s="79"/>
      <c r="AHP239" s="79"/>
      <c r="AHQ239" s="79"/>
      <c r="AHR239" s="79"/>
      <c r="AHS239" s="79"/>
      <c r="AHT239" s="79"/>
      <c r="AHU239" s="79"/>
      <c r="AHV239" s="79"/>
      <c r="AHW239" s="79"/>
      <c r="AHX239" s="79"/>
      <c r="AHY239" s="79"/>
      <c r="AHZ239" s="79"/>
      <c r="AIA239" s="79"/>
      <c r="AIB239" s="79"/>
      <c r="AIC239" s="79"/>
      <c r="AID239" s="79"/>
      <c r="AIE239" s="79"/>
      <c r="AIF239" s="79"/>
      <c r="AIG239" s="79"/>
      <c r="AIH239" s="79"/>
      <c r="AII239" s="79"/>
      <c r="AIJ239" s="79"/>
      <c r="AIK239" s="79"/>
      <c r="AIL239" s="79"/>
      <c r="AIM239" s="79"/>
      <c r="AIN239" s="79"/>
      <c r="AIO239" s="79"/>
      <c r="AIP239" s="79"/>
      <c r="AIQ239" s="79"/>
      <c r="AIR239" s="79"/>
      <c r="AIS239" s="79"/>
      <c r="AIT239" s="79"/>
      <c r="AIU239" s="79"/>
      <c r="AIV239" s="79"/>
      <c r="AIW239" s="79"/>
      <c r="AIX239" s="79"/>
      <c r="AIY239" s="79"/>
      <c r="AIZ239" s="79"/>
      <c r="AJA239" s="79"/>
      <c r="AJB239" s="79"/>
      <c r="AJC239" s="79"/>
      <c r="AJD239" s="79"/>
      <c r="AJE239" s="79"/>
      <c r="AJF239" s="79"/>
      <c r="AJG239" s="79"/>
      <c r="AJH239" s="79"/>
      <c r="AJI239" s="79"/>
      <c r="AJJ239" s="79"/>
      <c r="AJK239" s="79"/>
      <c r="AJL239" s="79"/>
      <c r="AJM239" s="79"/>
      <c r="AJN239" s="79"/>
      <c r="AJO239" s="79"/>
      <c r="AJP239" s="79"/>
      <c r="AJQ239" s="79"/>
      <c r="AJR239" s="79"/>
      <c r="AJS239" s="79"/>
      <c r="AJT239" s="79"/>
      <c r="AJU239" s="79"/>
      <c r="AJV239" s="79"/>
      <c r="AJW239" s="79"/>
      <c r="AJX239" s="79"/>
      <c r="AJY239" s="79"/>
      <c r="AJZ239" s="79"/>
      <c r="AKA239" s="79"/>
      <c r="AKB239" s="79"/>
      <c r="AKC239" s="79"/>
      <c r="AKD239" s="79"/>
      <c r="AKE239" s="79"/>
      <c r="AKF239" s="79"/>
      <c r="AKG239" s="79"/>
      <c r="AKH239" s="79"/>
      <c r="AKI239" s="79"/>
      <c r="AKJ239" s="79"/>
      <c r="AKK239" s="79"/>
      <c r="AKL239" s="79"/>
      <c r="AKM239" s="79"/>
      <c r="AKN239" s="79"/>
      <c r="AKO239" s="79"/>
      <c r="AKP239" s="79"/>
      <c r="AKQ239" s="79"/>
      <c r="AKR239" s="79"/>
      <c r="AKS239" s="79"/>
      <c r="AKT239" s="79"/>
      <c r="AKU239" s="79"/>
      <c r="AKV239" s="79"/>
      <c r="AKW239" s="79"/>
      <c r="AKX239" s="79"/>
      <c r="AKY239" s="79"/>
      <c r="AKZ239" s="79"/>
      <c r="ALA239" s="79"/>
      <c r="ALB239" s="79"/>
      <c r="ALC239" s="79"/>
      <c r="ALD239" s="79"/>
      <c r="ALE239" s="79"/>
      <c r="ALF239" s="79"/>
      <c r="ALG239" s="79"/>
      <c r="ALH239" s="79"/>
      <c r="ALI239" s="79"/>
      <c r="ALJ239" s="79"/>
      <c r="ALK239" s="79"/>
      <c r="ALL239" s="79"/>
      <c r="ALM239" s="79"/>
      <c r="ALN239" s="79"/>
      <c r="ALO239" s="79"/>
      <c r="ALP239" s="79"/>
      <c r="ALQ239" s="79"/>
      <c r="ALR239" s="79"/>
      <c r="ALS239" s="79"/>
      <c r="ALT239" s="79"/>
      <c r="ALU239" s="79"/>
      <c r="ALV239" s="79"/>
      <c r="ALW239" s="79"/>
      <c r="ALX239" s="79"/>
      <c r="ALY239" s="79"/>
      <c r="ALZ239" s="79"/>
      <c r="AMA239" s="79"/>
      <c r="AMB239" s="79"/>
      <c r="AMC239" s="79"/>
      <c r="AMD239" s="79"/>
      <c r="AME239" s="79"/>
      <c r="AMF239" s="79"/>
      <c r="AMG239" s="79"/>
      <c r="AMH239" s="79"/>
      <c r="AMI239" s="79"/>
      <c r="AMJ239" s="79"/>
      <c r="AMK239" s="79"/>
      <c r="AML239" s="79"/>
      <c r="AMM239" s="79"/>
      <c r="AMN239" s="79"/>
      <c r="AMO239" s="79"/>
      <c r="AMP239" s="79"/>
      <c r="AMQ239" s="79"/>
      <c r="AMR239" s="79"/>
      <c r="AMS239" s="79"/>
      <c r="AMT239" s="79"/>
      <c r="AMU239" s="79"/>
      <c r="AMV239" s="79"/>
      <c r="AMW239" s="79"/>
      <c r="AMX239" s="79"/>
      <c r="AMY239" s="79"/>
      <c r="AMZ239" s="79"/>
      <c r="ANA239" s="79"/>
      <c r="ANB239" s="79"/>
      <c r="ANC239" s="79"/>
      <c r="AND239" s="79"/>
      <c r="ANE239" s="79"/>
      <c r="ANF239" s="79"/>
      <c r="ANG239" s="79"/>
      <c r="ANH239" s="79"/>
      <c r="ANI239" s="79"/>
      <c r="ANJ239" s="79"/>
      <c r="ANK239" s="79"/>
      <c r="ANL239" s="79"/>
      <c r="ANM239" s="79"/>
      <c r="ANN239" s="79"/>
      <c r="ANO239" s="79"/>
      <c r="ANP239" s="79"/>
      <c r="ANQ239" s="79"/>
      <c r="ANR239" s="79"/>
      <c r="ANS239" s="79"/>
      <c r="ANT239" s="79"/>
      <c r="ANU239" s="79"/>
      <c r="ANV239" s="79"/>
      <c r="ANW239" s="79"/>
      <c r="ANX239" s="79"/>
      <c r="ANY239" s="79"/>
      <c r="ANZ239" s="79"/>
      <c r="AOA239" s="79"/>
      <c r="AOB239" s="79"/>
      <c r="AOC239" s="79"/>
      <c r="AOD239" s="79"/>
      <c r="AOE239" s="79"/>
      <c r="AOF239" s="79"/>
      <c r="AOG239" s="79"/>
      <c r="AOH239" s="79"/>
      <c r="AOI239" s="79"/>
      <c r="AOJ239" s="79"/>
      <c r="AOK239" s="79"/>
      <c r="AOL239" s="79"/>
      <c r="AOM239" s="79"/>
      <c r="AON239" s="79"/>
      <c r="AOO239" s="79"/>
      <c r="AOP239" s="79"/>
      <c r="AOQ239" s="79"/>
      <c r="AOR239" s="79"/>
      <c r="AOS239" s="79"/>
      <c r="AOT239" s="79"/>
      <c r="AOU239" s="79"/>
      <c r="AOV239" s="79"/>
      <c r="AOW239" s="79"/>
      <c r="AOX239" s="79"/>
      <c r="AOY239" s="79"/>
      <c r="AOZ239" s="79"/>
      <c r="APA239" s="79"/>
      <c r="APB239" s="79"/>
      <c r="APC239" s="79"/>
      <c r="APD239" s="79"/>
      <c r="APE239" s="79"/>
      <c r="APF239" s="79"/>
      <c r="APG239" s="79"/>
      <c r="APH239" s="79"/>
      <c r="API239" s="79"/>
      <c r="APJ239" s="79"/>
      <c r="APK239" s="79"/>
      <c r="APL239" s="79"/>
      <c r="APM239" s="79"/>
      <c r="APN239" s="79"/>
      <c r="APO239" s="79"/>
      <c r="APP239" s="79"/>
      <c r="APQ239" s="79"/>
      <c r="APR239" s="79"/>
      <c r="APS239" s="79"/>
      <c r="APT239" s="79"/>
      <c r="APU239" s="79"/>
      <c r="APV239" s="79"/>
      <c r="APW239" s="79"/>
      <c r="APX239" s="79"/>
      <c r="APY239" s="79"/>
      <c r="APZ239" s="79"/>
      <c r="AQA239" s="79"/>
      <c r="AQB239" s="79"/>
      <c r="AQC239" s="79"/>
      <c r="AQD239" s="79"/>
      <c r="AQE239" s="79"/>
      <c r="AQF239" s="79"/>
      <c r="AQG239" s="79"/>
      <c r="AQH239" s="79"/>
      <c r="AQI239" s="79"/>
      <c r="AQJ239" s="79"/>
      <c r="AQK239" s="79"/>
      <c r="AQL239" s="79"/>
      <c r="AQM239" s="79"/>
      <c r="AQN239" s="79"/>
      <c r="AQO239" s="79"/>
      <c r="AQP239" s="79"/>
      <c r="AQQ239" s="79"/>
      <c r="AQR239" s="79"/>
      <c r="AQS239" s="79"/>
      <c r="AQT239" s="79"/>
      <c r="AQU239" s="79"/>
      <c r="AQV239" s="79"/>
      <c r="AQW239" s="79"/>
      <c r="AQX239" s="79"/>
      <c r="AQY239" s="79"/>
      <c r="AQZ239" s="79"/>
      <c r="ARA239" s="79"/>
      <c r="ARB239" s="79"/>
      <c r="ARC239" s="79"/>
      <c r="ARD239" s="79"/>
      <c r="ARE239" s="79"/>
      <c r="ARF239" s="79"/>
      <c r="ARG239" s="79"/>
      <c r="ARH239" s="79"/>
      <c r="ARI239" s="79"/>
      <c r="ARJ239" s="79"/>
      <c r="ARK239" s="79"/>
      <c r="ARL239" s="79"/>
      <c r="ARM239" s="79"/>
      <c r="ARN239" s="79"/>
      <c r="ARO239" s="79"/>
      <c r="ARP239" s="79"/>
      <c r="ARQ239" s="79"/>
      <c r="ARR239" s="79"/>
      <c r="ARS239" s="79"/>
      <c r="ART239" s="79"/>
      <c r="ARU239" s="79"/>
      <c r="ARV239" s="79"/>
      <c r="ARW239" s="79"/>
      <c r="ARX239" s="79"/>
      <c r="ARY239" s="79"/>
      <c r="ARZ239" s="79"/>
      <c r="ASA239" s="79"/>
      <c r="ASB239" s="79"/>
      <c r="ASC239" s="79"/>
      <c r="ASD239" s="79"/>
      <c r="ASE239" s="79"/>
      <c r="ASF239" s="79"/>
      <c r="ASG239" s="79"/>
      <c r="ASH239" s="79"/>
      <c r="ASI239" s="79"/>
      <c r="ASJ239" s="79"/>
      <c r="ASK239" s="79"/>
      <c r="ASL239" s="79"/>
      <c r="ASM239" s="79"/>
      <c r="ASN239" s="79"/>
      <c r="ASO239" s="79"/>
      <c r="ASP239" s="79"/>
      <c r="ASQ239" s="79"/>
      <c r="ASR239" s="79"/>
      <c r="ASS239" s="79"/>
      <c r="AST239" s="79"/>
      <c r="ASU239" s="79"/>
      <c r="ASV239" s="79"/>
      <c r="ASW239" s="79"/>
      <c r="ASX239" s="79"/>
      <c r="ASY239" s="79"/>
      <c r="ASZ239" s="79"/>
      <c r="ATA239" s="79"/>
      <c r="ATB239" s="79"/>
      <c r="ATC239" s="79"/>
      <c r="ATD239" s="79"/>
      <c r="ATE239" s="79"/>
      <c r="ATF239" s="79"/>
      <c r="ATG239" s="79"/>
      <c r="ATH239" s="79"/>
      <c r="ATI239" s="79"/>
      <c r="ATJ239" s="79"/>
      <c r="ATK239" s="79"/>
      <c r="ATL239" s="79"/>
      <c r="ATM239" s="79"/>
      <c r="ATN239" s="79"/>
      <c r="ATO239" s="79"/>
      <c r="ATP239" s="79"/>
      <c r="ATQ239" s="79"/>
      <c r="ATR239" s="79"/>
      <c r="ATS239" s="79"/>
      <c r="ATT239" s="79"/>
      <c r="ATU239" s="79"/>
      <c r="ATV239" s="79"/>
      <c r="ATW239" s="79"/>
      <c r="ATX239" s="79"/>
      <c r="ATY239" s="79"/>
      <c r="ATZ239" s="79"/>
      <c r="AUA239" s="79"/>
      <c r="AUB239" s="79"/>
      <c r="AUC239" s="79"/>
      <c r="AUD239" s="79"/>
      <c r="AUE239" s="79"/>
      <c r="AUF239" s="79"/>
      <c r="AUG239" s="79"/>
      <c r="AUH239" s="79"/>
      <c r="AUI239" s="79"/>
      <c r="AUJ239" s="79"/>
      <c r="AUK239" s="79"/>
      <c r="AUL239" s="79"/>
      <c r="AUM239" s="79"/>
      <c r="AUN239" s="79"/>
      <c r="AUO239" s="79"/>
      <c r="AUP239" s="79"/>
      <c r="AUQ239" s="79"/>
      <c r="AUR239" s="79"/>
      <c r="AUS239" s="79"/>
      <c r="AUT239" s="79"/>
      <c r="AUU239" s="79"/>
      <c r="AUV239" s="79"/>
      <c r="AUW239" s="79"/>
      <c r="AUX239" s="79"/>
      <c r="AUY239" s="79"/>
      <c r="AUZ239" s="79"/>
      <c r="AVA239" s="79"/>
      <c r="AVB239" s="79"/>
      <c r="AVC239" s="79"/>
      <c r="AVD239" s="79"/>
      <c r="AVE239" s="79"/>
      <c r="AVF239" s="79"/>
      <c r="AVG239" s="79"/>
      <c r="AVH239" s="79"/>
      <c r="AVI239" s="79"/>
      <c r="AVJ239" s="79"/>
      <c r="AVK239" s="79"/>
      <c r="AVL239" s="79"/>
      <c r="AVM239" s="79"/>
      <c r="AVN239" s="79"/>
      <c r="AVO239" s="79"/>
      <c r="AVP239" s="79"/>
      <c r="AVQ239" s="79"/>
      <c r="AVR239" s="79"/>
      <c r="AVS239" s="79"/>
      <c r="AVT239" s="79"/>
      <c r="AVU239" s="79"/>
      <c r="AVV239" s="79"/>
      <c r="AVW239" s="79"/>
      <c r="AVX239" s="79"/>
      <c r="AVY239" s="79"/>
      <c r="AVZ239" s="79"/>
      <c r="AWA239" s="79"/>
      <c r="AWB239" s="79"/>
      <c r="AWC239" s="79"/>
      <c r="AWD239" s="79"/>
      <c r="AWE239" s="79"/>
      <c r="AWF239" s="79"/>
      <c r="AWG239" s="79"/>
      <c r="AWH239" s="79"/>
      <c r="AWI239" s="79"/>
      <c r="AWJ239" s="79"/>
      <c r="AWK239" s="79"/>
      <c r="AWL239" s="79"/>
      <c r="AWM239" s="79"/>
      <c r="AWN239" s="79"/>
      <c r="AWO239" s="79"/>
      <c r="AWP239" s="79"/>
      <c r="AWQ239" s="79"/>
      <c r="AWR239" s="79"/>
      <c r="AWS239" s="79"/>
      <c r="AWT239" s="79"/>
      <c r="AWU239" s="79"/>
      <c r="AWV239" s="79"/>
      <c r="AWW239" s="79"/>
      <c r="AWX239" s="79"/>
      <c r="AWY239" s="79"/>
      <c r="AWZ239" s="79"/>
      <c r="AXA239" s="79"/>
      <c r="AXB239" s="79"/>
      <c r="AXC239" s="79"/>
      <c r="AXD239" s="79"/>
      <c r="AXE239" s="79"/>
      <c r="AXF239" s="79"/>
      <c r="AXG239" s="79"/>
      <c r="AXH239" s="79"/>
      <c r="AXI239" s="79"/>
      <c r="AXJ239" s="79"/>
      <c r="AXK239" s="79"/>
      <c r="AXL239" s="79"/>
      <c r="AXM239" s="79"/>
      <c r="AXN239" s="79"/>
      <c r="AXO239" s="79"/>
      <c r="AXP239" s="79"/>
      <c r="AXQ239" s="79"/>
      <c r="AXR239" s="79"/>
      <c r="AXS239" s="79"/>
      <c r="AXT239" s="79"/>
      <c r="AXU239" s="79"/>
      <c r="AXV239" s="79"/>
      <c r="AXW239" s="79"/>
      <c r="AXX239" s="79"/>
      <c r="AXY239" s="79"/>
      <c r="AXZ239" s="79"/>
      <c r="AYA239" s="79"/>
      <c r="AYB239" s="79"/>
      <c r="AYC239" s="79"/>
      <c r="AYD239" s="79"/>
      <c r="AYE239" s="79"/>
      <c r="AYF239" s="79"/>
      <c r="AYG239" s="79"/>
      <c r="AYH239" s="79"/>
      <c r="AYI239" s="79"/>
      <c r="AYJ239" s="79"/>
      <c r="AYK239" s="79"/>
      <c r="AYL239" s="79"/>
      <c r="AYM239" s="79"/>
      <c r="AYN239" s="79"/>
      <c r="AYO239" s="79"/>
      <c r="AYP239" s="79"/>
      <c r="AYQ239" s="79"/>
      <c r="AYR239" s="79"/>
      <c r="AYS239" s="79"/>
      <c r="AYT239" s="79"/>
      <c r="AYU239" s="79"/>
      <c r="AYV239" s="79"/>
      <c r="AYW239" s="79"/>
      <c r="AYX239" s="79"/>
      <c r="AYY239" s="79"/>
      <c r="AYZ239" s="79"/>
      <c r="AZA239" s="79"/>
      <c r="AZB239" s="79"/>
      <c r="AZC239" s="79"/>
      <c r="AZD239" s="79"/>
      <c r="AZE239" s="79"/>
      <c r="AZF239" s="79"/>
      <c r="AZG239" s="79"/>
      <c r="AZH239" s="79"/>
      <c r="AZI239" s="79"/>
      <c r="AZJ239" s="79"/>
      <c r="AZK239" s="79"/>
      <c r="AZL239" s="79"/>
      <c r="AZM239" s="79"/>
      <c r="AZN239" s="79"/>
      <c r="AZO239" s="79"/>
      <c r="AZP239" s="79"/>
      <c r="AZQ239" s="79"/>
      <c r="AZR239" s="79"/>
      <c r="AZS239" s="79"/>
      <c r="AZT239" s="79"/>
      <c r="AZU239" s="79"/>
      <c r="AZV239" s="79"/>
      <c r="AZW239" s="79"/>
      <c r="AZX239" s="79"/>
      <c r="AZY239" s="79"/>
      <c r="AZZ239" s="79"/>
      <c r="BAA239" s="79"/>
      <c r="BAB239" s="79"/>
      <c r="BAC239" s="79"/>
      <c r="BAD239" s="79"/>
      <c r="BAE239" s="79"/>
      <c r="BAF239" s="79"/>
      <c r="BAG239" s="79"/>
      <c r="BAH239" s="79"/>
      <c r="BAI239" s="79"/>
      <c r="BAJ239" s="79"/>
      <c r="BAK239" s="79"/>
      <c r="BAL239" s="79"/>
      <c r="BAM239" s="79"/>
      <c r="BAN239" s="79"/>
      <c r="BAO239" s="79"/>
      <c r="BAP239" s="79"/>
      <c r="BAQ239" s="79"/>
      <c r="BAR239" s="79"/>
      <c r="BAS239" s="79"/>
      <c r="BAT239" s="79"/>
      <c r="BAU239" s="79"/>
      <c r="BAV239" s="79"/>
      <c r="BAW239" s="79"/>
      <c r="BAX239" s="79"/>
      <c r="BAY239" s="79"/>
      <c r="BAZ239" s="79"/>
      <c r="BBA239" s="79"/>
      <c r="BBB239" s="79"/>
      <c r="BBC239" s="79"/>
      <c r="BBD239" s="79"/>
      <c r="BBE239" s="79"/>
      <c r="BBF239" s="79"/>
      <c r="BBG239" s="79"/>
      <c r="BBH239" s="79"/>
      <c r="BBI239" s="79"/>
      <c r="BBJ239" s="79"/>
      <c r="BBK239" s="79"/>
      <c r="BBL239" s="79"/>
      <c r="BBM239" s="79"/>
      <c r="BBN239" s="79"/>
      <c r="BBO239" s="79"/>
      <c r="BBP239" s="79"/>
      <c r="BBQ239" s="79"/>
      <c r="BBR239" s="79"/>
      <c r="BBS239" s="79"/>
      <c r="BBT239" s="79"/>
      <c r="BBU239" s="79"/>
      <c r="BBV239" s="79"/>
      <c r="BBW239" s="79"/>
      <c r="BBX239" s="79"/>
      <c r="BBY239" s="79"/>
      <c r="BBZ239" s="79"/>
      <c r="BCA239" s="79"/>
      <c r="BCB239" s="79"/>
      <c r="BCC239" s="79"/>
      <c r="BCD239" s="79"/>
      <c r="BCE239" s="79"/>
      <c r="BCF239" s="79"/>
      <c r="BCG239" s="79"/>
      <c r="BCH239" s="79"/>
      <c r="BCI239" s="79"/>
      <c r="BCJ239" s="79"/>
      <c r="BCK239" s="79"/>
      <c r="BCL239" s="79"/>
      <c r="BCM239" s="79"/>
      <c r="BCN239" s="79"/>
      <c r="BCO239" s="79"/>
      <c r="BCP239" s="79"/>
      <c r="BCQ239" s="79"/>
      <c r="BCR239" s="79"/>
      <c r="BCS239" s="79"/>
      <c r="BCT239" s="79"/>
      <c r="BCU239" s="79"/>
      <c r="BCV239" s="79"/>
      <c r="BCW239" s="79"/>
      <c r="BCX239" s="79"/>
      <c r="BCY239" s="79"/>
      <c r="BCZ239" s="79"/>
      <c r="BDA239" s="79"/>
      <c r="BDB239" s="79"/>
      <c r="BDC239" s="79"/>
      <c r="BDD239" s="79"/>
      <c r="BDE239" s="79"/>
      <c r="BDF239" s="79"/>
      <c r="BDG239" s="79"/>
      <c r="BDH239" s="79"/>
      <c r="BDI239" s="79"/>
      <c r="BDJ239" s="79"/>
      <c r="BDK239" s="79"/>
      <c r="BDL239" s="79"/>
      <c r="BDM239" s="79"/>
      <c r="BDN239" s="79"/>
      <c r="BDO239" s="79"/>
      <c r="BDP239" s="79"/>
      <c r="BDQ239" s="79"/>
      <c r="BDR239" s="79"/>
      <c r="BDS239" s="79"/>
      <c r="BDT239" s="79"/>
      <c r="BDU239" s="79"/>
      <c r="BDV239" s="79"/>
      <c r="BDW239" s="79"/>
      <c r="BDX239" s="79"/>
      <c r="BDY239" s="79"/>
      <c r="BDZ239" s="79"/>
      <c r="BEA239" s="79"/>
      <c r="BEB239" s="79"/>
      <c r="BEC239" s="79"/>
      <c r="BED239" s="79"/>
      <c r="BEE239" s="79"/>
      <c r="BEF239" s="79"/>
      <c r="BEG239" s="79"/>
      <c r="BEH239" s="79"/>
      <c r="BEI239" s="79"/>
      <c r="BEJ239" s="79"/>
      <c r="BEK239" s="79"/>
      <c r="BEL239" s="79"/>
      <c r="BEM239" s="79"/>
      <c r="BEN239" s="79"/>
      <c r="BEO239" s="79"/>
      <c r="BEP239" s="79"/>
      <c r="BEQ239" s="79"/>
      <c r="BER239" s="79"/>
      <c r="BES239" s="79"/>
      <c r="BET239" s="79"/>
      <c r="BEU239" s="79"/>
      <c r="BEV239" s="79"/>
      <c r="BEW239" s="79"/>
      <c r="BEX239" s="79"/>
      <c r="BEY239" s="79"/>
      <c r="BEZ239" s="79"/>
      <c r="BFA239" s="79"/>
      <c r="BFB239" s="79"/>
      <c r="BFC239" s="79"/>
      <c r="BFD239" s="79"/>
      <c r="BFE239" s="79"/>
      <c r="BFF239" s="79"/>
      <c r="BFG239" s="79"/>
      <c r="BFH239" s="79"/>
      <c r="BFI239" s="79"/>
      <c r="BFJ239" s="79"/>
      <c r="BFK239" s="79"/>
      <c r="BFL239" s="79"/>
      <c r="BFM239" s="79"/>
      <c r="BFN239" s="79"/>
      <c r="BFO239" s="79"/>
      <c r="BFP239" s="79"/>
      <c r="BFQ239" s="79"/>
      <c r="BFR239" s="79"/>
      <c r="BFS239" s="79"/>
      <c r="BFT239" s="79"/>
      <c r="BFU239" s="79"/>
      <c r="BFV239" s="79"/>
      <c r="BFW239" s="79"/>
      <c r="BFX239" s="79"/>
      <c r="BFY239" s="79"/>
      <c r="BFZ239" s="79"/>
      <c r="BGA239" s="79"/>
      <c r="BGB239" s="79"/>
      <c r="BGC239" s="79"/>
      <c r="BGD239" s="79"/>
      <c r="BGE239" s="79"/>
      <c r="BGF239" s="79"/>
      <c r="BGG239" s="79"/>
      <c r="BGH239" s="79"/>
      <c r="BGI239" s="79"/>
      <c r="BGJ239" s="79"/>
      <c r="BGK239" s="79"/>
      <c r="BGL239" s="79"/>
      <c r="BGM239" s="79"/>
      <c r="BGN239" s="79"/>
      <c r="BGO239" s="79"/>
      <c r="BGP239" s="79"/>
      <c r="BGQ239" s="79"/>
      <c r="BGR239" s="79"/>
      <c r="BGS239" s="79"/>
      <c r="BGT239" s="79"/>
      <c r="BGU239" s="79"/>
      <c r="BGV239" s="79"/>
      <c r="BGW239" s="79"/>
      <c r="BGX239" s="79"/>
      <c r="BGY239" s="79"/>
      <c r="BGZ239" s="79"/>
      <c r="BHA239" s="79"/>
      <c r="BHB239" s="79"/>
      <c r="BHC239" s="79"/>
      <c r="BHD239" s="79"/>
      <c r="BHE239" s="79"/>
      <c r="BHF239" s="79"/>
      <c r="BHG239" s="79"/>
      <c r="BHH239" s="79"/>
      <c r="BHI239" s="79"/>
      <c r="BHJ239" s="79"/>
      <c r="BHK239" s="79"/>
      <c r="BHL239" s="79"/>
      <c r="BHM239" s="79"/>
      <c r="BHN239" s="79"/>
      <c r="BHO239" s="79"/>
      <c r="BHP239" s="79"/>
      <c r="BHQ239" s="79"/>
      <c r="BHR239" s="79"/>
      <c r="BHS239" s="79"/>
      <c r="BHT239" s="79"/>
      <c r="BHU239" s="79"/>
      <c r="BHV239" s="79"/>
      <c r="BHW239" s="79"/>
      <c r="BHX239" s="79"/>
      <c r="BHY239" s="79"/>
      <c r="BHZ239" s="79"/>
      <c r="BIA239" s="79"/>
      <c r="BIB239" s="79"/>
      <c r="BIC239" s="79"/>
      <c r="BID239" s="79"/>
      <c r="BIE239" s="79"/>
      <c r="BIF239" s="79"/>
      <c r="BIG239" s="79"/>
      <c r="BIH239" s="79"/>
      <c r="BII239" s="79"/>
      <c r="BIJ239" s="79"/>
      <c r="BIK239" s="79"/>
      <c r="BIL239" s="79"/>
      <c r="BIM239" s="79"/>
      <c r="BIN239" s="79"/>
      <c r="BIO239" s="79"/>
      <c r="BIP239" s="79"/>
      <c r="BIQ239" s="79"/>
      <c r="BIR239" s="79"/>
      <c r="BIS239" s="79"/>
      <c r="BIT239" s="79"/>
      <c r="BIU239" s="79"/>
      <c r="BIV239" s="79"/>
      <c r="BIW239" s="79"/>
      <c r="BIX239" s="79"/>
      <c r="BIY239" s="79"/>
      <c r="BIZ239" s="79"/>
      <c r="BJA239" s="79"/>
      <c r="BJB239" s="79"/>
      <c r="BJC239" s="79"/>
      <c r="BJD239" s="79"/>
      <c r="BJE239" s="79"/>
      <c r="BJF239" s="79"/>
      <c r="BJG239" s="79"/>
      <c r="BJH239" s="79"/>
      <c r="BJI239" s="79"/>
      <c r="BJJ239" s="79"/>
      <c r="BJK239" s="79"/>
      <c r="BJL239" s="79"/>
      <c r="BJM239" s="79"/>
      <c r="BJN239" s="79"/>
      <c r="BJO239" s="79"/>
      <c r="BJP239" s="79"/>
      <c r="BJQ239" s="79"/>
      <c r="BJR239" s="79"/>
      <c r="BJS239" s="79"/>
      <c r="BJT239" s="79"/>
      <c r="BJU239" s="79"/>
      <c r="BJV239" s="79"/>
      <c r="BJW239" s="79"/>
      <c r="BJX239" s="79"/>
      <c r="BJY239" s="79"/>
      <c r="BJZ239" s="79"/>
      <c r="BKA239" s="79"/>
      <c r="BKB239" s="79"/>
      <c r="BKC239" s="79"/>
      <c r="BKD239" s="79"/>
      <c r="BKE239" s="79"/>
      <c r="BKF239" s="79"/>
      <c r="BKG239" s="79"/>
      <c r="BKH239" s="79"/>
      <c r="BKI239" s="79"/>
      <c r="BKJ239" s="79"/>
      <c r="BKK239" s="79"/>
      <c r="BKL239" s="79"/>
      <c r="BKM239" s="79"/>
      <c r="BKN239" s="79"/>
      <c r="BKO239" s="79"/>
      <c r="BKP239" s="79"/>
      <c r="BKQ239" s="79"/>
      <c r="BKR239" s="79"/>
      <c r="BKS239" s="79"/>
      <c r="BKT239" s="79"/>
      <c r="BKU239" s="79"/>
      <c r="BKV239" s="79"/>
      <c r="BKW239" s="79"/>
      <c r="BKX239" s="79"/>
      <c r="BKY239" s="79"/>
      <c r="BKZ239" s="79"/>
      <c r="BLA239" s="79"/>
      <c r="BLB239" s="79"/>
      <c r="BLC239" s="79"/>
      <c r="BLD239" s="79"/>
      <c r="BLE239" s="79"/>
      <c r="BLF239" s="79"/>
      <c r="BLG239" s="79"/>
      <c r="BLH239" s="79"/>
      <c r="BLI239" s="79"/>
      <c r="BLJ239" s="79"/>
      <c r="BLK239" s="79"/>
      <c r="BLL239" s="79"/>
      <c r="BLM239" s="79"/>
      <c r="BLN239" s="79"/>
      <c r="BLO239" s="79"/>
      <c r="BLP239" s="79"/>
      <c r="BLQ239" s="79"/>
      <c r="BLR239" s="79"/>
      <c r="BLS239" s="79"/>
      <c r="BLT239" s="79"/>
      <c r="BLU239" s="79"/>
      <c r="BLV239" s="79"/>
      <c r="BLW239" s="79"/>
      <c r="BLX239" s="79"/>
      <c r="BLY239" s="79"/>
      <c r="BLZ239" s="79"/>
      <c r="BMA239" s="79"/>
      <c r="BMB239" s="79"/>
      <c r="BMC239" s="79"/>
      <c r="BMD239" s="79"/>
      <c r="BME239" s="79"/>
      <c r="BMF239" s="79"/>
      <c r="BMG239" s="79"/>
      <c r="BMH239" s="79"/>
      <c r="BMI239" s="79"/>
      <c r="BMJ239" s="79"/>
      <c r="BMK239" s="79"/>
      <c r="BML239" s="79"/>
      <c r="BMM239" s="79"/>
      <c r="BMN239" s="79"/>
      <c r="BMO239" s="79"/>
      <c r="BMP239" s="79"/>
      <c r="BMQ239" s="79"/>
      <c r="BMR239" s="79"/>
      <c r="BMS239" s="79"/>
      <c r="BMT239" s="79"/>
      <c r="BMU239" s="79"/>
      <c r="BMV239" s="79"/>
      <c r="BMW239" s="79"/>
      <c r="BMX239" s="79"/>
      <c r="BMY239" s="79"/>
      <c r="BMZ239" s="79"/>
      <c r="BNA239" s="79"/>
      <c r="BNB239" s="79"/>
      <c r="BNC239" s="79"/>
      <c r="BND239" s="79"/>
      <c r="BNE239" s="79"/>
      <c r="BNF239" s="79"/>
      <c r="BNG239" s="79"/>
      <c r="BNH239" s="79"/>
      <c r="BNI239" s="79"/>
      <c r="BNJ239" s="79"/>
      <c r="BNK239" s="79"/>
      <c r="BNL239" s="79"/>
      <c r="BNM239" s="79"/>
      <c r="BNN239" s="79"/>
      <c r="BNO239" s="79"/>
      <c r="BNP239" s="79"/>
      <c r="BNQ239" s="79"/>
      <c r="BNR239" s="79"/>
      <c r="BNS239" s="79"/>
      <c r="BNT239" s="79"/>
      <c r="BNU239" s="79"/>
      <c r="BNV239" s="79"/>
      <c r="BNW239" s="79"/>
      <c r="BNX239" s="79"/>
      <c r="BNY239" s="79"/>
      <c r="BNZ239" s="79"/>
      <c r="BOA239" s="79"/>
      <c r="BOB239" s="79"/>
      <c r="BOC239" s="79"/>
      <c r="BOD239" s="79"/>
      <c r="BOE239" s="79"/>
      <c r="BOF239" s="79"/>
      <c r="BOG239" s="79"/>
      <c r="BOH239" s="79"/>
      <c r="BOI239" s="79"/>
      <c r="BOJ239" s="79"/>
      <c r="BOK239" s="79"/>
      <c r="BOL239" s="79"/>
      <c r="BOM239" s="79"/>
      <c r="BON239" s="79"/>
      <c r="BOO239" s="79"/>
      <c r="BOP239" s="79"/>
      <c r="BOQ239" s="79"/>
      <c r="BOR239" s="79"/>
      <c r="BOS239" s="79"/>
      <c r="BOT239" s="79"/>
      <c r="BOU239" s="79"/>
      <c r="BOV239" s="79"/>
      <c r="BOW239" s="79"/>
      <c r="BOX239" s="79"/>
      <c r="BOY239" s="79"/>
      <c r="BOZ239" s="79"/>
      <c r="BPA239" s="79"/>
      <c r="BPB239" s="79"/>
      <c r="BPC239" s="79"/>
      <c r="BPD239" s="79"/>
      <c r="BPE239" s="79"/>
      <c r="BPF239" s="79"/>
      <c r="BPG239" s="79"/>
      <c r="BPH239" s="79"/>
      <c r="BPI239" s="79"/>
      <c r="BPJ239" s="79"/>
      <c r="BPK239" s="79"/>
      <c r="BPL239" s="79"/>
      <c r="BPM239" s="79"/>
      <c r="BPN239" s="79"/>
      <c r="BPO239" s="79"/>
      <c r="BPP239" s="79"/>
      <c r="BPQ239" s="79"/>
      <c r="BPR239" s="79"/>
      <c r="BPS239" s="79"/>
      <c r="BPT239" s="79"/>
      <c r="BPU239" s="79"/>
      <c r="BPV239" s="79"/>
      <c r="BPW239" s="79"/>
      <c r="BPX239" s="79"/>
      <c r="BPY239" s="79"/>
      <c r="BPZ239" s="79"/>
      <c r="BQA239" s="79"/>
      <c r="BQB239" s="79"/>
      <c r="BQC239" s="79"/>
      <c r="BQD239" s="79"/>
      <c r="BQE239" s="79"/>
      <c r="BQF239" s="79"/>
      <c r="BQG239" s="79"/>
      <c r="BQH239" s="79"/>
      <c r="BQI239" s="79"/>
      <c r="BQJ239" s="79"/>
      <c r="BQK239" s="79"/>
      <c r="BQL239" s="79"/>
      <c r="BQM239" s="79"/>
      <c r="BQN239" s="79"/>
      <c r="BQO239" s="79"/>
      <c r="BQP239" s="79"/>
      <c r="BQQ239" s="79"/>
      <c r="BQR239" s="79"/>
      <c r="BQS239" s="79"/>
      <c r="BQT239" s="79"/>
      <c r="BQU239" s="79"/>
      <c r="BQV239" s="79"/>
      <c r="BQW239" s="79"/>
      <c r="BQX239" s="79"/>
      <c r="BQY239" s="79"/>
      <c r="BQZ239" s="79"/>
      <c r="BRA239" s="79"/>
      <c r="BRB239" s="79"/>
      <c r="BRC239" s="79"/>
      <c r="BRD239" s="79"/>
      <c r="BRE239" s="79"/>
      <c r="BRF239" s="79"/>
      <c r="BRG239" s="79"/>
      <c r="BRH239" s="79"/>
      <c r="BRI239" s="79"/>
      <c r="BRJ239" s="79"/>
      <c r="BRK239" s="79"/>
      <c r="BRL239" s="79"/>
      <c r="BRM239" s="79"/>
      <c r="BRN239" s="79"/>
      <c r="BRO239" s="79"/>
      <c r="BRP239" s="79"/>
      <c r="BRQ239" s="79"/>
      <c r="BRR239" s="79"/>
      <c r="BRS239" s="79"/>
      <c r="BRT239" s="79"/>
      <c r="BRU239" s="79"/>
      <c r="BRV239" s="79"/>
      <c r="BRW239" s="79"/>
      <c r="BRX239" s="79"/>
      <c r="BRY239" s="79"/>
      <c r="BRZ239" s="79"/>
      <c r="BSA239" s="79"/>
      <c r="BSB239" s="79"/>
      <c r="BSC239" s="79"/>
      <c r="BSD239" s="79"/>
      <c r="BSE239" s="79"/>
      <c r="BSF239" s="79"/>
      <c r="BSG239" s="79"/>
      <c r="BSH239" s="79"/>
      <c r="BSI239" s="79"/>
      <c r="BSJ239" s="79"/>
      <c r="BSK239" s="79"/>
      <c r="BSL239" s="79"/>
      <c r="BSM239" s="79"/>
      <c r="BSN239" s="79"/>
      <c r="BSO239" s="79"/>
      <c r="BSP239" s="79"/>
      <c r="BSQ239" s="79"/>
      <c r="BSR239" s="79"/>
      <c r="BSS239" s="79"/>
      <c r="BST239" s="79"/>
      <c r="BSU239" s="79"/>
      <c r="BSV239" s="79"/>
      <c r="BSW239" s="79"/>
      <c r="BSX239" s="79"/>
      <c r="BSY239" s="79"/>
      <c r="BSZ239" s="79"/>
      <c r="BTA239" s="79"/>
      <c r="BTB239" s="79"/>
      <c r="BTC239" s="79"/>
      <c r="BTD239" s="79"/>
      <c r="BTE239" s="79"/>
      <c r="BTF239" s="79"/>
      <c r="BTG239" s="79"/>
      <c r="BTH239" s="79"/>
      <c r="BTI239" s="79"/>
      <c r="BTJ239" s="79"/>
      <c r="BTK239" s="79"/>
      <c r="BTL239" s="79"/>
      <c r="BTM239" s="79"/>
      <c r="BTN239" s="79"/>
      <c r="BTO239" s="79"/>
      <c r="BTP239" s="79"/>
      <c r="BTQ239" s="79"/>
      <c r="BTR239" s="79"/>
      <c r="BTS239" s="79"/>
      <c r="BTT239" s="79"/>
      <c r="BTU239" s="79"/>
      <c r="BTV239" s="79"/>
      <c r="BTW239" s="79"/>
      <c r="BTX239" s="79"/>
      <c r="BTY239" s="79"/>
      <c r="BTZ239" s="79"/>
      <c r="BUA239" s="79"/>
      <c r="BUB239" s="79"/>
      <c r="BUC239" s="79"/>
      <c r="BUD239" s="79"/>
      <c r="BUE239" s="79"/>
      <c r="BUF239" s="79"/>
      <c r="BUG239" s="79"/>
      <c r="BUH239" s="79"/>
      <c r="BUI239" s="79"/>
      <c r="BUJ239" s="79"/>
      <c r="BUK239" s="79"/>
      <c r="BUL239" s="79"/>
      <c r="BUM239" s="79"/>
      <c r="BUN239" s="79"/>
      <c r="BUO239" s="79"/>
      <c r="BUP239" s="79"/>
      <c r="BUQ239" s="79"/>
      <c r="BUR239" s="79"/>
      <c r="BUS239" s="79"/>
      <c r="BUT239" s="79"/>
      <c r="BUU239" s="79"/>
      <c r="BUV239" s="79"/>
      <c r="BUW239" s="79"/>
      <c r="BUX239" s="79"/>
      <c r="BUY239" s="79"/>
      <c r="BUZ239" s="79"/>
      <c r="BVA239" s="79"/>
      <c r="BVB239" s="79"/>
      <c r="BVC239" s="79"/>
      <c r="BVD239" s="79"/>
      <c r="BVE239" s="79"/>
      <c r="BVF239" s="79"/>
      <c r="BVG239" s="79"/>
      <c r="BVH239" s="79"/>
      <c r="BVI239" s="79"/>
      <c r="BVJ239" s="79"/>
      <c r="BVK239" s="79"/>
      <c r="BVL239" s="79"/>
      <c r="BVM239" s="79"/>
      <c r="BVN239" s="79"/>
      <c r="BVO239" s="79"/>
      <c r="BVP239" s="79"/>
      <c r="BVQ239" s="79"/>
      <c r="BVR239" s="79"/>
      <c r="BVS239" s="79"/>
      <c r="BVT239" s="79"/>
      <c r="BVU239" s="79"/>
      <c r="BVV239" s="79"/>
      <c r="BVW239" s="79"/>
      <c r="BVX239" s="79"/>
      <c r="BVY239" s="79"/>
      <c r="BVZ239" s="79"/>
      <c r="BWA239" s="79"/>
      <c r="BWB239" s="79"/>
      <c r="BWC239" s="79"/>
      <c r="BWD239" s="79"/>
      <c r="BWE239" s="79"/>
      <c r="BWF239" s="79"/>
      <c r="BWG239" s="79"/>
      <c r="BWH239" s="79"/>
      <c r="BWI239" s="79"/>
      <c r="BWJ239" s="79"/>
      <c r="BWK239" s="79"/>
      <c r="BWL239" s="79"/>
      <c r="BWM239" s="79"/>
      <c r="BWN239" s="79"/>
      <c r="BWO239" s="79"/>
      <c r="BWP239" s="79"/>
      <c r="BWQ239" s="79"/>
      <c r="BWR239" s="79"/>
      <c r="BWS239" s="79"/>
      <c r="BWT239" s="79"/>
      <c r="BWU239" s="79"/>
      <c r="BWV239" s="79"/>
      <c r="BWW239" s="79"/>
      <c r="BWX239" s="79"/>
      <c r="BWY239" s="79"/>
      <c r="BWZ239" s="79"/>
      <c r="BXA239" s="79"/>
      <c r="BXB239" s="79"/>
      <c r="BXC239" s="79"/>
      <c r="BXD239" s="79"/>
      <c r="BXE239" s="79"/>
      <c r="BXF239" s="79"/>
      <c r="BXG239" s="79"/>
      <c r="BXH239" s="79"/>
      <c r="BXI239" s="79"/>
      <c r="BXJ239" s="79"/>
      <c r="BXK239" s="79"/>
      <c r="BXL239" s="79"/>
      <c r="BXM239" s="79"/>
      <c r="BXN239" s="79"/>
      <c r="BXO239" s="79"/>
      <c r="BXP239" s="79"/>
      <c r="BXQ239" s="79"/>
      <c r="BXR239" s="79"/>
      <c r="BXS239" s="79"/>
      <c r="BXT239" s="79"/>
      <c r="BXU239" s="79"/>
      <c r="BXV239" s="79"/>
      <c r="BXW239" s="79"/>
      <c r="BXX239" s="79"/>
      <c r="BXY239" s="79"/>
      <c r="BXZ239" s="79"/>
      <c r="BYA239" s="79"/>
      <c r="BYB239" s="79"/>
      <c r="BYC239" s="79"/>
      <c r="BYD239" s="79"/>
      <c r="BYE239" s="79"/>
      <c r="BYF239" s="79"/>
      <c r="BYG239" s="79"/>
      <c r="BYH239" s="79"/>
      <c r="BYI239" s="79"/>
      <c r="BYJ239" s="79"/>
      <c r="BYK239" s="79"/>
      <c r="BYL239" s="79"/>
      <c r="BYM239" s="79"/>
      <c r="BYN239" s="79"/>
      <c r="BYO239" s="79"/>
      <c r="BYP239" s="79"/>
      <c r="BYQ239" s="79"/>
      <c r="BYR239" s="79"/>
      <c r="BYS239" s="79"/>
      <c r="BYT239" s="79"/>
      <c r="BYU239" s="79"/>
      <c r="BYV239" s="79"/>
      <c r="BYW239" s="79"/>
      <c r="BYX239" s="79"/>
      <c r="BYY239" s="79"/>
      <c r="BYZ239" s="79"/>
      <c r="BZA239" s="79"/>
      <c r="BZB239" s="79"/>
      <c r="BZC239" s="79"/>
      <c r="BZD239" s="79"/>
      <c r="BZE239" s="79"/>
      <c r="BZF239" s="79"/>
      <c r="BZG239" s="79"/>
      <c r="BZH239" s="79"/>
      <c r="BZI239" s="79"/>
      <c r="BZJ239" s="79"/>
      <c r="BZK239" s="79"/>
      <c r="BZL239" s="79"/>
      <c r="BZM239" s="79"/>
      <c r="BZN239" s="79"/>
      <c r="BZO239" s="79"/>
      <c r="BZP239" s="79"/>
      <c r="BZQ239" s="79"/>
      <c r="BZR239" s="79"/>
      <c r="BZS239" s="79"/>
      <c r="BZT239" s="79"/>
      <c r="BZU239" s="79"/>
      <c r="BZV239" s="79"/>
      <c r="BZW239" s="79"/>
      <c r="BZX239" s="79"/>
      <c r="BZY239" s="79"/>
      <c r="BZZ239" s="79"/>
      <c r="CAA239" s="79"/>
      <c r="CAB239" s="79"/>
      <c r="CAC239" s="79"/>
      <c r="CAD239" s="79"/>
      <c r="CAE239" s="79"/>
      <c r="CAF239" s="79"/>
      <c r="CAG239" s="79"/>
      <c r="CAH239" s="79"/>
      <c r="CAI239" s="79"/>
      <c r="CAJ239" s="79"/>
      <c r="CAK239" s="79"/>
      <c r="CAL239" s="79"/>
      <c r="CAM239" s="79"/>
      <c r="CAN239" s="79"/>
      <c r="CAO239" s="79"/>
      <c r="CAP239" s="79"/>
      <c r="CAQ239" s="79"/>
      <c r="CAR239" s="79"/>
      <c r="CAS239" s="79"/>
      <c r="CAT239" s="79"/>
      <c r="CAU239" s="79"/>
      <c r="CAV239" s="79"/>
      <c r="CAW239" s="79"/>
      <c r="CAX239" s="79"/>
      <c r="CAY239" s="79"/>
      <c r="CAZ239" s="79"/>
      <c r="CBA239" s="79"/>
      <c r="CBB239" s="79"/>
      <c r="CBC239" s="79"/>
      <c r="CBD239" s="79"/>
      <c r="CBE239" s="79"/>
      <c r="CBF239" s="79"/>
      <c r="CBG239" s="79"/>
      <c r="CBH239" s="79"/>
      <c r="CBI239" s="79"/>
      <c r="CBJ239" s="79"/>
      <c r="CBK239" s="79"/>
      <c r="CBL239" s="79"/>
      <c r="CBM239" s="79"/>
      <c r="CBN239" s="79"/>
      <c r="CBO239" s="79"/>
      <c r="CBP239" s="79"/>
      <c r="CBQ239" s="79"/>
      <c r="CBR239" s="79"/>
      <c r="CBS239" s="79"/>
      <c r="CBT239" s="79"/>
      <c r="CBU239" s="79"/>
      <c r="CBV239" s="79"/>
      <c r="CBW239" s="79"/>
      <c r="CBX239" s="79"/>
      <c r="CBY239" s="79"/>
      <c r="CBZ239" s="79"/>
      <c r="CCA239" s="79"/>
      <c r="CCB239" s="79"/>
      <c r="CCC239" s="79"/>
      <c r="CCD239" s="79"/>
      <c r="CCE239" s="79"/>
      <c r="CCF239" s="79"/>
      <c r="CCG239" s="79"/>
      <c r="CCH239" s="79"/>
      <c r="CCI239" s="79"/>
      <c r="CCJ239" s="79"/>
      <c r="CCK239" s="79"/>
      <c r="CCL239" s="79"/>
      <c r="CCM239" s="79"/>
      <c r="CCN239" s="79"/>
      <c r="CCO239" s="79"/>
      <c r="CCP239" s="79"/>
      <c r="CCQ239" s="79"/>
      <c r="CCR239" s="79"/>
      <c r="CCS239" s="79"/>
      <c r="CCT239" s="79"/>
      <c r="CCU239" s="79"/>
      <c r="CCV239" s="79"/>
      <c r="CCW239" s="79"/>
      <c r="CCX239" s="79"/>
      <c r="CCY239" s="79"/>
      <c r="CCZ239" s="79"/>
      <c r="CDA239" s="79"/>
      <c r="CDB239" s="79"/>
      <c r="CDC239" s="79"/>
      <c r="CDD239" s="79"/>
      <c r="CDE239" s="79"/>
      <c r="CDF239" s="79"/>
      <c r="CDG239" s="79"/>
      <c r="CDH239" s="79"/>
      <c r="CDI239" s="79"/>
      <c r="CDJ239" s="79"/>
      <c r="CDK239" s="79"/>
      <c r="CDL239" s="79"/>
      <c r="CDM239" s="79"/>
      <c r="CDN239" s="79"/>
      <c r="CDO239" s="79"/>
      <c r="CDP239" s="79"/>
      <c r="CDQ239" s="79"/>
      <c r="CDR239" s="79"/>
      <c r="CDS239" s="79"/>
      <c r="CDT239" s="79"/>
      <c r="CDU239" s="79"/>
      <c r="CDV239" s="79"/>
      <c r="CDW239" s="79"/>
      <c r="CDX239" s="79"/>
      <c r="CDY239" s="79"/>
      <c r="CDZ239" s="79"/>
      <c r="CEA239" s="79"/>
      <c r="CEB239" s="79"/>
      <c r="CEC239" s="79"/>
      <c r="CED239" s="79"/>
      <c r="CEE239" s="79"/>
      <c r="CEF239" s="79"/>
      <c r="CEG239" s="79"/>
      <c r="CEH239" s="79"/>
      <c r="CEI239" s="79"/>
      <c r="CEJ239" s="79"/>
      <c r="CEK239" s="79"/>
      <c r="CEL239" s="79"/>
      <c r="CEM239" s="79"/>
      <c r="CEN239" s="79"/>
      <c r="CEO239" s="79"/>
      <c r="CEP239" s="79"/>
      <c r="CEQ239" s="79"/>
      <c r="CER239" s="79"/>
      <c r="CES239" s="79"/>
      <c r="CET239" s="79"/>
      <c r="CEU239" s="79"/>
      <c r="CEV239" s="79"/>
      <c r="CEW239" s="79"/>
      <c r="CEX239" s="79"/>
      <c r="CEY239" s="79"/>
      <c r="CEZ239" s="79"/>
      <c r="CFA239" s="79"/>
      <c r="CFB239" s="79"/>
      <c r="CFC239" s="79"/>
      <c r="CFD239" s="79"/>
      <c r="CFE239" s="79"/>
      <c r="CFF239" s="79"/>
      <c r="CFG239" s="79"/>
      <c r="CFH239" s="79"/>
      <c r="CFI239" s="79"/>
      <c r="CFJ239" s="79"/>
      <c r="CFK239" s="79"/>
      <c r="CFL239" s="79"/>
      <c r="CFM239" s="79"/>
      <c r="CFN239" s="79"/>
      <c r="CFO239" s="79"/>
      <c r="CFP239" s="79"/>
      <c r="CFQ239" s="79"/>
      <c r="CFR239" s="79"/>
      <c r="CFS239" s="79"/>
      <c r="CFT239" s="79"/>
      <c r="CFU239" s="79"/>
      <c r="CFV239" s="79"/>
      <c r="CFW239" s="79"/>
      <c r="CFX239" s="79"/>
      <c r="CFY239" s="79"/>
      <c r="CFZ239" s="79"/>
      <c r="CGA239" s="79"/>
      <c r="CGB239" s="79"/>
      <c r="CGC239" s="79"/>
      <c r="CGD239" s="79"/>
      <c r="CGE239" s="79"/>
      <c r="CGF239" s="79"/>
      <c r="CGG239" s="79"/>
      <c r="CGH239" s="79"/>
      <c r="CGI239" s="79"/>
      <c r="CGJ239" s="79"/>
      <c r="CGK239" s="79"/>
      <c r="CGL239" s="79"/>
      <c r="CGM239" s="79"/>
      <c r="CGN239" s="79"/>
      <c r="CGO239" s="79"/>
      <c r="CGP239" s="79"/>
      <c r="CGQ239" s="79"/>
      <c r="CGR239" s="79"/>
      <c r="CGS239" s="79"/>
      <c r="CGT239" s="79"/>
      <c r="CGU239" s="79"/>
      <c r="CGV239" s="79"/>
      <c r="CGW239" s="79"/>
      <c r="CGX239" s="79"/>
      <c r="CGY239" s="79"/>
      <c r="CGZ239" s="79"/>
      <c r="CHA239" s="79"/>
      <c r="CHB239" s="79"/>
      <c r="CHC239" s="79"/>
      <c r="CHD239" s="79"/>
      <c r="CHE239" s="79"/>
      <c r="CHF239" s="79"/>
      <c r="CHG239" s="79"/>
      <c r="CHH239" s="79"/>
      <c r="CHI239" s="79"/>
      <c r="CHJ239" s="79"/>
      <c r="CHK239" s="79"/>
      <c r="CHL239" s="79"/>
      <c r="CHM239" s="79"/>
      <c r="CHN239" s="79"/>
      <c r="CHO239" s="79"/>
      <c r="CHP239" s="79"/>
      <c r="CHQ239" s="79"/>
      <c r="CHR239" s="79"/>
      <c r="CHS239" s="79"/>
      <c r="CHT239" s="79"/>
      <c r="CHU239" s="79"/>
      <c r="CHV239" s="79"/>
      <c r="CHW239" s="79"/>
      <c r="CHX239" s="79"/>
      <c r="CHY239" s="79"/>
      <c r="CHZ239" s="79"/>
      <c r="CIA239" s="79"/>
      <c r="CIB239" s="79"/>
      <c r="CIC239" s="79"/>
      <c r="CID239" s="79"/>
      <c r="CIE239" s="79"/>
      <c r="CIF239" s="79"/>
      <c r="CIG239" s="79"/>
      <c r="CIH239" s="79"/>
      <c r="CII239" s="79"/>
      <c r="CIJ239" s="79"/>
      <c r="CIK239" s="79"/>
      <c r="CIL239" s="79"/>
      <c r="CIM239" s="79"/>
      <c r="CIN239" s="79"/>
      <c r="CIO239" s="79"/>
      <c r="CIP239" s="79"/>
      <c r="CIQ239" s="79"/>
      <c r="CIR239" s="79"/>
      <c r="CIS239" s="79"/>
      <c r="CIT239" s="79"/>
      <c r="CIU239" s="79"/>
      <c r="CIV239" s="79"/>
      <c r="CIW239" s="79"/>
      <c r="CIX239" s="79"/>
      <c r="CIY239" s="79"/>
      <c r="CIZ239" s="79"/>
      <c r="CJA239" s="79"/>
      <c r="CJB239" s="79"/>
      <c r="CJC239" s="79"/>
      <c r="CJD239" s="79"/>
      <c r="CJE239" s="79"/>
      <c r="CJF239" s="79"/>
      <c r="CJG239" s="79"/>
      <c r="CJH239" s="79"/>
      <c r="CJI239" s="79"/>
      <c r="CJJ239" s="79"/>
      <c r="CJK239" s="79"/>
      <c r="CJL239" s="79"/>
      <c r="CJM239" s="79"/>
      <c r="CJN239" s="79"/>
      <c r="CJO239" s="79"/>
      <c r="CJP239" s="79"/>
      <c r="CJQ239" s="79"/>
      <c r="CJR239" s="79"/>
      <c r="CJS239" s="79"/>
      <c r="CJT239" s="79"/>
      <c r="CJU239" s="79"/>
      <c r="CJV239" s="79"/>
      <c r="CJW239" s="79"/>
      <c r="CJX239" s="79"/>
      <c r="CJY239" s="79"/>
      <c r="CJZ239" s="79"/>
      <c r="CKA239" s="79"/>
      <c r="CKB239" s="79"/>
      <c r="CKC239" s="79"/>
      <c r="CKD239" s="79"/>
      <c r="CKE239" s="79"/>
      <c r="CKF239" s="79"/>
      <c r="CKG239" s="79"/>
      <c r="CKH239" s="79"/>
      <c r="CKI239" s="79"/>
      <c r="CKJ239" s="79"/>
      <c r="CKK239" s="79"/>
      <c r="CKL239" s="79"/>
      <c r="CKM239" s="79"/>
      <c r="CKN239" s="79"/>
      <c r="CKO239" s="79"/>
      <c r="CKP239" s="79"/>
      <c r="CKQ239" s="79"/>
      <c r="CKR239" s="79"/>
      <c r="CKS239" s="79"/>
      <c r="CKT239" s="79"/>
      <c r="CKU239" s="79"/>
      <c r="CKV239" s="79"/>
      <c r="CKW239" s="79"/>
      <c r="CKX239" s="79"/>
      <c r="CKY239" s="79"/>
      <c r="CKZ239" s="79"/>
      <c r="CLA239" s="79"/>
      <c r="CLB239" s="79"/>
      <c r="CLC239" s="79"/>
      <c r="CLD239" s="79"/>
      <c r="CLE239" s="79"/>
      <c r="CLF239" s="79"/>
      <c r="CLG239" s="79"/>
      <c r="CLH239" s="79"/>
      <c r="CLI239" s="79"/>
      <c r="CLJ239" s="79"/>
      <c r="CLK239" s="79"/>
      <c r="CLL239" s="79"/>
      <c r="CLM239" s="79"/>
      <c r="CLN239" s="79"/>
      <c r="CLO239" s="79"/>
      <c r="CLP239" s="79"/>
      <c r="CLQ239" s="79"/>
      <c r="CLR239" s="79"/>
      <c r="CLS239" s="79"/>
      <c r="CLT239" s="79"/>
      <c r="CLU239" s="79"/>
      <c r="CLV239" s="79"/>
      <c r="CLW239" s="79"/>
      <c r="CLX239" s="79"/>
      <c r="CLY239" s="79"/>
      <c r="CLZ239" s="79"/>
      <c r="CMA239" s="79"/>
      <c r="CMB239" s="79"/>
      <c r="CMC239" s="79"/>
      <c r="CMD239" s="79"/>
      <c r="CME239" s="79"/>
      <c r="CMF239" s="79"/>
      <c r="CMG239" s="79"/>
      <c r="CMH239" s="79"/>
      <c r="CMI239" s="79"/>
      <c r="CMJ239" s="79"/>
      <c r="CMK239" s="79"/>
      <c r="CML239" s="79"/>
      <c r="CMM239" s="79"/>
      <c r="CMN239" s="79"/>
      <c r="CMO239" s="79"/>
      <c r="CMP239" s="79"/>
      <c r="CMQ239" s="79"/>
      <c r="CMR239" s="79"/>
      <c r="CMS239" s="79"/>
      <c r="CMT239" s="79"/>
      <c r="CMU239" s="79"/>
      <c r="CMV239" s="79"/>
      <c r="CMW239" s="79"/>
      <c r="CMX239" s="79"/>
      <c r="CMY239" s="79"/>
      <c r="CMZ239" s="79"/>
      <c r="CNA239" s="79"/>
      <c r="CNB239" s="79"/>
      <c r="CNC239" s="79"/>
      <c r="CND239" s="79"/>
      <c r="CNE239" s="79"/>
      <c r="CNF239" s="79"/>
      <c r="CNG239" s="79"/>
      <c r="CNH239" s="79"/>
      <c r="CNI239" s="79"/>
      <c r="CNJ239" s="79"/>
      <c r="CNK239" s="79"/>
      <c r="CNL239" s="79"/>
      <c r="CNM239" s="79"/>
      <c r="CNN239" s="79"/>
      <c r="CNO239" s="79"/>
      <c r="CNP239" s="79"/>
      <c r="CNQ239" s="79"/>
      <c r="CNR239" s="79"/>
      <c r="CNS239" s="79"/>
      <c r="CNT239" s="79"/>
      <c r="CNU239" s="79"/>
      <c r="CNV239" s="79"/>
      <c r="CNW239" s="79"/>
      <c r="CNX239" s="79"/>
      <c r="CNY239" s="79"/>
      <c r="CNZ239" s="79"/>
      <c r="COA239" s="79"/>
      <c r="COB239" s="79"/>
      <c r="COC239" s="79"/>
      <c r="COD239" s="79"/>
      <c r="COE239" s="79"/>
      <c r="COF239" s="79"/>
      <c r="COG239" s="79"/>
      <c r="COH239" s="79"/>
      <c r="COI239" s="79"/>
      <c r="COJ239" s="79"/>
      <c r="COK239" s="79"/>
      <c r="COL239" s="79"/>
      <c r="COM239" s="79"/>
      <c r="CON239" s="79"/>
      <c r="COO239" s="79"/>
      <c r="COP239" s="79"/>
      <c r="COQ239" s="79"/>
      <c r="COR239" s="79"/>
      <c r="COS239" s="79"/>
      <c r="COT239" s="79"/>
      <c r="COU239" s="79"/>
      <c r="COV239" s="79"/>
      <c r="COW239" s="79"/>
      <c r="COX239" s="79"/>
      <c r="COY239" s="79"/>
      <c r="COZ239" s="79"/>
      <c r="CPA239" s="79"/>
      <c r="CPB239" s="79"/>
      <c r="CPC239" s="79"/>
      <c r="CPD239" s="79"/>
      <c r="CPE239" s="79"/>
      <c r="CPF239" s="79"/>
      <c r="CPG239" s="79"/>
      <c r="CPH239" s="79"/>
      <c r="CPI239" s="79"/>
      <c r="CPJ239" s="79"/>
      <c r="CPK239" s="79"/>
      <c r="CPL239" s="79"/>
      <c r="CPM239" s="79"/>
      <c r="CPN239" s="79"/>
      <c r="CPO239" s="79"/>
      <c r="CPP239" s="79"/>
      <c r="CPQ239" s="79"/>
      <c r="CPR239" s="79"/>
      <c r="CPS239" s="79"/>
      <c r="CPT239" s="79"/>
      <c r="CPU239" s="79"/>
      <c r="CPV239" s="79"/>
      <c r="CPW239" s="79"/>
      <c r="CPX239" s="79"/>
      <c r="CPY239" s="79"/>
      <c r="CPZ239" s="79"/>
      <c r="CQA239" s="79"/>
      <c r="CQB239" s="79"/>
      <c r="CQC239" s="79"/>
      <c r="CQD239" s="79"/>
      <c r="CQE239" s="79"/>
      <c r="CQF239" s="79"/>
      <c r="CQG239" s="79"/>
      <c r="CQH239" s="79"/>
      <c r="CQI239" s="79"/>
      <c r="CQJ239" s="79"/>
      <c r="CQK239" s="79"/>
      <c r="CQL239" s="79"/>
      <c r="CQM239" s="79"/>
      <c r="CQN239" s="79"/>
      <c r="CQO239" s="79"/>
      <c r="CQP239" s="79"/>
      <c r="CQQ239" s="79"/>
      <c r="CQR239" s="79"/>
      <c r="CQS239" s="79"/>
      <c r="CQT239" s="79"/>
      <c r="CQU239" s="79"/>
      <c r="CQV239" s="79"/>
      <c r="CQW239" s="79"/>
      <c r="CQX239" s="79"/>
      <c r="CQY239" s="79"/>
      <c r="CQZ239" s="79"/>
      <c r="CRA239" s="79"/>
      <c r="CRB239" s="79"/>
      <c r="CRC239" s="79"/>
      <c r="CRD239" s="79"/>
      <c r="CRE239" s="79"/>
      <c r="CRF239" s="79"/>
      <c r="CRG239" s="79"/>
      <c r="CRH239" s="79"/>
      <c r="CRI239" s="79"/>
      <c r="CRJ239" s="79"/>
      <c r="CRK239" s="79"/>
      <c r="CRL239" s="79"/>
      <c r="CRM239" s="79"/>
      <c r="CRN239" s="79"/>
      <c r="CRO239" s="79"/>
      <c r="CRP239" s="79"/>
      <c r="CRQ239" s="79"/>
      <c r="CRR239" s="79"/>
      <c r="CRS239" s="79"/>
      <c r="CRT239" s="79"/>
      <c r="CRU239" s="79"/>
      <c r="CRV239" s="79"/>
      <c r="CRW239" s="79"/>
      <c r="CRX239" s="79"/>
      <c r="CRY239" s="79"/>
      <c r="CRZ239" s="79"/>
      <c r="CSA239" s="79"/>
      <c r="CSB239" s="79"/>
      <c r="CSC239" s="79"/>
      <c r="CSD239" s="79"/>
      <c r="CSE239" s="79"/>
      <c r="CSF239" s="79"/>
      <c r="CSG239" s="79"/>
      <c r="CSH239" s="79"/>
      <c r="CSI239" s="79"/>
      <c r="CSJ239" s="79"/>
      <c r="CSK239" s="79"/>
      <c r="CSL239" s="79"/>
      <c r="CSM239" s="79"/>
      <c r="CSN239" s="79"/>
      <c r="CSO239" s="79"/>
      <c r="CSP239" s="79"/>
      <c r="CSQ239" s="79"/>
      <c r="CSR239" s="79"/>
      <c r="CSS239" s="79"/>
      <c r="CST239" s="79"/>
      <c r="CSU239" s="79"/>
      <c r="CSV239" s="79"/>
      <c r="CSW239" s="79"/>
      <c r="CSX239" s="79"/>
      <c r="CSY239" s="79"/>
      <c r="CSZ239" s="79"/>
      <c r="CTA239" s="79"/>
      <c r="CTB239" s="79"/>
      <c r="CTC239" s="79"/>
      <c r="CTD239" s="79"/>
      <c r="CTE239" s="79"/>
      <c r="CTF239" s="79"/>
      <c r="CTG239" s="79"/>
      <c r="CTH239" s="79"/>
      <c r="CTI239" s="79"/>
      <c r="CTJ239" s="79"/>
      <c r="CTK239" s="79"/>
      <c r="CTL239" s="79"/>
      <c r="CTM239" s="79"/>
      <c r="CTN239" s="79"/>
      <c r="CTO239" s="79"/>
      <c r="CTP239" s="79"/>
      <c r="CTQ239" s="79"/>
      <c r="CTR239" s="79"/>
      <c r="CTS239" s="79"/>
      <c r="CTT239" s="79"/>
      <c r="CTU239" s="79"/>
      <c r="CTV239" s="79"/>
      <c r="CTW239" s="79"/>
      <c r="CTX239" s="79"/>
      <c r="CTY239" s="79"/>
      <c r="CTZ239" s="79"/>
      <c r="CUA239" s="79"/>
      <c r="CUB239" s="79"/>
      <c r="CUC239" s="79"/>
      <c r="CUD239" s="79"/>
      <c r="CUE239" s="79"/>
      <c r="CUF239" s="79"/>
      <c r="CUG239" s="79"/>
      <c r="CUH239" s="79"/>
      <c r="CUI239" s="79"/>
      <c r="CUJ239" s="79"/>
      <c r="CUK239" s="79"/>
      <c r="CUL239" s="79"/>
      <c r="CUM239" s="79"/>
      <c r="CUN239" s="79"/>
      <c r="CUO239" s="79"/>
      <c r="CUP239" s="79"/>
      <c r="CUQ239" s="79"/>
      <c r="CUR239" s="79"/>
      <c r="CUS239" s="79"/>
      <c r="CUT239" s="79"/>
      <c r="CUU239" s="79"/>
      <c r="CUV239" s="79"/>
      <c r="CUW239" s="79"/>
      <c r="CUX239" s="79"/>
      <c r="CUY239" s="79"/>
      <c r="CUZ239" s="79"/>
      <c r="CVA239" s="79"/>
      <c r="CVB239" s="79"/>
      <c r="CVC239" s="79"/>
      <c r="CVD239" s="79"/>
      <c r="CVE239" s="79"/>
      <c r="CVF239" s="79"/>
      <c r="CVG239" s="79"/>
      <c r="CVH239" s="79"/>
      <c r="CVI239" s="79"/>
      <c r="CVJ239" s="79"/>
      <c r="CVK239" s="79"/>
      <c r="CVL239" s="79"/>
      <c r="CVM239" s="79"/>
      <c r="CVN239" s="79"/>
      <c r="CVO239" s="79"/>
      <c r="CVP239" s="79"/>
      <c r="CVQ239" s="79"/>
      <c r="CVR239" s="79"/>
      <c r="CVS239" s="79"/>
      <c r="CVT239" s="79"/>
      <c r="CVU239" s="79"/>
      <c r="CVV239" s="79"/>
      <c r="CVW239" s="79"/>
      <c r="CVX239" s="79"/>
      <c r="CVY239" s="79"/>
      <c r="CVZ239" s="79"/>
      <c r="CWA239" s="79"/>
      <c r="CWB239" s="79"/>
      <c r="CWC239" s="79"/>
      <c r="CWD239" s="79"/>
      <c r="CWE239" s="79"/>
      <c r="CWF239" s="79"/>
      <c r="CWG239" s="79"/>
      <c r="CWH239" s="79"/>
      <c r="CWI239" s="79"/>
      <c r="CWJ239" s="79"/>
      <c r="CWK239" s="79"/>
      <c r="CWL239" s="79"/>
      <c r="CWM239" s="79"/>
      <c r="CWN239" s="79"/>
      <c r="CWO239" s="79"/>
      <c r="CWP239" s="79"/>
      <c r="CWQ239" s="79"/>
      <c r="CWR239" s="79"/>
      <c r="CWS239" s="79"/>
      <c r="CWT239" s="79"/>
      <c r="CWU239" s="79"/>
      <c r="CWV239" s="79"/>
      <c r="CWW239" s="79"/>
      <c r="CWX239" s="79"/>
      <c r="CWY239" s="79"/>
      <c r="CWZ239" s="79"/>
      <c r="CXA239" s="79"/>
      <c r="CXB239" s="79"/>
      <c r="CXC239" s="79"/>
      <c r="CXD239" s="79"/>
      <c r="CXE239" s="79"/>
      <c r="CXF239" s="79"/>
      <c r="CXG239" s="79"/>
      <c r="CXH239" s="79"/>
      <c r="CXI239" s="79"/>
      <c r="CXJ239" s="79"/>
      <c r="CXK239" s="79"/>
      <c r="CXL239" s="79"/>
      <c r="CXM239" s="79"/>
      <c r="CXN239" s="79"/>
      <c r="CXO239" s="79"/>
      <c r="CXP239" s="79"/>
      <c r="CXQ239" s="79"/>
      <c r="CXR239" s="79"/>
      <c r="CXS239" s="79"/>
      <c r="CXT239" s="79"/>
      <c r="CXU239" s="79"/>
      <c r="CXV239" s="79"/>
      <c r="CXW239" s="79"/>
      <c r="CXX239" s="79"/>
      <c r="CXY239" s="79"/>
      <c r="CXZ239" s="79"/>
      <c r="CYA239" s="79"/>
      <c r="CYB239" s="79"/>
      <c r="CYC239" s="79"/>
      <c r="CYD239" s="79"/>
      <c r="CYE239" s="79"/>
      <c r="CYF239" s="79"/>
      <c r="CYG239" s="79"/>
      <c r="CYH239" s="79"/>
      <c r="CYI239" s="79"/>
      <c r="CYJ239" s="79"/>
      <c r="CYK239" s="79"/>
      <c r="CYL239" s="79"/>
      <c r="CYM239" s="79"/>
      <c r="CYN239" s="79"/>
      <c r="CYO239" s="79"/>
      <c r="CYP239" s="79"/>
      <c r="CYQ239" s="79"/>
      <c r="CYR239" s="79"/>
      <c r="CYS239" s="79"/>
      <c r="CYT239" s="79"/>
      <c r="CYU239" s="79"/>
      <c r="CYV239" s="79"/>
      <c r="CYW239" s="79"/>
      <c r="CYX239" s="79"/>
      <c r="CYY239" s="79"/>
      <c r="CYZ239" s="79"/>
      <c r="CZA239" s="79"/>
      <c r="CZB239" s="79"/>
      <c r="CZC239" s="79"/>
      <c r="CZD239" s="79"/>
      <c r="CZE239" s="79"/>
      <c r="CZF239" s="79"/>
      <c r="CZG239" s="79"/>
      <c r="CZH239" s="79"/>
      <c r="CZI239" s="79"/>
      <c r="CZJ239" s="79"/>
      <c r="CZK239" s="79"/>
      <c r="CZL239" s="79"/>
      <c r="CZM239" s="79"/>
      <c r="CZN239" s="79"/>
      <c r="CZO239" s="79"/>
      <c r="CZP239" s="79"/>
      <c r="CZQ239" s="79"/>
      <c r="CZR239" s="79"/>
      <c r="CZS239" s="79"/>
      <c r="CZT239" s="79"/>
      <c r="CZU239" s="79"/>
      <c r="CZV239" s="79"/>
      <c r="CZW239" s="79"/>
      <c r="CZX239" s="79"/>
      <c r="CZY239" s="79"/>
      <c r="CZZ239" s="79"/>
      <c r="DAA239" s="79"/>
      <c r="DAB239" s="79"/>
      <c r="DAC239" s="79"/>
      <c r="DAD239" s="79"/>
      <c r="DAE239" s="79"/>
      <c r="DAF239" s="79"/>
      <c r="DAG239" s="79"/>
      <c r="DAH239" s="79"/>
      <c r="DAI239" s="79"/>
      <c r="DAJ239" s="79"/>
      <c r="DAK239" s="79"/>
      <c r="DAL239" s="79"/>
      <c r="DAM239" s="79"/>
      <c r="DAN239" s="79"/>
      <c r="DAO239" s="79"/>
      <c r="DAP239" s="79"/>
      <c r="DAQ239" s="79"/>
      <c r="DAR239" s="79"/>
      <c r="DAS239" s="79"/>
      <c r="DAT239" s="79"/>
      <c r="DAU239" s="79"/>
      <c r="DAV239" s="79"/>
      <c r="DAW239" s="79"/>
      <c r="DAX239" s="79"/>
      <c r="DAY239" s="79"/>
      <c r="DAZ239" s="79"/>
      <c r="DBA239" s="79"/>
      <c r="DBB239" s="79"/>
      <c r="DBC239" s="79"/>
      <c r="DBD239" s="79"/>
      <c r="DBE239" s="79"/>
      <c r="DBF239" s="79"/>
      <c r="DBG239" s="79"/>
      <c r="DBH239" s="79"/>
      <c r="DBI239" s="79"/>
      <c r="DBJ239" s="79"/>
      <c r="DBK239" s="79"/>
      <c r="DBL239" s="79"/>
      <c r="DBM239" s="79"/>
      <c r="DBN239" s="79"/>
      <c r="DBO239" s="79"/>
      <c r="DBP239" s="79"/>
      <c r="DBQ239" s="79"/>
      <c r="DBR239" s="79"/>
      <c r="DBS239" s="79"/>
      <c r="DBT239" s="79"/>
      <c r="DBU239" s="79"/>
      <c r="DBV239" s="79"/>
      <c r="DBW239" s="79"/>
      <c r="DBX239" s="79"/>
      <c r="DBY239" s="79"/>
      <c r="DBZ239" s="79"/>
      <c r="DCA239" s="79"/>
      <c r="DCB239" s="79"/>
      <c r="DCC239" s="79"/>
      <c r="DCD239" s="79"/>
      <c r="DCE239" s="79"/>
      <c r="DCF239" s="79"/>
      <c r="DCG239" s="79"/>
      <c r="DCH239" s="79"/>
      <c r="DCI239" s="79"/>
      <c r="DCJ239" s="79"/>
      <c r="DCK239" s="79"/>
      <c r="DCL239" s="79"/>
      <c r="DCM239" s="79"/>
      <c r="DCN239" s="79"/>
      <c r="DCO239" s="79"/>
      <c r="DCP239" s="79"/>
      <c r="DCQ239" s="79"/>
      <c r="DCR239" s="79"/>
      <c r="DCS239" s="79"/>
      <c r="DCT239" s="79"/>
      <c r="DCU239" s="79"/>
      <c r="DCV239" s="79"/>
      <c r="DCW239" s="79"/>
      <c r="DCX239" s="79"/>
      <c r="DCY239" s="79"/>
      <c r="DCZ239" s="79"/>
      <c r="DDA239" s="79"/>
      <c r="DDB239" s="79"/>
      <c r="DDC239" s="79"/>
      <c r="DDD239" s="79"/>
      <c r="DDE239" s="79"/>
      <c r="DDF239" s="79"/>
      <c r="DDG239" s="79"/>
      <c r="DDH239" s="79"/>
      <c r="DDI239" s="79"/>
      <c r="DDJ239" s="79"/>
      <c r="DDK239" s="79"/>
      <c r="DDL239" s="79"/>
      <c r="DDM239" s="79"/>
      <c r="DDN239" s="79"/>
      <c r="DDO239" s="79"/>
      <c r="DDP239" s="79"/>
      <c r="DDQ239" s="79"/>
      <c r="DDR239" s="79"/>
      <c r="DDS239" s="79"/>
      <c r="DDT239" s="79"/>
      <c r="DDU239" s="79"/>
      <c r="DDV239" s="79"/>
      <c r="DDW239" s="79"/>
      <c r="DDX239" s="79"/>
      <c r="DDY239" s="79"/>
      <c r="DDZ239" s="79"/>
      <c r="DEA239" s="79"/>
      <c r="DEB239" s="79"/>
      <c r="DEC239" s="79"/>
      <c r="DED239" s="79"/>
      <c r="DEE239" s="79"/>
      <c r="DEF239" s="79"/>
      <c r="DEG239" s="79"/>
      <c r="DEH239" s="79"/>
      <c r="DEI239" s="79"/>
      <c r="DEJ239" s="79"/>
      <c r="DEK239" s="79"/>
      <c r="DEL239" s="79"/>
      <c r="DEM239" s="79"/>
      <c r="DEN239" s="79"/>
      <c r="DEO239" s="79"/>
      <c r="DEP239" s="79"/>
      <c r="DEQ239" s="79"/>
      <c r="DER239" s="79"/>
      <c r="DES239" s="79"/>
      <c r="DET239" s="79"/>
      <c r="DEU239" s="79"/>
      <c r="DEV239" s="79"/>
      <c r="DEW239" s="79"/>
      <c r="DEX239" s="79"/>
      <c r="DEY239" s="79"/>
      <c r="DEZ239" s="79"/>
      <c r="DFA239" s="79"/>
      <c r="DFB239" s="79"/>
      <c r="DFC239" s="79"/>
      <c r="DFD239" s="79"/>
      <c r="DFE239" s="79"/>
      <c r="DFF239" s="79"/>
      <c r="DFG239" s="79"/>
      <c r="DFH239" s="79"/>
      <c r="DFI239" s="79"/>
      <c r="DFJ239" s="79"/>
      <c r="DFK239" s="79"/>
      <c r="DFL239" s="79"/>
      <c r="DFM239" s="79"/>
      <c r="DFN239" s="79"/>
      <c r="DFO239" s="79"/>
      <c r="DFP239" s="79"/>
      <c r="DFQ239" s="79"/>
      <c r="DFR239" s="79"/>
      <c r="DFS239" s="79"/>
      <c r="DFT239" s="79"/>
      <c r="DFU239" s="79"/>
      <c r="DFV239" s="79"/>
      <c r="DFW239" s="79"/>
      <c r="DFX239" s="79"/>
      <c r="DFY239" s="79"/>
      <c r="DFZ239" s="79"/>
      <c r="DGA239" s="79"/>
      <c r="DGB239" s="79"/>
      <c r="DGC239" s="79"/>
      <c r="DGD239" s="79"/>
      <c r="DGE239" s="79"/>
      <c r="DGF239" s="79"/>
      <c r="DGG239" s="79"/>
      <c r="DGH239" s="79"/>
      <c r="DGI239" s="79"/>
      <c r="DGJ239" s="79"/>
      <c r="DGK239" s="79"/>
      <c r="DGL239" s="79"/>
      <c r="DGM239" s="79"/>
      <c r="DGN239" s="79"/>
      <c r="DGO239" s="79"/>
      <c r="DGP239" s="79"/>
      <c r="DGQ239" s="79"/>
      <c r="DGR239" s="79"/>
      <c r="DGS239" s="79"/>
      <c r="DGT239" s="79"/>
      <c r="DGU239" s="79"/>
      <c r="DGV239" s="79"/>
      <c r="DGW239" s="79"/>
      <c r="DGX239" s="79"/>
      <c r="DGY239" s="79"/>
      <c r="DGZ239" s="79"/>
      <c r="DHA239" s="79"/>
      <c r="DHB239" s="79"/>
      <c r="DHC239" s="79"/>
      <c r="DHD239" s="79"/>
      <c r="DHE239" s="79"/>
      <c r="DHF239" s="79"/>
      <c r="DHG239" s="79"/>
      <c r="DHH239" s="79"/>
      <c r="DHI239" s="79"/>
      <c r="DHJ239" s="79"/>
      <c r="DHK239" s="79"/>
      <c r="DHL239" s="79"/>
      <c r="DHM239" s="79"/>
      <c r="DHN239" s="79"/>
      <c r="DHO239" s="79"/>
      <c r="DHP239" s="79"/>
      <c r="DHQ239" s="79"/>
      <c r="DHR239" s="79"/>
      <c r="DHS239" s="79"/>
      <c r="DHT239" s="79"/>
      <c r="DHU239" s="79"/>
      <c r="DHV239" s="79"/>
      <c r="DHW239" s="79"/>
      <c r="DHX239" s="79"/>
      <c r="DHY239" s="79"/>
      <c r="DHZ239" s="79"/>
      <c r="DIA239" s="79"/>
      <c r="DIB239" s="79"/>
      <c r="DIC239" s="79"/>
      <c r="DID239" s="79"/>
      <c r="DIE239" s="79"/>
      <c r="DIF239" s="79"/>
      <c r="DIG239" s="79"/>
      <c r="DIH239" s="79"/>
      <c r="DII239" s="79"/>
      <c r="DIJ239" s="79"/>
      <c r="DIK239" s="79"/>
      <c r="DIL239" s="79"/>
      <c r="DIM239" s="79"/>
      <c r="DIN239" s="79"/>
      <c r="DIO239" s="79"/>
      <c r="DIP239" s="79"/>
      <c r="DIQ239" s="79"/>
      <c r="DIR239" s="79"/>
      <c r="DIS239" s="79"/>
      <c r="DIT239" s="79"/>
      <c r="DIU239" s="79"/>
      <c r="DIV239" s="79"/>
      <c r="DIW239" s="79"/>
      <c r="DIX239" s="79"/>
      <c r="DIY239" s="79"/>
      <c r="DIZ239" s="79"/>
      <c r="DJA239" s="79"/>
      <c r="DJB239" s="79"/>
      <c r="DJC239" s="79"/>
      <c r="DJD239" s="79"/>
      <c r="DJE239" s="79"/>
      <c r="DJF239" s="79"/>
      <c r="DJG239" s="79"/>
      <c r="DJH239" s="79"/>
      <c r="DJI239" s="79"/>
      <c r="DJJ239" s="79"/>
      <c r="DJK239" s="79"/>
      <c r="DJL239" s="79"/>
      <c r="DJM239" s="79"/>
      <c r="DJN239" s="79"/>
      <c r="DJO239" s="79"/>
      <c r="DJP239" s="79"/>
      <c r="DJQ239" s="79"/>
      <c r="DJR239" s="79"/>
      <c r="DJS239" s="79"/>
      <c r="DJT239" s="79"/>
      <c r="DJU239" s="79"/>
      <c r="DJV239" s="79"/>
      <c r="DJW239" s="79"/>
      <c r="DJX239" s="79"/>
      <c r="DJY239" s="79"/>
      <c r="DJZ239" s="79"/>
      <c r="DKA239" s="79"/>
      <c r="DKB239" s="79"/>
      <c r="DKC239" s="79"/>
      <c r="DKD239" s="79"/>
      <c r="DKE239" s="79"/>
      <c r="DKF239" s="79"/>
      <c r="DKG239" s="79"/>
      <c r="DKH239" s="79"/>
      <c r="DKI239" s="79"/>
      <c r="DKJ239" s="79"/>
      <c r="DKK239" s="79"/>
      <c r="DKL239" s="79"/>
      <c r="DKM239" s="79"/>
      <c r="DKN239" s="79"/>
      <c r="DKO239" s="79"/>
      <c r="DKP239" s="79"/>
      <c r="DKQ239" s="79"/>
      <c r="DKR239" s="79"/>
      <c r="DKS239" s="79"/>
      <c r="DKT239" s="79"/>
      <c r="DKU239" s="79"/>
      <c r="DKV239" s="79"/>
      <c r="DKW239" s="79"/>
      <c r="DKX239" s="79"/>
      <c r="DKY239" s="79"/>
      <c r="DKZ239" s="79"/>
      <c r="DLA239" s="79"/>
      <c r="DLB239" s="79"/>
      <c r="DLC239" s="79"/>
      <c r="DLD239" s="79"/>
      <c r="DLE239" s="79"/>
      <c r="DLF239" s="79"/>
      <c r="DLG239" s="79"/>
      <c r="DLH239" s="79"/>
      <c r="DLI239" s="79"/>
      <c r="DLJ239" s="79"/>
      <c r="DLK239" s="79"/>
      <c r="DLL239" s="79"/>
      <c r="DLM239" s="79"/>
      <c r="DLN239" s="79"/>
      <c r="DLO239" s="79"/>
      <c r="DLP239" s="79"/>
      <c r="DLQ239" s="79"/>
      <c r="DLR239" s="79"/>
      <c r="DLS239" s="79"/>
      <c r="DLT239" s="79"/>
      <c r="DLU239" s="79"/>
      <c r="DLV239" s="79"/>
      <c r="DLW239" s="79"/>
      <c r="DLX239" s="79"/>
      <c r="DLY239" s="79"/>
      <c r="DLZ239" s="79"/>
      <c r="DMA239" s="79"/>
      <c r="DMB239" s="79"/>
      <c r="DMC239" s="79"/>
      <c r="DMD239" s="79"/>
      <c r="DME239" s="79"/>
      <c r="DMF239" s="79"/>
      <c r="DMG239" s="79"/>
      <c r="DMH239" s="79"/>
      <c r="DMI239" s="79"/>
      <c r="DMJ239" s="79"/>
      <c r="DMK239" s="79"/>
      <c r="DML239" s="79"/>
      <c r="DMM239" s="79"/>
      <c r="DMN239" s="79"/>
      <c r="DMO239" s="79"/>
      <c r="DMP239" s="79"/>
      <c r="DMQ239" s="79"/>
      <c r="DMR239" s="79"/>
      <c r="DMS239" s="79"/>
      <c r="DMT239" s="79"/>
      <c r="DMU239" s="79"/>
      <c r="DMV239" s="79"/>
      <c r="DMW239" s="79"/>
      <c r="DMX239" s="79"/>
      <c r="DMY239" s="79"/>
      <c r="DMZ239" s="79"/>
      <c r="DNA239" s="79"/>
      <c r="DNB239" s="79"/>
      <c r="DNC239" s="79"/>
      <c r="DND239" s="79"/>
      <c r="DNE239" s="79"/>
      <c r="DNF239" s="79"/>
      <c r="DNG239" s="79"/>
      <c r="DNH239" s="79"/>
      <c r="DNI239" s="79"/>
      <c r="DNJ239" s="79"/>
      <c r="DNK239" s="79"/>
      <c r="DNL239" s="79"/>
      <c r="DNM239" s="79"/>
      <c r="DNN239" s="79"/>
      <c r="DNO239" s="79"/>
      <c r="DNP239" s="79"/>
      <c r="DNQ239" s="79"/>
      <c r="DNR239" s="79"/>
      <c r="DNS239" s="79"/>
      <c r="DNT239" s="79"/>
      <c r="DNU239" s="79"/>
      <c r="DNV239" s="79"/>
      <c r="DNW239" s="79"/>
      <c r="DNX239" s="79"/>
      <c r="DNY239" s="79"/>
      <c r="DNZ239" s="79"/>
      <c r="DOA239" s="79"/>
      <c r="DOB239" s="79"/>
      <c r="DOC239" s="79"/>
      <c r="DOD239" s="79"/>
      <c r="DOE239" s="79"/>
      <c r="DOF239" s="79"/>
      <c r="DOG239" s="79"/>
      <c r="DOH239" s="79"/>
      <c r="DOI239" s="79"/>
      <c r="DOJ239" s="79"/>
      <c r="DOK239" s="79"/>
      <c r="DOL239" s="79"/>
      <c r="DOM239" s="79"/>
      <c r="DON239" s="79"/>
      <c r="DOO239" s="79"/>
      <c r="DOP239" s="79"/>
      <c r="DOQ239" s="79"/>
      <c r="DOR239" s="79"/>
      <c r="DOS239" s="79"/>
      <c r="DOT239" s="79"/>
      <c r="DOU239" s="79"/>
      <c r="DOV239" s="79"/>
      <c r="DOW239" s="79"/>
      <c r="DOX239" s="79"/>
      <c r="DOY239" s="79"/>
      <c r="DOZ239" s="79"/>
      <c r="DPA239" s="79"/>
      <c r="DPB239" s="79"/>
      <c r="DPC239" s="79"/>
      <c r="DPD239" s="79"/>
      <c r="DPE239" s="79"/>
      <c r="DPF239" s="79"/>
      <c r="DPG239" s="79"/>
      <c r="DPH239" s="79"/>
      <c r="DPI239" s="79"/>
      <c r="DPJ239" s="79"/>
      <c r="DPK239" s="79"/>
      <c r="DPL239" s="79"/>
      <c r="DPM239" s="79"/>
      <c r="DPN239" s="79"/>
      <c r="DPO239" s="79"/>
      <c r="DPP239" s="79"/>
      <c r="DPQ239" s="79"/>
      <c r="DPR239" s="79"/>
      <c r="DPS239" s="79"/>
      <c r="DPT239" s="79"/>
      <c r="DPU239" s="79"/>
      <c r="DPV239" s="79"/>
      <c r="DPW239" s="79"/>
      <c r="DPX239" s="79"/>
      <c r="DPY239" s="79"/>
      <c r="DPZ239" s="79"/>
      <c r="DQA239" s="79"/>
      <c r="DQB239" s="79"/>
      <c r="DQC239" s="79"/>
      <c r="DQD239" s="79"/>
      <c r="DQE239" s="79"/>
      <c r="DQF239" s="79"/>
      <c r="DQG239" s="79"/>
      <c r="DQH239" s="79"/>
      <c r="DQI239" s="79"/>
      <c r="DQJ239" s="79"/>
      <c r="DQK239" s="79"/>
      <c r="DQL239" s="79"/>
      <c r="DQM239" s="79"/>
      <c r="DQN239" s="79"/>
      <c r="DQO239" s="79"/>
      <c r="DQP239" s="79"/>
      <c r="DQQ239" s="79"/>
      <c r="DQR239" s="79"/>
      <c r="DQS239" s="79"/>
      <c r="DQT239" s="79"/>
      <c r="DQU239" s="79"/>
      <c r="DQV239" s="79"/>
      <c r="DQW239" s="79"/>
      <c r="DQX239" s="79"/>
      <c r="DQY239" s="79"/>
      <c r="DQZ239" s="79"/>
      <c r="DRA239" s="79"/>
      <c r="DRB239" s="79"/>
      <c r="DRC239" s="79"/>
      <c r="DRD239" s="79"/>
      <c r="DRE239" s="79"/>
      <c r="DRF239" s="79"/>
      <c r="DRG239" s="79"/>
      <c r="DRH239" s="79"/>
      <c r="DRI239" s="79"/>
      <c r="DRJ239" s="79"/>
      <c r="DRK239" s="79"/>
      <c r="DRL239" s="79"/>
      <c r="DRM239" s="79"/>
      <c r="DRN239" s="79"/>
      <c r="DRO239" s="79"/>
      <c r="DRP239" s="79"/>
      <c r="DRQ239" s="79"/>
      <c r="DRR239" s="79"/>
      <c r="DRS239" s="79"/>
      <c r="DRT239" s="79"/>
      <c r="DRU239" s="79"/>
      <c r="DRV239" s="79"/>
      <c r="DRW239" s="79"/>
      <c r="DRX239" s="79"/>
      <c r="DRY239" s="79"/>
      <c r="DRZ239" s="79"/>
      <c r="DSA239" s="79"/>
      <c r="DSB239" s="79"/>
      <c r="DSC239" s="79"/>
      <c r="DSD239" s="79"/>
      <c r="DSE239" s="79"/>
      <c r="DSF239" s="79"/>
      <c r="DSG239" s="79"/>
      <c r="DSH239" s="79"/>
      <c r="DSI239" s="79"/>
      <c r="DSJ239" s="79"/>
      <c r="DSK239" s="79"/>
      <c r="DSL239" s="79"/>
      <c r="DSM239" s="79"/>
      <c r="DSN239" s="79"/>
      <c r="DSO239" s="79"/>
      <c r="DSP239" s="79"/>
      <c r="DSQ239" s="79"/>
      <c r="DSR239" s="79"/>
      <c r="DSS239" s="79"/>
      <c r="DST239" s="79"/>
      <c r="DSU239" s="79"/>
      <c r="DSV239" s="79"/>
      <c r="DSW239" s="79"/>
      <c r="DSX239" s="79"/>
      <c r="DSY239" s="79"/>
      <c r="DSZ239" s="79"/>
      <c r="DTA239" s="79"/>
      <c r="DTB239" s="79"/>
      <c r="DTC239" s="79"/>
      <c r="DTD239" s="79"/>
      <c r="DTE239" s="79"/>
      <c r="DTF239" s="79"/>
      <c r="DTG239" s="79"/>
      <c r="DTH239" s="79"/>
      <c r="DTI239" s="79"/>
      <c r="DTJ239" s="79"/>
      <c r="DTK239" s="79"/>
      <c r="DTL239" s="79"/>
      <c r="DTM239" s="79"/>
      <c r="DTN239" s="79"/>
      <c r="DTO239" s="79"/>
      <c r="DTP239" s="79"/>
      <c r="DTQ239" s="79"/>
      <c r="DTR239" s="79"/>
      <c r="DTS239" s="79"/>
      <c r="DTT239" s="79"/>
      <c r="DTU239" s="79"/>
      <c r="DTV239" s="79"/>
      <c r="DTW239" s="79"/>
      <c r="DTX239" s="79"/>
      <c r="DTY239" s="79"/>
      <c r="DTZ239" s="79"/>
      <c r="DUA239" s="79"/>
      <c r="DUB239" s="79"/>
      <c r="DUC239" s="79"/>
      <c r="DUD239" s="79"/>
      <c r="DUE239" s="79"/>
      <c r="DUF239" s="79"/>
      <c r="DUG239" s="79"/>
      <c r="DUH239" s="79"/>
      <c r="DUI239" s="79"/>
      <c r="DUJ239" s="79"/>
      <c r="DUK239" s="79"/>
      <c r="DUL239" s="79"/>
      <c r="DUM239" s="79"/>
      <c r="DUN239" s="79"/>
      <c r="DUO239" s="79"/>
      <c r="DUP239" s="79"/>
      <c r="DUQ239" s="79"/>
      <c r="DUR239" s="79"/>
      <c r="DUS239" s="79"/>
      <c r="DUT239" s="79"/>
      <c r="DUU239" s="79"/>
      <c r="DUV239" s="79"/>
      <c r="DUW239" s="79"/>
      <c r="DUX239" s="79"/>
      <c r="DUY239" s="79"/>
      <c r="DUZ239" s="79"/>
      <c r="DVA239" s="79"/>
      <c r="DVB239" s="79"/>
      <c r="DVC239" s="79"/>
      <c r="DVD239" s="79"/>
      <c r="DVE239" s="79"/>
      <c r="DVF239" s="79"/>
      <c r="DVG239" s="79"/>
      <c r="DVH239" s="79"/>
      <c r="DVI239" s="79"/>
      <c r="DVJ239" s="79"/>
      <c r="DVK239" s="79"/>
      <c r="DVL239" s="79"/>
      <c r="DVM239" s="79"/>
      <c r="DVN239" s="79"/>
      <c r="DVO239" s="79"/>
      <c r="DVP239" s="79"/>
      <c r="DVQ239" s="79"/>
      <c r="DVR239" s="79"/>
      <c r="DVS239" s="79"/>
      <c r="DVT239" s="79"/>
      <c r="DVU239" s="79"/>
      <c r="DVV239" s="79"/>
      <c r="DVW239" s="79"/>
      <c r="DVX239" s="79"/>
      <c r="DVY239" s="79"/>
      <c r="DVZ239" s="79"/>
      <c r="DWA239" s="79"/>
      <c r="DWB239" s="79"/>
      <c r="DWC239" s="79"/>
      <c r="DWD239" s="79"/>
      <c r="DWE239" s="79"/>
      <c r="DWF239" s="79"/>
      <c r="DWG239" s="79"/>
      <c r="DWH239" s="79"/>
      <c r="DWI239" s="79"/>
      <c r="DWJ239" s="79"/>
      <c r="DWK239" s="79"/>
      <c r="DWL239" s="79"/>
      <c r="DWM239" s="79"/>
      <c r="DWN239" s="79"/>
      <c r="DWO239" s="79"/>
      <c r="DWP239" s="79"/>
      <c r="DWQ239" s="79"/>
      <c r="DWR239" s="79"/>
      <c r="DWS239" s="79"/>
      <c r="DWT239" s="79"/>
      <c r="DWU239" s="79"/>
      <c r="DWV239" s="79"/>
      <c r="DWW239" s="79"/>
      <c r="DWX239" s="79"/>
      <c r="DWY239" s="79"/>
      <c r="DWZ239" s="79"/>
      <c r="DXA239" s="79"/>
      <c r="DXB239" s="79"/>
      <c r="DXC239" s="79"/>
      <c r="DXD239" s="79"/>
      <c r="DXE239" s="79"/>
      <c r="DXF239" s="79"/>
      <c r="DXG239" s="79"/>
      <c r="DXH239" s="79"/>
      <c r="DXI239" s="79"/>
      <c r="DXJ239" s="79"/>
      <c r="DXK239" s="79"/>
      <c r="DXL239" s="79"/>
      <c r="DXM239" s="79"/>
      <c r="DXN239" s="79"/>
      <c r="DXO239" s="79"/>
      <c r="DXP239" s="79"/>
      <c r="DXQ239" s="79"/>
      <c r="DXR239" s="79"/>
      <c r="DXS239" s="79"/>
      <c r="DXT239" s="79"/>
      <c r="DXU239" s="79"/>
      <c r="DXV239" s="79"/>
      <c r="DXW239" s="79"/>
      <c r="DXX239" s="79"/>
      <c r="DXY239" s="79"/>
      <c r="DXZ239" s="79"/>
      <c r="DYA239" s="79"/>
      <c r="DYB239" s="79"/>
      <c r="DYC239" s="79"/>
      <c r="DYD239" s="79"/>
      <c r="DYE239" s="79"/>
      <c r="DYF239" s="79"/>
      <c r="DYG239" s="79"/>
      <c r="DYH239" s="79"/>
      <c r="DYI239" s="79"/>
      <c r="DYJ239" s="79"/>
      <c r="DYK239" s="79"/>
      <c r="DYL239" s="79"/>
      <c r="DYM239" s="79"/>
      <c r="DYN239" s="79"/>
      <c r="DYO239" s="79"/>
      <c r="DYP239" s="79"/>
      <c r="DYQ239" s="79"/>
      <c r="DYR239" s="79"/>
      <c r="DYS239" s="79"/>
      <c r="DYT239" s="79"/>
      <c r="DYU239" s="79"/>
      <c r="DYV239" s="79"/>
      <c r="DYW239" s="79"/>
      <c r="DYX239" s="79"/>
      <c r="DYY239" s="79"/>
      <c r="DYZ239" s="79"/>
      <c r="DZA239" s="79"/>
      <c r="DZB239" s="79"/>
      <c r="DZC239" s="79"/>
      <c r="DZD239" s="79"/>
      <c r="DZE239" s="79"/>
      <c r="DZF239" s="79"/>
      <c r="DZG239" s="79"/>
      <c r="DZH239" s="79"/>
      <c r="DZI239" s="79"/>
      <c r="DZJ239" s="79"/>
      <c r="DZK239" s="79"/>
      <c r="DZL239" s="79"/>
      <c r="DZM239" s="79"/>
      <c r="DZN239" s="79"/>
      <c r="DZO239" s="79"/>
      <c r="DZP239" s="79"/>
      <c r="DZQ239" s="79"/>
      <c r="DZR239" s="79"/>
      <c r="DZS239" s="79"/>
      <c r="DZT239" s="79"/>
      <c r="DZU239" s="79"/>
      <c r="DZV239" s="79"/>
      <c r="DZW239" s="79"/>
      <c r="DZX239" s="79"/>
      <c r="DZY239" s="79"/>
      <c r="DZZ239" s="79"/>
      <c r="EAA239" s="79"/>
      <c r="EAB239" s="79"/>
      <c r="EAC239" s="79"/>
      <c r="EAD239" s="79"/>
      <c r="EAE239" s="79"/>
      <c r="EAF239" s="79"/>
      <c r="EAG239" s="79"/>
      <c r="EAH239" s="79"/>
      <c r="EAI239" s="79"/>
      <c r="EAJ239" s="79"/>
      <c r="EAK239" s="79"/>
      <c r="EAL239" s="79"/>
      <c r="EAM239" s="79"/>
      <c r="EAN239" s="79"/>
      <c r="EAO239" s="79"/>
      <c r="EAP239" s="79"/>
      <c r="EAQ239" s="79"/>
      <c r="EAR239" s="79"/>
      <c r="EAS239" s="79"/>
      <c r="EAT239" s="79"/>
      <c r="EAU239" s="79"/>
      <c r="EAV239" s="79"/>
      <c r="EAW239" s="79"/>
      <c r="EAX239" s="79"/>
      <c r="EAY239" s="79"/>
      <c r="EAZ239" s="79"/>
      <c r="EBA239" s="79"/>
      <c r="EBB239" s="79"/>
      <c r="EBC239" s="79"/>
      <c r="EBD239" s="79"/>
      <c r="EBE239" s="79"/>
      <c r="EBF239" s="79"/>
      <c r="EBG239" s="79"/>
      <c r="EBH239" s="79"/>
      <c r="EBI239" s="79"/>
      <c r="EBJ239" s="79"/>
      <c r="EBK239" s="79"/>
      <c r="EBL239" s="79"/>
      <c r="EBM239" s="79"/>
      <c r="EBN239" s="79"/>
      <c r="EBO239" s="79"/>
      <c r="EBP239" s="79"/>
      <c r="EBQ239" s="79"/>
      <c r="EBR239" s="79"/>
      <c r="EBS239" s="79"/>
      <c r="EBT239" s="79"/>
      <c r="EBU239" s="79"/>
      <c r="EBV239" s="79"/>
      <c r="EBW239" s="79"/>
      <c r="EBX239" s="79"/>
      <c r="EBY239" s="79"/>
      <c r="EBZ239" s="79"/>
      <c r="ECA239" s="79"/>
      <c r="ECB239" s="79"/>
      <c r="ECC239" s="79"/>
      <c r="ECD239" s="79"/>
      <c r="ECE239" s="79"/>
      <c r="ECF239" s="79"/>
      <c r="ECG239" s="79"/>
      <c r="ECH239" s="79"/>
      <c r="ECI239" s="79"/>
      <c r="ECJ239" s="79"/>
      <c r="ECK239" s="79"/>
      <c r="ECL239" s="79"/>
      <c r="ECM239" s="79"/>
      <c r="ECN239" s="79"/>
      <c r="ECO239" s="79"/>
      <c r="ECP239" s="79"/>
      <c r="ECQ239" s="79"/>
      <c r="ECR239" s="79"/>
      <c r="ECS239" s="79"/>
      <c r="ECT239" s="79"/>
      <c r="ECU239" s="79"/>
      <c r="ECV239" s="79"/>
      <c r="ECW239" s="79"/>
      <c r="ECX239" s="79"/>
      <c r="ECY239" s="79"/>
      <c r="ECZ239" s="79"/>
      <c r="EDA239" s="79"/>
      <c r="EDB239" s="79"/>
      <c r="EDC239" s="79"/>
      <c r="EDD239" s="79"/>
      <c r="EDE239" s="79"/>
      <c r="EDF239" s="79"/>
      <c r="EDG239" s="79"/>
      <c r="EDH239" s="79"/>
      <c r="EDI239" s="79"/>
      <c r="EDJ239" s="79"/>
      <c r="EDK239" s="79"/>
      <c r="EDL239" s="79"/>
      <c r="EDM239" s="79"/>
      <c r="EDN239" s="79"/>
      <c r="EDO239" s="79"/>
      <c r="EDP239" s="79"/>
      <c r="EDQ239" s="79"/>
      <c r="EDR239" s="79"/>
      <c r="EDS239" s="79"/>
      <c r="EDT239" s="79"/>
      <c r="EDU239" s="79"/>
      <c r="EDV239" s="79"/>
      <c r="EDW239" s="79"/>
      <c r="EDX239" s="79"/>
      <c r="EDY239" s="79"/>
      <c r="EDZ239" s="79"/>
      <c r="EEA239" s="79"/>
      <c r="EEB239" s="79"/>
      <c r="EEC239" s="79"/>
      <c r="EED239" s="79"/>
      <c r="EEE239" s="79"/>
      <c r="EEF239" s="79"/>
      <c r="EEG239" s="79"/>
      <c r="EEH239" s="79"/>
      <c r="EEI239" s="79"/>
      <c r="EEJ239" s="79"/>
      <c r="EEK239" s="79"/>
      <c r="EEL239" s="79"/>
      <c r="EEM239" s="79"/>
      <c r="EEN239" s="79"/>
      <c r="EEO239" s="79"/>
      <c r="EEP239" s="79"/>
      <c r="EEQ239" s="79"/>
      <c r="EER239" s="79"/>
      <c r="EES239" s="79"/>
      <c r="EET239" s="79"/>
      <c r="EEU239" s="79"/>
      <c r="EEV239" s="79"/>
      <c r="EEW239" s="79"/>
      <c r="EEX239" s="79"/>
      <c r="EEY239" s="79"/>
      <c r="EEZ239" s="79"/>
      <c r="EFA239" s="79"/>
      <c r="EFB239" s="79"/>
      <c r="EFC239" s="79"/>
      <c r="EFD239" s="79"/>
      <c r="EFE239" s="79"/>
      <c r="EFF239" s="79"/>
      <c r="EFG239" s="79"/>
      <c r="EFH239" s="79"/>
      <c r="EFI239" s="79"/>
      <c r="EFJ239" s="79"/>
      <c r="EFK239" s="79"/>
      <c r="EFL239" s="79"/>
      <c r="EFM239" s="79"/>
      <c r="EFN239" s="79"/>
      <c r="EFO239" s="79"/>
      <c r="EFP239" s="79"/>
      <c r="EFQ239" s="79"/>
      <c r="EFR239" s="79"/>
      <c r="EFS239" s="79"/>
      <c r="EFT239" s="79"/>
      <c r="EFU239" s="79"/>
      <c r="EFV239" s="79"/>
      <c r="EFW239" s="79"/>
      <c r="EFX239" s="79"/>
      <c r="EFY239" s="79"/>
      <c r="EFZ239" s="79"/>
      <c r="EGA239" s="79"/>
      <c r="EGB239" s="79"/>
      <c r="EGC239" s="79"/>
      <c r="EGD239" s="79"/>
      <c r="EGE239" s="79"/>
      <c r="EGF239" s="79"/>
      <c r="EGG239" s="79"/>
      <c r="EGH239" s="79"/>
      <c r="EGI239" s="79"/>
      <c r="EGJ239" s="79"/>
      <c r="EGK239" s="79"/>
      <c r="EGL239" s="79"/>
      <c r="EGM239" s="79"/>
      <c r="EGN239" s="79"/>
      <c r="EGO239" s="79"/>
      <c r="EGP239" s="79"/>
      <c r="EGQ239" s="79"/>
      <c r="EGR239" s="79"/>
      <c r="EGS239" s="79"/>
      <c r="EGT239" s="79"/>
      <c r="EGU239" s="79"/>
      <c r="EGV239" s="79"/>
      <c r="EGW239" s="79"/>
      <c r="EGX239" s="79"/>
      <c r="EGY239" s="79"/>
      <c r="EGZ239" s="79"/>
      <c r="EHA239" s="79"/>
      <c r="EHB239" s="79"/>
      <c r="EHC239" s="79"/>
      <c r="EHD239" s="79"/>
      <c r="EHE239" s="79"/>
      <c r="EHF239" s="79"/>
      <c r="EHG239" s="79"/>
      <c r="EHH239" s="79"/>
      <c r="EHI239" s="79"/>
      <c r="EHJ239" s="79"/>
      <c r="EHK239" s="79"/>
      <c r="EHL239" s="79"/>
      <c r="EHM239" s="79"/>
      <c r="EHN239" s="79"/>
      <c r="EHO239" s="79"/>
      <c r="EHP239" s="79"/>
      <c r="EHQ239" s="79"/>
      <c r="EHR239" s="79"/>
      <c r="EHS239" s="79"/>
      <c r="EHT239" s="79"/>
      <c r="EHU239" s="79"/>
      <c r="EHV239" s="79"/>
      <c r="EHW239" s="79"/>
      <c r="EHX239" s="79"/>
      <c r="EHY239" s="79"/>
      <c r="EHZ239" s="79"/>
      <c r="EIA239" s="79"/>
      <c r="EIB239" s="79"/>
      <c r="EIC239" s="79"/>
      <c r="EID239" s="79"/>
      <c r="EIE239" s="79"/>
      <c r="EIF239" s="79"/>
      <c r="EIG239" s="79"/>
      <c r="EIH239" s="79"/>
      <c r="EII239" s="79"/>
      <c r="EIJ239" s="79"/>
      <c r="EIK239" s="79"/>
      <c r="EIL239" s="79"/>
      <c r="EIM239" s="79"/>
      <c r="EIN239" s="79"/>
      <c r="EIO239" s="79"/>
      <c r="EIP239" s="79"/>
      <c r="EIQ239" s="79"/>
      <c r="EIR239" s="79"/>
      <c r="EIS239" s="79"/>
      <c r="EIT239" s="79"/>
      <c r="EIU239" s="79"/>
      <c r="EIV239" s="79"/>
      <c r="EIW239" s="79"/>
      <c r="EIX239" s="79"/>
      <c r="EIY239" s="79"/>
      <c r="EIZ239" s="79"/>
      <c r="EJA239" s="79"/>
      <c r="EJB239" s="79"/>
      <c r="EJC239" s="79"/>
      <c r="EJD239" s="79"/>
      <c r="EJE239" s="79"/>
      <c r="EJF239" s="79"/>
      <c r="EJG239" s="79"/>
      <c r="EJH239" s="79"/>
      <c r="EJI239" s="79"/>
      <c r="EJJ239" s="79"/>
      <c r="EJK239" s="79"/>
      <c r="EJL239" s="79"/>
      <c r="EJM239" s="79"/>
      <c r="EJN239" s="79"/>
      <c r="EJO239" s="79"/>
      <c r="EJP239" s="79"/>
      <c r="EJQ239" s="79"/>
      <c r="EJR239" s="79"/>
      <c r="EJS239" s="79"/>
      <c r="EJT239" s="79"/>
      <c r="EJU239" s="79"/>
      <c r="EJV239" s="79"/>
      <c r="EJW239" s="79"/>
      <c r="EJX239" s="79"/>
      <c r="EJY239" s="79"/>
      <c r="EJZ239" s="79"/>
      <c r="EKA239" s="79"/>
      <c r="EKB239" s="79"/>
      <c r="EKC239" s="79"/>
      <c r="EKD239" s="79"/>
      <c r="EKE239" s="79"/>
      <c r="EKF239" s="79"/>
      <c r="EKG239" s="79"/>
      <c r="EKH239" s="79"/>
      <c r="EKI239" s="79"/>
      <c r="EKJ239" s="79"/>
      <c r="EKK239" s="79"/>
      <c r="EKL239" s="79"/>
      <c r="EKM239" s="79"/>
      <c r="EKN239" s="79"/>
      <c r="EKO239" s="79"/>
      <c r="EKP239" s="79"/>
      <c r="EKQ239" s="79"/>
      <c r="EKR239" s="79"/>
      <c r="EKS239" s="79"/>
      <c r="EKT239" s="79"/>
      <c r="EKU239" s="79"/>
      <c r="EKV239" s="79"/>
      <c r="EKW239" s="79"/>
      <c r="EKX239" s="79"/>
      <c r="EKY239" s="79"/>
      <c r="EKZ239" s="79"/>
      <c r="ELA239" s="79"/>
      <c r="ELB239" s="79"/>
      <c r="ELC239" s="79"/>
      <c r="ELD239" s="79"/>
      <c r="ELE239" s="79"/>
      <c r="ELF239" s="79"/>
      <c r="ELG239" s="79"/>
      <c r="ELH239" s="79"/>
      <c r="ELI239" s="79"/>
      <c r="ELJ239" s="79"/>
      <c r="ELK239" s="79"/>
      <c r="ELL239" s="79"/>
      <c r="ELM239" s="79"/>
      <c r="ELN239" s="79"/>
      <c r="ELO239" s="79"/>
      <c r="ELP239" s="79"/>
      <c r="ELQ239" s="79"/>
      <c r="ELR239" s="79"/>
      <c r="ELS239" s="79"/>
      <c r="ELT239" s="79"/>
      <c r="ELU239" s="79"/>
      <c r="ELV239" s="79"/>
      <c r="ELW239" s="79"/>
      <c r="ELX239" s="79"/>
      <c r="ELY239" s="79"/>
      <c r="ELZ239" s="79"/>
      <c r="EMA239" s="79"/>
      <c r="EMB239" s="79"/>
      <c r="EMC239" s="79"/>
      <c r="EMD239" s="79"/>
      <c r="EME239" s="79"/>
      <c r="EMF239" s="79"/>
      <c r="EMG239" s="79"/>
      <c r="EMH239" s="79"/>
      <c r="EMI239" s="79"/>
      <c r="EMJ239" s="79"/>
      <c r="EMK239" s="79"/>
      <c r="EML239" s="79"/>
      <c r="EMM239" s="79"/>
      <c r="EMN239" s="79"/>
      <c r="EMO239" s="79"/>
      <c r="EMP239" s="79"/>
      <c r="EMQ239" s="79"/>
      <c r="EMR239" s="79"/>
      <c r="EMS239" s="79"/>
      <c r="EMT239" s="79"/>
      <c r="EMU239" s="79"/>
      <c r="EMV239" s="79"/>
      <c r="EMW239" s="79"/>
      <c r="EMX239" s="79"/>
      <c r="EMY239" s="79"/>
      <c r="EMZ239" s="79"/>
      <c r="ENA239" s="79"/>
      <c r="ENB239" s="79"/>
      <c r="ENC239" s="79"/>
      <c r="END239" s="79"/>
      <c r="ENE239" s="79"/>
      <c r="ENF239" s="79"/>
      <c r="ENG239" s="79"/>
      <c r="ENH239" s="79"/>
      <c r="ENI239" s="79"/>
      <c r="ENJ239" s="79"/>
      <c r="ENK239" s="79"/>
      <c r="ENL239" s="79"/>
      <c r="ENM239" s="79"/>
      <c r="ENN239" s="79"/>
      <c r="ENO239" s="79"/>
      <c r="ENP239" s="79"/>
      <c r="ENQ239" s="79"/>
      <c r="ENR239" s="79"/>
      <c r="ENS239" s="79"/>
      <c r="ENT239" s="79"/>
      <c r="ENU239" s="79"/>
      <c r="ENV239" s="79"/>
      <c r="ENW239" s="79"/>
      <c r="ENX239" s="79"/>
      <c r="ENY239" s="79"/>
      <c r="ENZ239" s="79"/>
      <c r="EOA239" s="79"/>
      <c r="EOB239" s="79"/>
      <c r="EOC239" s="79"/>
      <c r="EOD239" s="79"/>
      <c r="EOE239" s="79"/>
      <c r="EOF239" s="79"/>
      <c r="EOG239" s="79"/>
      <c r="EOH239" s="79"/>
      <c r="EOI239" s="79"/>
      <c r="EOJ239" s="79"/>
      <c r="EOK239" s="79"/>
      <c r="EOL239" s="79"/>
      <c r="EOM239" s="79"/>
      <c r="EON239" s="79"/>
      <c r="EOO239" s="79"/>
      <c r="EOP239" s="79"/>
      <c r="EOQ239" s="79"/>
      <c r="EOR239" s="79"/>
      <c r="EOS239" s="79"/>
      <c r="EOT239" s="79"/>
      <c r="EOU239" s="79"/>
      <c r="EOV239" s="79"/>
      <c r="EOW239" s="79"/>
      <c r="EOX239" s="79"/>
      <c r="EOY239" s="79"/>
      <c r="EOZ239" s="79"/>
      <c r="EPA239" s="79"/>
      <c r="EPB239" s="79"/>
      <c r="EPC239" s="79"/>
      <c r="EPD239" s="79"/>
      <c r="EPE239" s="79"/>
      <c r="EPF239" s="79"/>
      <c r="EPG239" s="79"/>
      <c r="EPH239" s="79"/>
      <c r="EPI239" s="79"/>
      <c r="EPJ239" s="79"/>
      <c r="EPK239" s="79"/>
      <c r="EPL239" s="79"/>
      <c r="EPM239" s="79"/>
      <c r="EPN239" s="79"/>
      <c r="EPO239" s="79"/>
      <c r="EPP239" s="79"/>
      <c r="EPQ239" s="79"/>
      <c r="EPR239" s="79"/>
      <c r="EPS239" s="79"/>
      <c r="EPT239" s="79"/>
      <c r="EPU239" s="79"/>
      <c r="EPV239" s="79"/>
      <c r="EPW239" s="79"/>
      <c r="EPX239" s="79"/>
      <c r="EPY239" s="79"/>
      <c r="EPZ239" s="79"/>
      <c r="EQA239" s="79"/>
      <c r="EQB239" s="79"/>
      <c r="EQC239" s="79"/>
      <c r="EQD239" s="79"/>
      <c r="EQE239" s="79"/>
      <c r="EQF239" s="79"/>
      <c r="EQG239" s="79"/>
      <c r="EQH239" s="79"/>
      <c r="EQI239" s="79"/>
      <c r="EQJ239" s="79"/>
      <c r="EQK239" s="79"/>
      <c r="EQL239" s="79"/>
      <c r="EQM239" s="79"/>
      <c r="EQN239" s="79"/>
      <c r="EQO239" s="79"/>
      <c r="EQP239" s="79"/>
      <c r="EQQ239" s="79"/>
      <c r="EQR239" s="79"/>
      <c r="EQS239" s="79"/>
      <c r="EQT239" s="79"/>
      <c r="EQU239" s="79"/>
      <c r="EQV239" s="79"/>
      <c r="EQW239" s="79"/>
      <c r="EQX239" s="79"/>
      <c r="EQY239" s="79"/>
      <c r="EQZ239" s="79"/>
      <c r="ERA239" s="79"/>
      <c r="ERB239" s="79"/>
      <c r="ERC239" s="79"/>
      <c r="ERD239" s="79"/>
      <c r="ERE239" s="79"/>
      <c r="ERF239" s="79"/>
      <c r="ERG239" s="79"/>
      <c r="ERH239" s="79"/>
      <c r="ERI239" s="79"/>
      <c r="ERJ239" s="79"/>
      <c r="ERK239" s="79"/>
      <c r="ERL239" s="79"/>
      <c r="ERM239" s="79"/>
      <c r="ERN239" s="79"/>
      <c r="ERO239" s="79"/>
      <c r="ERP239" s="79"/>
      <c r="ERQ239" s="79"/>
      <c r="ERR239" s="79"/>
      <c r="ERS239" s="79"/>
      <c r="ERT239" s="79"/>
      <c r="ERU239" s="79"/>
      <c r="ERV239" s="79"/>
      <c r="ERW239" s="79"/>
      <c r="ERX239" s="79"/>
      <c r="ERY239" s="79"/>
      <c r="ERZ239" s="79"/>
      <c r="ESA239" s="79"/>
      <c r="ESB239" s="79"/>
      <c r="ESC239" s="79"/>
      <c r="ESD239" s="79"/>
      <c r="ESE239" s="79"/>
      <c r="ESF239" s="79"/>
      <c r="ESG239" s="79"/>
      <c r="ESH239" s="79"/>
      <c r="ESI239" s="79"/>
      <c r="ESJ239" s="79"/>
      <c r="ESK239" s="79"/>
      <c r="ESL239" s="79"/>
      <c r="ESM239" s="79"/>
      <c r="ESN239" s="79"/>
      <c r="ESO239" s="79"/>
      <c r="ESP239" s="79"/>
      <c r="ESQ239" s="79"/>
      <c r="ESR239" s="79"/>
      <c r="ESS239" s="79"/>
      <c r="EST239" s="79"/>
      <c r="ESU239" s="79"/>
      <c r="ESV239" s="79"/>
      <c r="ESW239" s="79"/>
      <c r="ESX239" s="79"/>
      <c r="ESY239" s="79"/>
      <c r="ESZ239" s="79"/>
      <c r="ETA239" s="79"/>
      <c r="ETB239" s="79"/>
      <c r="ETC239" s="79"/>
      <c r="ETD239" s="79"/>
      <c r="ETE239" s="79"/>
      <c r="ETF239" s="79"/>
      <c r="ETG239" s="79"/>
      <c r="ETH239" s="79"/>
      <c r="ETI239" s="79"/>
      <c r="ETJ239" s="79"/>
      <c r="ETK239" s="79"/>
      <c r="ETL239" s="79"/>
      <c r="ETM239" s="79"/>
      <c r="ETN239" s="79"/>
      <c r="ETO239" s="79"/>
      <c r="ETP239" s="79"/>
      <c r="ETQ239" s="79"/>
      <c r="ETR239" s="79"/>
      <c r="ETS239" s="79"/>
      <c r="ETT239" s="79"/>
      <c r="ETU239" s="79"/>
      <c r="ETV239" s="79"/>
      <c r="ETW239" s="79"/>
      <c r="ETX239" s="79"/>
      <c r="ETY239" s="79"/>
      <c r="ETZ239" s="79"/>
      <c r="EUA239" s="79"/>
      <c r="EUB239" s="79"/>
      <c r="EUC239" s="79"/>
      <c r="EUD239" s="79"/>
      <c r="EUE239" s="79"/>
      <c r="EUF239" s="79"/>
      <c r="EUG239" s="79"/>
      <c r="EUH239" s="79"/>
      <c r="EUI239" s="79"/>
      <c r="EUJ239" s="79"/>
      <c r="EUK239" s="79"/>
      <c r="EUL239" s="79"/>
      <c r="EUM239" s="79"/>
      <c r="EUN239" s="79"/>
      <c r="EUO239" s="79"/>
      <c r="EUP239" s="79"/>
      <c r="EUQ239" s="79"/>
      <c r="EUR239" s="79"/>
      <c r="EUS239" s="79"/>
      <c r="EUT239" s="79"/>
      <c r="EUU239" s="79"/>
      <c r="EUV239" s="79"/>
      <c r="EUW239" s="79"/>
      <c r="EUX239" s="79"/>
      <c r="EUY239" s="79"/>
      <c r="EUZ239" s="79"/>
      <c r="EVA239" s="79"/>
      <c r="EVB239" s="79"/>
      <c r="EVC239" s="79"/>
      <c r="EVD239" s="79"/>
      <c r="EVE239" s="79"/>
      <c r="EVF239" s="79"/>
      <c r="EVG239" s="79"/>
      <c r="EVH239" s="79"/>
      <c r="EVI239" s="79"/>
      <c r="EVJ239" s="79"/>
      <c r="EVK239" s="79"/>
      <c r="EVL239" s="79"/>
      <c r="EVM239" s="79"/>
      <c r="EVN239" s="79"/>
      <c r="EVO239" s="79"/>
      <c r="EVP239" s="79"/>
      <c r="EVQ239" s="79"/>
      <c r="EVR239" s="79"/>
      <c r="EVS239" s="79"/>
      <c r="EVT239" s="79"/>
      <c r="EVU239" s="79"/>
      <c r="EVV239" s="79"/>
      <c r="EVW239" s="79"/>
      <c r="EVX239" s="79"/>
      <c r="EVY239" s="79"/>
      <c r="EVZ239" s="79"/>
      <c r="EWA239" s="79"/>
      <c r="EWB239" s="79"/>
      <c r="EWC239" s="79"/>
      <c r="EWD239" s="79"/>
      <c r="EWE239" s="79"/>
      <c r="EWF239" s="79"/>
      <c r="EWG239" s="79"/>
      <c r="EWH239" s="79"/>
      <c r="EWI239" s="79"/>
      <c r="EWJ239" s="79"/>
      <c r="EWK239" s="79"/>
      <c r="EWL239" s="79"/>
      <c r="EWM239" s="79"/>
      <c r="EWN239" s="79"/>
      <c r="EWO239" s="79"/>
      <c r="EWP239" s="79"/>
      <c r="EWQ239" s="79"/>
      <c r="EWR239" s="79"/>
      <c r="EWS239" s="79"/>
      <c r="EWT239" s="79"/>
      <c r="EWU239" s="79"/>
      <c r="EWV239" s="79"/>
      <c r="EWW239" s="79"/>
      <c r="EWX239" s="79"/>
      <c r="EWY239" s="79"/>
      <c r="EWZ239" s="79"/>
      <c r="EXA239" s="79"/>
      <c r="EXB239" s="79"/>
      <c r="EXC239" s="79"/>
      <c r="EXD239" s="79"/>
      <c r="EXE239" s="79"/>
      <c r="EXF239" s="79"/>
      <c r="EXG239" s="79"/>
      <c r="EXH239" s="79"/>
      <c r="EXI239" s="79"/>
      <c r="EXJ239" s="79"/>
      <c r="EXK239" s="79"/>
      <c r="EXL239" s="79"/>
      <c r="EXM239" s="79"/>
      <c r="EXN239" s="79"/>
      <c r="EXO239" s="79"/>
      <c r="EXP239" s="79"/>
      <c r="EXQ239" s="79"/>
      <c r="EXR239" s="79"/>
      <c r="EXS239" s="79"/>
      <c r="EXT239" s="79"/>
      <c r="EXU239" s="79"/>
      <c r="EXV239" s="79"/>
      <c r="EXW239" s="79"/>
      <c r="EXX239" s="79"/>
      <c r="EXY239" s="79"/>
      <c r="EXZ239" s="79"/>
      <c r="EYA239" s="79"/>
      <c r="EYB239" s="79"/>
      <c r="EYC239" s="79"/>
      <c r="EYD239" s="79"/>
      <c r="EYE239" s="79"/>
      <c r="EYF239" s="79"/>
      <c r="EYG239" s="79"/>
      <c r="EYH239" s="79"/>
      <c r="EYI239" s="79"/>
      <c r="EYJ239" s="79"/>
      <c r="EYK239" s="79"/>
      <c r="EYL239" s="79"/>
      <c r="EYM239" s="79"/>
      <c r="EYN239" s="79"/>
      <c r="EYO239" s="79"/>
      <c r="EYP239" s="79"/>
      <c r="EYQ239" s="79"/>
      <c r="EYR239" s="79"/>
      <c r="EYS239" s="79"/>
      <c r="EYT239" s="79"/>
      <c r="EYU239" s="79"/>
      <c r="EYV239" s="79"/>
      <c r="EYW239" s="79"/>
      <c r="EYX239" s="79"/>
      <c r="EYY239" s="79"/>
      <c r="EYZ239" s="79"/>
      <c r="EZA239" s="79"/>
      <c r="EZB239" s="79"/>
      <c r="EZC239" s="79"/>
      <c r="EZD239" s="79"/>
      <c r="EZE239" s="79"/>
      <c r="EZF239" s="79"/>
      <c r="EZG239" s="79"/>
      <c r="EZH239" s="79"/>
      <c r="EZI239" s="79"/>
      <c r="EZJ239" s="79"/>
      <c r="EZK239" s="79"/>
      <c r="EZL239" s="79"/>
      <c r="EZM239" s="79"/>
      <c r="EZN239" s="79"/>
      <c r="EZO239" s="79"/>
      <c r="EZP239" s="79"/>
      <c r="EZQ239" s="79"/>
      <c r="EZR239" s="79"/>
      <c r="EZS239" s="79"/>
      <c r="EZT239" s="79"/>
      <c r="EZU239" s="79"/>
      <c r="EZV239" s="79"/>
      <c r="EZW239" s="79"/>
      <c r="EZX239" s="79"/>
      <c r="EZY239" s="79"/>
      <c r="EZZ239" s="79"/>
      <c r="FAA239" s="79"/>
      <c r="FAB239" s="79"/>
      <c r="FAC239" s="79"/>
      <c r="FAD239" s="79"/>
      <c r="FAE239" s="79"/>
      <c r="FAF239" s="79"/>
      <c r="FAG239" s="79"/>
      <c r="FAH239" s="79"/>
      <c r="FAI239" s="79"/>
      <c r="FAJ239" s="79"/>
      <c r="FAK239" s="79"/>
      <c r="FAL239" s="79"/>
      <c r="FAM239" s="79"/>
      <c r="FAN239" s="79"/>
      <c r="FAO239" s="79"/>
      <c r="FAP239" s="79"/>
      <c r="FAQ239" s="79"/>
      <c r="FAR239" s="79"/>
      <c r="FAS239" s="79"/>
      <c r="FAT239" s="79"/>
      <c r="FAU239" s="79"/>
      <c r="FAV239" s="79"/>
      <c r="FAW239" s="79"/>
      <c r="FAX239" s="79"/>
      <c r="FAY239" s="79"/>
      <c r="FAZ239" s="79"/>
      <c r="FBA239" s="79"/>
      <c r="FBB239" s="79"/>
      <c r="FBC239" s="79"/>
      <c r="FBD239" s="79"/>
      <c r="FBE239" s="79"/>
      <c r="FBF239" s="79"/>
      <c r="FBG239" s="79"/>
      <c r="FBH239" s="79"/>
      <c r="FBI239" s="79"/>
      <c r="FBJ239" s="79"/>
      <c r="FBK239" s="79"/>
      <c r="FBL239" s="79"/>
      <c r="FBM239" s="79"/>
      <c r="FBN239" s="79"/>
      <c r="FBO239" s="79"/>
      <c r="FBP239" s="79"/>
      <c r="FBQ239" s="79"/>
      <c r="FBR239" s="79"/>
      <c r="FBS239" s="79"/>
      <c r="FBT239" s="79"/>
      <c r="FBU239" s="79"/>
      <c r="FBV239" s="79"/>
      <c r="FBW239" s="79"/>
      <c r="FBX239" s="79"/>
      <c r="FBY239" s="79"/>
      <c r="FBZ239" s="79"/>
      <c r="FCA239" s="79"/>
      <c r="FCB239" s="79"/>
      <c r="FCC239" s="79"/>
      <c r="FCD239" s="79"/>
      <c r="FCE239" s="79"/>
      <c r="FCF239" s="79"/>
      <c r="FCG239" s="79"/>
      <c r="FCH239" s="79"/>
      <c r="FCI239" s="79"/>
      <c r="FCJ239" s="79"/>
      <c r="FCK239" s="79"/>
      <c r="FCL239" s="79"/>
      <c r="FCM239" s="79"/>
      <c r="FCN239" s="79"/>
      <c r="FCO239" s="79"/>
      <c r="FCP239" s="79"/>
      <c r="FCQ239" s="79"/>
      <c r="FCR239" s="79"/>
      <c r="FCS239" s="79"/>
      <c r="FCT239" s="79"/>
      <c r="FCU239" s="79"/>
      <c r="FCV239" s="79"/>
      <c r="FCW239" s="79"/>
      <c r="FCX239" s="79"/>
      <c r="FCY239" s="79"/>
      <c r="FCZ239" s="79"/>
      <c r="FDA239" s="79"/>
      <c r="FDB239" s="79"/>
      <c r="FDC239" s="79"/>
      <c r="FDD239" s="79"/>
      <c r="FDE239" s="79"/>
      <c r="FDF239" s="79"/>
      <c r="FDG239" s="79"/>
      <c r="FDH239" s="79"/>
      <c r="FDI239" s="79"/>
      <c r="FDJ239" s="79"/>
      <c r="FDK239" s="79"/>
      <c r="FDL239" s="79"/>
      <c r="FDM239" s="79"/>
      <c r="FDN239" s="79"/>
      <c r="FDO239" s="79"/>
      <c r="FDP239" s="79"/>
      <c r="FDQ239" s="79"/>
      <c r="FDR239" s="79"/>
      <c r="FDS239" s="79"/>
      <c r="FDT239" s="79"/>
      <c r="FDU239" s="79"/>
      <c r="FDV239" s="79"/>
      <c r="FDW239" s="79"/>
      <c r="FDX239" s="79"/>
      <c r="FDY239" s="79"/>
      <c r="FDZ239" s="79"/>
      <c r="FEA239" s="79"/>
      <c r="FEB239" s="79"/>
      <c r="FEC239" s="79"/>
      <c r="FED239" s="79"/>
      <c r="FEE239" s="79"/>
      <c r="FEF239" s="79"/>
      <c r="FEG239" s="79"/>
      <c r="FEH239" s="79"/>
      <c r="FEI239" s="79"/>
      <c r="FEJ239" s="79"/>
      <c r="FEK239" s="79"/>
      <c r="FEL239" s="79"/>
      <c r="FEM239" s="79"/>
      <c r="FEN239" s="79"/>
      <c r="FEO239" s="79"/>
      <c r="FEP239" s="79"/>
      <c r="FEQ239" s="79"/>
      <c r="FER239" s="79"/>
      <c r="FES239" s="79"/>
      <c r="FET239" s="79"/>
      <c r="FEU239" s="79"/>
      <c r="FEV239" s="79"/>
      <c r="FEW239" s="79"/>
      <c r="FEX239" s="79"/>
      <c r="FEY239" s="79"/>
      <c r="FEZ239" s="79"/>
      <c r="FFA239" s="79"/>
      <c r="FFB239" s="79"/>
      <c r="FFC239" s="79"/>
      <c r="FFD239" s="79"/>
      <c r="FFE239" s="79"/>
      <c r="FFF239" s="79"/>
      <c r="FFG239" s="79"/>
      <c r="FFH239" s="79"/>
      <c r="FFI239" s="79"/>
      <c r="FFJ239" s="79"/>
      <c r="FFK239" s="79"/>
      <c r="FFL239" s="79"/>
      <c r="FFM239" s="79"/>
      <c r="FFN239" s="79"/>
      <c r="FFO239" s="79"/>
      <c r="FFP239" s="79"/>
      <c r="FFQ239" s="79"/>
      <c r="FFR239" s="79"/>
      <c r="FFS239" s="79"/>
      <c r="FFT239" s="79"/>
      <c r="FFU239" s="79"/>
      <c r="FFV239" s="79"/>
      <c r="FFW239" s="79"/>
      <c r="FFX239" s="79"/>
      <c r="FFY239" s="79"/>
      <c r="FFZ239" s="79"/>
      <c r="FGA239" s="79"/>
      <c r="FGB239" s="79"/>
      <c r="FGC239" s="79"/>
      <c r="FGD239" s="79"/>
      <c r="FGE239" s="79"/>
      <c r="FGF239" s="79"/>
      <c r="FGG239" s="79"/>
      <c r="FGH239" s="79"/>
      <c r="FGI239" s="79"/>
      <c r="FGJ239" s="79"/>
      <c r="FGK239" s="79"/>
      <c r="FGL239" s="79"/>
      <c r="FGM239" s="79"/>
      <c r="FGN239" s="79"/>
      <c r="FGO239" s="79"/>
      <c r="FGP239" s="79"/>
      <c r="FGQ239" s="79"/>
      <c r="FGR239" s="79"/>
      <c r="FGS239" s="79"/>
      <c r="FGT239" s="79"/>
      <c r="FGU239" s="79"/>
      <c r="FGV239" s="79"/>
      <c r="FGW239" s="79"/>
      <c r="FGX239" s="79"/>
      <c r="FGY239" s="79"/>
      <c r="FGZ239" s="79"/>
      <c r="FHA239" s="79"/>
      <c r="FHB239" s="79"/>
      <c r="FHC239" s="79"/>
      <c r="FHD239" s="79"/>
      <c r="FHE239" s="79"/>
      <c r="FHF239" s="79"/>
      <c r="FHG239" s="79"/>
      <c r="FHH239" s="79"/>
      <c r="FHI239" s="79"/>
      <c r="FHJ239" s="79"/>
      <c r="FHK239" s="79"/>
      <c r="FHL239" s="79"/>
      <c r="FHM239" s="79"/>
      <c r="FHN239" s="79"/>
      <c r="FHO239" s="79"/>
      <c r="FHP239" s="79"/>
      <c r="FHQ239" s="79"/>
      <c r="FHR239" s="79"/>
      <c r="FHS239" s="79"/>
      <c r="FHT239" s="79"/>
      <c r="FHU239" s="79"/>
      <c r="FHV239" s="79"/>
      <c r="FHW239" s="79"/>
      <c r="FHX239" s="79"/>
      <c r="FHY239" s="79"/>
      <c r="FHZ239" s="79"/>
      <c r="FIA239" s="79"/>
      <c r="FIB239" s="79"/>
      <c r="FIC239" s="79"/>
      <c r="FID239" s="79"/>
      <c r="FIE239" s="79"/>
      <c r="FIF239" s="79"/>
      <c r="FIG239" s="79"/>
      <c r="FIH239" s="79"/>
      <c r="FII239" s="79"/>
      <c r="FIJ239" s="79"/>
      <c r="FIK239" s="79"/>
      <c r="FIL239" s="79"/>
      <c r="FIM239" s="79"/>
      <c r="FIN239" s="79"/>
      <c r="FIO239" s="79"/>
      <c r="FIP239" s="79"/>
      <c r="FIQ239" s="79"/>
      <c r="FIR239" s="79"/>
      <c r="FIS239" s="79"/>
      <c r="FIT239" s="79"/>
      <c r="FIU239" s="79"/>
      <c r="FIV239" s="79"/>
      <c r="FIW239" s="79"/>
      <c r="FIX239" s="79"/>
      <c r="FIY239" s="79"/>
      <c r="FIZ239" s="79"/>
      <c r="FJA239" s="79"/>
      <c r="FJB239" s="79"/>
      <c r="FJC239" s="79"/>
      <c r="FJD239" s="79"/>
      <c r="FJE239" s="79"/>
      <c r="FJF239" s="79"/>
      <c r="FJG239" s="79"/>
      <c r="FJH239" s="79"/>
      <c r="FJI239" s="79"/>
      <c r="FJJ239" s="79"/>
      <c r="FJK239" s="79"/>
      <c r="FJL239" s="79"/>
      <c r="FJM239" s="79"/>
      <c r="FJN239" s="79"/>
      <c r="FJO239" s="79"/>
      <c r="FJP239" s="79"/>
      <c r="FJQ239" s="79"/>
      <c r="FJR239" s="79"/>
      <c r="FJS239" s="79"/>
      <c r="FJT239" s="79"/>
      <c r="FJU239" s="79"/>
      <c r="FJV239" s="79"/>
      <c r="FJW239" s="79"/>
      <c r="FJX239" s="79"/>
      <c r="FJY239" s="79"/>
      <c r="FJZ239" s="79"/>
      <c r="FKA239" s="79"/>
      <c r="FKB239" s="79"/>
      <c r="FKC239" s="79"/>
      <c r="FKD239" s="79"/>
      <c r="FKE239" s="79"/>
      <c r="FKF239" s="79"/>
      <c r="FKG239" s="79"/>
      <c r="FKH239" s="79"/>
      <c r="FKI239" s="79"/>
      <c r="FKJ239" s="79"/>
      <c r="FKK239" s="79"/>
      <c r="FKL239" s="79"/>
      <c r="FKM239" s="79"/>
      <c r="FKN239" s="79"/>
      <c r="FKO239" s="79"/>
      <c r="FKP239" s="79"/>
      <c r="FKQ239" s="79"/>
      <c r="FKR239" s="79"/>
      <c r="FKS239" s="79"/>
      <c r="FKT239" s="79"/>
      <c r="FKU239" s="79"/>
      <c r="FKV239" s="79"/>
      <c r="FKW239" s="79"/>
      <c r="FKX239" s="79"/>
      <c r="FKY239" s="79"/>
      <c r="FKZ239" s="79"/>
      <c r="FLA239" s="79"/>
      <c r="FLB239" s="79"/>
      <c r="FLC239" s="79"/>
      <c r="FLD239" s="79"/>
      <c r="FLE239" s="79"/>
      <c r="FLF239" s="79"/>
      <c r="FLG239" s="79"/>
      <c r="FLH239" s="79"/>
      <c r="FLI239" s="79"/>
      <c r="FLJ239" s="79"/>
      <c r="FLK239" s="79"/>
      <c r="FLL239" s="79"/>
      <c r="FLM239" s="79"/>
      <c r="FLN239" s="79"/>
      <c r="FLO239" s="79"/>
      <c r="FLP239" s="79"/>
      <c r="FLQ239" s="79"/>
      <c r="FLR239" s="79"/>
      <c r="FLS239" s="79"/>
      <c r="FLT239" s="79"/>
      <c r="FLU239" s="79"/>
      <c r="FLV239" s="79"/>
      <c r="FLW239" s="79"/>
      <c r="FLX239" s="79"/>
      <c r="FLY239" s="79"/>
      <c r="FLZ239" s="79"/>
      <c r="FMA239" s="79"/>
      <c r="FMB239" s="79"/>
      <c r="FMC239" s="79"/>
      <c r="FMD239" s="79"/>
      <c r="FME239" s="79"/>
      <c r="FMF239" s="79"/>
      <c r="FMG239" s="79"/>
      <c r="FMH239" s="79"/>
      <c r="FMI239" s="79"/>
      <c r="FMJ239" s="79"/>
      <c r="FMK239" s="79"/>
      <c r="FML239" s="79"/>
      <c r="FMM239" s="79"/>
      <c r="FMN239" s="79"/>
      <c r="FMO239" s="79"/>
      <c r="FMP239" s="79"/>
      <c r="FMQ239" s="79"/>
      <c r="FMR239" s="79"/>
      <c r="FMS239" s="79"/>
      <c r="FMT239" s="79"/>
      <c r="FMU239" s="79"/>
      <c r="FMV239" s="79"/>
      <c r="FMW239" s="79"/>
      <c r="FMX239" s="79"/>
      <c r="FMY239" s="79"/>
      <c r="FMZ239" s="79"/>
      <c r="FNA239" s="79"/>
      <c r="FNB239" s="79"/>
      <c r="FNC239" s="79"/>
      <c r="FND239" s="79"/>
      <c r="FNE239" s="79"/>
      <c r="FNF239" s="79"/>
      <c r="FNG239" s="79"/>
      <c r="FNH239" s="79"/>
      <c r="FNI239" s="79"/>
      <c r="FNJ239" s="79"/>
      <c r="FNK239" s="79"/>
      <c r="FNL239" s="79"/>
      <c r="FNM239" s="79"/>
      <c r="FNN239" s="79"/>
      <c r="FNO239" s="79"/>
      <c r="FNP239" s="79"/>
      <c r="FNQ239" s="79"/>
      <c r="FNR239" s="79"/>
      <c r="FNS239" s="79"/>
      <c r="FNT239" s="79"/>
      <c r="FNU239" s="79"/>
      <c r="FNV239" s="79"/>
      <c r="FNW239" s="79"/>
      <c r="FNX239" s="79"/>
      <c r="FNY239" s="79"/>
      <c r="FNZ239" s="79"/>
      <c r="FOA239" s="79"/>
      <c r="FOB239" s="79"/>
      <c r="FOC239" s="79"/>
      <c r="FOD239" s="79"/>
      <c r="FOE239" s="79"/>
      <c r="FOF239" s="79"/>
      <c r="FOG239" s="79"/>
      <c r="FOH239" s="79"/>
      <c r="FOI239" s="79"/>
      <c r="FOJ239" s="79"/>
      <c r="FOK239" s="79"/>
      <c r="FOL239" s="79"/>
      <c r="FOM239" s="79"/>
      <c r="FON239" s="79"/>
      <c r="FOO239" s="79"/>
      <c r="FOP239" s="79"/>
      <c r="FOQ239" s="79"/>
      <c r="FOR239" s="79"/>
      <c r="FOS239" s="79"/>
      <c r="FOT239" s="79"/>
      <c r="FOU239" s="79"/>
      <c r="FOV239" s="79"/>
      <c r="FOW239" s="79"/>
      <c r="FOX239" s="79"/>
      <c r="FOY239" s="79"/>
      <c r="FOZ239" s="79"/>
      <c r="FPA239" s="79"/>
      <c r="FPB239" s="79"/>
      <c r="FPC239" s="79"/>
      <c r="FPD239" s="79"/>
      <c r="FPE239" s="79"/>
      <c r="FPF239" s="79"/>
      <c r="FPG239" s="79"/>
      <c r="FPH239" s="79"/>
      <c r="FPI239" s="79"/>
      <c r="FPJ239" s="79"/>
      <c r="FPK239" s="79"/>
      <c r="FPL239" s="79"/>
      <c r="FPM239" s="79"/>
      <c r="FPN239" s="79"/>
      <c r="FPO239" s="79"/>
      <c r="FPP239" s="79"/>
      <c r="FPQ239" s="79"/>
      <c r="FPR239" s="79"/>
      <c r="FPS239" s="79"/>
      <c r="FPT239" s="79"/>
      <c r="FPU239" s="79"/>
      <c r="FPV239" s="79"/>
      <c r="FPW239" s="79"/>
      <c r="FPX239" s="79"/>
      <c r="FPY239" s="79"/>
      <c r="FPZ239" s="79"/>
      <c r="FQA239" s="79"/>
      <c r="FQB239" s="79"/>
      <c r="FQC239" s="79"/>
      <c r="FQD239" s="79"/>
      <c r="FQE239" s="79"/>
      <c r="FQF239" s="79"/>
      <c r="FQG239" s="79"/>
      <c r="FQH239" s="79"/>
      <c r="FQI239" s="79"/>
      <c r="FQJ239" s="79"/>
      <c r="FQK239" s="79"/>
      <c r="FQL239" s="79"/>
      <c r="FQM239" s="79"/>
      <c r="FQN239" s="79"/>
      <c r="FQO239" s="79"/>
      <c r="FQP239" s="79"/>
      <c r="FQQ239" s="79"/>
      <c r="FQR239" s="79"/>
      <c r="FQS239" s="79"/>
      <c r="FQT239" s="79"/>
      <c r="FQU239" s="79"/>
      <c r="FQV239" s="79"/>
      <c r="FQW239" s="79"/>
      <c r="FQX239" s="79"/>
      <c r="FQY239" s="79"/>
      <c r="FQZ239" s="79"/>
      <c r="FRA239" s="79"/>
      <c r="FRB239" s="79"/>
      <c r="FRC239" s="79"/>
      <c r="FRD239" s="79"/>
      <c r="FRE239" s="79"/>
      <c r="FRF239" s="79"/>
      <c r="FRG239" s="79"/>
      <c r="FRH239" s="79"/>
      <c r="FRI239" s="79"/>
      <c r="FRJ239" s="79"/>
      <c r="FRK239" s="79"/>
      <c r="FRL239" s="79"/>
      <c r="FRM239" s="79"/>
      <c r="FRN239" s="79"/>
      <c r="FRO239" s="79"/>
      <c r="FRP239" s="79"/>
      <c r="FRQ239" s="79"/>
      <c r="FRR239" s="79"/>
      <c r="FRS239" s="79"/>
      <c r="FRT239" s="79"/>
      <c r="FRU239" s="79"/>
      <c r="FRV239" s="79"/>
      <c r="FRW239" s="79"/>
      <c r="FRX239" s="79"/>
      <c r="FRY239" s="79"/>
      <c r="FRZ239" s="79"/>
      <c r="FSA239" s="79"/>
      <c r="FSB239" s="79"/>
      <c r="FSC239" s="79"/>
      <c r="FSD239" s="79"/>
      <c r="FSE239" s="79"/>
      <c r="FSF239" s="79"/>
      <c r="FSG239" s="79"/>
      <c r="FSH239" s="79"/>
      <c r="FSI239" s="79"/>
      <c r="FSJ239" s="79"/>
      <c r="FSK239" s="79"/>
      <c r="FSL239" s="79"/>
      <c r="FSM239" s="79"/>
      <c r="FSN239" s="79"/>
      <c r="FSO239" s="79"/>
      <c r="FSP239" s="79"/>
      <c r="FSQ239" s="79"/>
      <c r="FSR239" s="79"/>
      <c r="FSS239" s="79"/>
      <c r="FST239" s="79"/>
      <c r="FSU239" s="79"/>
      <c r="FSV239" s="79"/>
      <c r="FSW239" s="79"/>
      <c r="FSX239" s="79"/>
      <c r="FSY239" s="79"/>
      <c r="FSZ239" s="79"/>
      <c r="FTA239" s="79"/>
      <c r="FTB239" s="79"/>
      <c r="FTC239" s="79"/>
      <c r="FTD239" s="79"/>
      <c r="FTE239" s="79"/>
      <c r="FTF239" s="79"/>
      <c r="FTG239" s="79"/>
      <c r="FTH239" s="79"/>
      <c r="FTI239" s="79"/>
      <c r="FTJ239" s="79"/>
      <c r="FTK239" s="79"/>
      <c r="FTL239" s="79"/>
      <c r="FTM239" s="79"/>
      <c r="FTN239" s="79"/>
      <c r="FTO239" s="79"/>
      <c r="FTP239" s="79"/>
      <c r="FTQ239" s="79"/>
      <c r="FTR239" s="79"/>
      <c r="FTS239" s="79"/>
      <c r="FTT239" s="79"/>
      <c r="FTU239" s="79"/>
      <c r="FTV239" s="79"/>
      <c r="FTW239" s="79"/>
      <c r="FTX239" s="79"/>
      <c r="FTY239" s="79"/>
      <c r="FTZ239" s="79"/>
      <c r="FUA239" s="79"/>
      <c r="FUB239" s="79"/>
      <c r="FUC239" s="79"/>
      <c r="FUD239" s="79"/>
      <c r="FUE239" s="79"/>
      <c r="FUF239" s="79"/>
      <c r="FUG239" s="79"/>
      <c r="FUH239" s="79"/>
      <c r="FUI239" s="79"/>
      <c r="FUJ239" s="79"/>
      <c r="FUK239" s="79"/>
      <c r="FUL239" s="79"/>
      <c r="FUM239" s="79"/>
      <c r="FUN239" s="79"/>
      <c r="FUO239" s="79"/>
      <c r="FUP239" s="79"/>
      <c r="FUQ239" s="79"/>
      <c r="FUR239" s="79"/>
      <c r="FUS239" s="79"/>
      <c r="FUT239" s="79"/>
      <c r="FUU239" s="79"/>
      <c r="FUV239" s="79"/>
      <c r="FUW239" s="79"/>
      <c r="FUX239" s="79"/>
      <c r="FUY239" s="79"/>
      <c r="FUZ239" s="79"/>
      <c r="FVA239" s="79"/>
      <c r="FVB239" s="79"/>
      <c r="FVC239" s="79"/>
      <c r="FVD239" s="79"/>
      <c r="FVE239" s="79"/>
      <c r="FVF239" s="79"/>
      <c r="FVG239" s="79"/>
      <c r="FVH239" s="79"/>
      <c r="FVI239" s="79"/>
      <c r="FVJ239" s="79"/>
      <c r="FVK239" s="79"/>
      <c r="FVL239" s="79"/>
      <c r="FVM239" s="79"/>
      <c r="FVN239" s="79"/>
      <c r="FVO239" s="79"/>
      <c r="FVP239" s="79"/>
      <c r="FVQ239" s="79"/>
      <c r="FVR239" s="79"/>
      <c r="FVS239" s="79"/>
      <c r="FVT239" s="79"/>
      <c r="FVU239" s="79"/>
      <c r="FVV239" s="79"/>
      <c r="FVW239" s="79"/>
      <c r="FVX239" s="79"/>
      <c r="FVY239" s="79"/>
      <c r="FVZ239" s="79"/>
      <c r="FWA239" s="79"/>
      <c r="FWB239" s="79"/>
      <c r="FWC239" s="79"/>
      <c r="FWD239" s="79"/>
      <c r="FWE239" s="79"/>
      <c r="FWF239" s="79"/>
      <c r="FWG239" s="79"/>
      <c r="FWH239" s="79"/>
      <c r="FWI239" s="79"/>
      <c r="FWJ239" s="79"/>
      <c r="FWK239" s="79"/>
      <c r="FWL239" s="79"/>
      <c r="FWM239" s="79"/>
      <c r="FWN239" s="79"/>
      <c r="FWO239" s="79"/>
      <c r="FWP239" s="79"/>
      <c r="FWQ239" s="79"/>
      <c r="FWR239" s="79"/>
      <c r="FWS239" s="79"/>
      <c r="FWT239" s="79"/>
      <c r="FWU239" s="79"/>
      <c r="FWV239" s="79"/>
      <c r="FWW239" s="79"/>
      <c r="FWX239" s="79"/>
      <c r="FWY239" s="79"/>
      <c r="FWZ239" s="79"/>
      <c r="FXA239" s="79"/>
      <c r="FXB239" s="79"/>
      <c r="FXC239" s="79"/>
      <c r="FXD239" s="79"/>
      <c r="FXE239" s="79"/>
      <c r="FXF239" s="79"/>
      <c r="FXG239" s="79"/>
      <c r="FXH239" s="79"/>
      <c r="FXI239" s="79"/>
      <c r="FXJ239" s="79"/>
      <c r="FXK239" s="79"/>
      <c r="FXL239" s="79"/>
      <c r="FXM239" s="79"/>
      <c r="FXN239" s="79"/>
      <c r="FXO239" s="79"/>
      <c r="FXP239" s="79"/>
      <c r="FXQ239" s="79"/>
      <c r="FXR239" s="79"/>
      <c r="FXS239" s="79"/>
      <c r="FXT239" s="79"/>
      <c r="FXU239" s="79"/>
      <c r="FXV239" s="79"/>
      <c r="FXW239" s="79"/>
      <c r="FXX239" s="79"/>
      <c r="FXY239" s="79"/>
      <c r="FXZ239" s="79"/>
      <c r="FYA239" s="79"/>
      <c r="FYB239" s="79"/>
      <c r="FYC239" s="79"/>
      <c r="FYD239" s="79"/>
      <c r="FYE239" s="79"/>
      <c r="FYF239" s="79"/>
      <c r="FYG239" s="79"/>
      <c r="FYH239" s="79"/>
      <c r="FYI239" s="79"/>
      <c r="FYJ239" s="79"/>
      <c r="FYK239" s="79"/>
      <c r="FYL239" s="79"/>
      <c r="FYM239" s="79"/>
      <c r="FYN239" s="79"/>
      <c r="FYO239" s="79"/>
      <c r="FYP239" s="79"/>
      <c r="FYQ239" s="79"/>
      <c r="FYR239" s="79"/>
      <c r="FYS239" s="79"/>
      <c r="FYT239" s="79"/>
      <c r="FYU239" s="79"/>
      <c r="FYV239" s="79"/>
      <c r="FYW239" s="79"/>
      <c r="FYX239" s="79"/>
      <c r="FYY239" s="79"/>
      <c r="FYZ239" s="79"/>
      <c r="FZA239" s="79"/>
      <c r="FZB239" s="79"/>
      <c r="FZC239" s="79"/>
      <c r="FZD239" s="79"/>
      <c r="FZE239" s="79"/>
      <c r="FZF239" s="79"/>
      <c r="FZG239" s="79"/>
      <c r="FZH239" s="79"/>
      <c r="FZI239" s="79"/>
      <c r="FZJ239" s="79"/>
      <c r="FZK239" s="79"/>
      <c r="FZL239" s="79"/>
      <c r="FZM239" s="79"/>
      <c r="FZN239" s="79"/>
      <c r="FZO239" s="79"/>
      <c r="FZP239" s="79"/>
      <c r="FZQ239" s="79"/>
      <c r="FZR239" s="79"/>
      <c r="FZS239" s="79"/>
      <c r="FZT239" s="79"/>
      <c r="FZU239" s="79"/>
      <c r="FZV239" s="79"/>
      <c r="FZW239" s="79"/>
      <c r="FZX239" s="79"/>
      <c r="FZY239" s="79"/>
      <c r="FZZ239" s="79"/>
      <c r="GAA239" s="79"/>
      <c r="GAB239" s="79"/>
      <c r="GAC239" s="79"/>
      <c r="GAD239" s="79"/>
      <c r="GAE239" s="79"/>
      <c r="GAF239" s="79"/>
      <c r="GAG239" s="79"/>
      <c r="GAH239" s="79"/>
      <c r="GAI239" s="79"/>
      <c r="GAJ239" s="79"/>
      <c r="GAK239" s="79"/>
      <c r="GAL239" s="79"/>
      <c r="GAM239" s="79"/>
      <c r="GAN239" s="79"/>
      <c r="GAO239" s="79"/>
      <c r="GAP239" s="79"/>
      <c r="GAQ239" s="79"/>
      <c r="GAR239" s="79"/>
      <c r="GAS239" s="79"/>
      <c r="GAT239" s="79"/>
      <c r="GAU239" s="79"/>
      <c r="GAV239" s="79"/>
      <c r="GAW239" s="79"/>
      <c r="GAX239" s="79"/>
      <c r="GAY239" s="79"/>
      <c r="GAZ239" s="79"/>
      <c r="GBA239" s="79"/>
      <c r="GBB239" s="79"/>
      <c r="GBC239" s="79"/>
      <c r="GBD239" s="79"/>
      <c r="GBE239" s="79"/>
      <c r="GBF239" s="79"/>
      <c r="GBG239" s="79"/>
      <c r="GBH239" s="79"/>
      <c r="GBI239" s="79"/>
      <c r="GBJ239" s="79"/>
      <c r="GBK239" s="79"/>
      <c r="GBL239" s="79"/>
      <c r="GBM239" s="79"/>
      <c r="GBN239" s="79"/>
      <c r="GBO239" s="79"/>
      <c r="GBP239" s="79"/>
      <c r="GBQ239" s="79"/>
      <c r="GBR239" s="79"/>
      <c r="GBS239" s="79"/>
      <c r="GBT239" s="79"/>
      <c r="GBU239" s="79"/>
      <c r="GBV239" s="79"/>
      <c r="GBW239" s="79"/>
      <c r="GBX239" s="79"/>
      <c r="GBY239" s="79"/>
      <c r="GBZ239" s="79"/>
      <c r="GCA239" s="79"/>
      <c r="GCB239" s="79"/>
      <c r="GCC239" s="79"/>
      <c r="GCD239" s="79"/>
      <c r="GCE239" s="79"/>
      <c r="GCF239" s="79"/>
      <c r="GCG239" s="79"/>
      <c r="GCH239" s="79"/>
      <c r="GCI239" s="79"/>
      <c r="GCJ239" s="79"/>
      <c r="GCK239" s="79"/>
      <c r="GCL239" s="79"/>
      <c r="GCM239" s="79"/>
      <c r="GCN239" s="79"/>
      <c r="GCO239" s="79"/>
      <c r="GCP239" s="79"/>
      <c r="GCQ239" s="79"/>
      <c r="GCR239" s="79"/>
      <c r="GCS239" s="79"/>
      <c r="GCT239" s="79"/>
      <c r="GCU239" s="79"/>
      <c r="GCV239" s="79"/>
      <c r="GCW239" s="79"/>
      <c r="GCX239" s="79"/>
      <c r="GCY239" s="79"/>
      <c r="GCZ239" s="79"/>
      <c r="GDA239" s="79"/>
      <c r="GDB239" s="79"/>
      <c r="GDC239" s="79"/>
      <c r="GDD239" s="79"/>
      <c r="GDE239" s="79"/>
      <c r="GDF239" s="79"/>
      <c r="GDG239" s="79"/>
      <c r="GDH239" s="79"/>
      <c r="GDI239" s="79"/>
      <c r="GDJ239" s="79"/>
      <c r="GDK239" s="79"/>
      <c r="GDL239" s="79"/>
      <c r="GDM239" s="79"/>
      <c r="GDN239" s="79"/>
      <c r="GDO239" s="79"/>
      <c r="GDP239" s="79"/>
      <c r="GDQ239" s="79"/>
      <c r="GDR239" s="79"/>
      <c r="GDS239" s="79"/>
      <c r="GDT239" s="79"/>
      <c r="GDU239" s="79"/>
      <c r="GDV239" s="79"/>
      <c r="GDW239" s="79"/>
      <c r="GDX239" s="79"/>
      <c r="GDY239" s="79"/>
      <c r="GDZ239" s="79"/>
      <c r="GEA239" s="79"/>
      <c r="GEB239" s="79"/>
      <c r="GEC239" s="79"/>
      <c r="GED239" s="79"/>
      <c r="GEE239" s="79"/>
      <c r="GEF239" s="79"/>
      <c r="GEG239" s="79"/>
      <c r="GEH239" s="79"/>
      <c r="GEI239" s="79"/>
      <c r="GEJ239" s="79"/>
      <c r="GEK239" s="79"/>
      <c r="GEL239" s="79"/>
      <c r="GEM239" s="79"/>
      <c r="GEN239" s="79"/>
      <c r="GEO239" s="79"/>
      <c r="GEP239" s="79"/>
      <c r="GEQ239" s="79"/>
      <c r="GER239" s="79"/>
      <c r="GES239" s="79"/>
      <c r="GET239" s="79"/>
      <c r="GEU239" s="79"/>
      <c r="GEV239" s="79"/>
      <c r="GEW239" s="79"/>
      <c r="GEX239" s="79"/>
      <c r="GEY239" s="79"/>
      <c r="GEZ239" s="79"/>
      <c r="GFA239" s="79"/>
      <c r="GFB239" s="79"/>
      <c r="GFC239" s="79"/>
      <c r="GFD239" s="79"/>
      <c r="GFE239" s="79"/>
      <c r="GFF239" s="79"/>
      <c r="GFG239" s="79"/>
      <c r="GFH239" s="79"/>
      <c r="GFI239" s="79"/>
      <c r="GFJ239" s="79"/>
      <c r="GFK239" s="79"/>
      <c r="GFL239" s="79"/>
      <c r="GFM239" s="79"/>
      <c r="GFN239" s="79"/>
      <c r="GFO239" s="79"/>
      <c r="GFP239" s="79"/>
      <c r="GFQ239" s="79"/>
      <c r="GFR239" s="79"/>
      <c r="GFS239" s="79"/>
      <c r="GFT239" s="79"/>
      <c r="GFU239" s="79"/>
      <c r="GFV239" s="79"/>
      <c r="GFW239" s="79"/>
      <c r="GFX239" s="79"/>
      <c r="GFY239" s="79"/>
      <c r="GFZ239" s="79"/>
      <c r="GGA239" s="79"/>
      <c r="GGB239" s="79"/>
      <c r="GGC239" s="79"/>
      <c r="GGD239" s="79"/>
      <c r="GGE239" s="79"/>
      <c r="GGF239" s="79"/>
      <c r="GGG239" s="79"/>
      <c r="GGH239" s="79"/>
      <c r="GGI239" s="79"/>
      <c r="GGJ239" s="79"/>
      <c r="GGK239" s="79"/>
      <c r="GGL239" s="79"/>
      <c r="GGM239" s="79"/>
      <c r="GGN239" s="79"/>
      <c r="GGO239" s="79"/>
      <c r="GGP239" s="79"/>
      <c r="GGQ239" s="79"/>
      <c r="GGR239" s="79"/>
      <c r="GGS239" s="79"/>
      <c r="GGT239" s="79"/>
      <c r="GGU239" s="79"/>
      <c r="GGV239" s="79"/>
      <c r="GGW239" s="79"/>
      <c r="GGX239" s="79"/>
      <c r="GGY239" s="79"/>
      <c r="GGZ239" s="79"/>
      <c r="GHA239" s="79"/>
      <c r="GHB239" s="79"/>
      <c r="GHC239" s="79"/>
      <c r="GHD239" s="79"/>
      <c r="GHE239" s="79"/>
      <c r="GHF239" s="79"/>
      <c r="GHG239" s="79"/>
      <c r="GHH239" s="79"/>
      <c r="GHI239" s="79"/>
      <c r="GHJ239" s="79"/>
      <c r="GHK239" s="79"/>
      <c r="GHL239" s="79"/>
      <c r="GHM239" s="79"/>
      <c r="GHN239" s="79"/>
      <c r="GHO239" s="79"/>
      <c r="GHP239" s="79"/>
      <c r="GHQ239" s="79"/>
      <c r="GHR239" s="79"/>
      <c r="GHS239" s="79"/>
      <c r="GHT239" s="79"/>
      <c r="GHU239" s="79"/>
      <c r="GHV239" s="79"/>
      <c r="GHW239" s="79"/>
      <c r="GHX239" s="79"/>
      <c r="GHY239" s="79"/>
      <c r="GHZ239" s="79"/>
      <c r="GIA239" s="79"/>
      <c r="GIB239" s="79"/>
      <c r="GIC239" s="79"/>
      <c r="GID239" s="79"/>
      <c r="GIE239" s="79"/>
      <c r="GIF239" s="79"/>
      <c r="GIG239" s="79"/>
      <c r="GIH239" s="79"/>
      <c r="GII239" s="79"/>
      <c r="GIJ239" s="79"/>
      <c r="GIK239" s="79"/>
      <c r="GIL239" s="79"/>
      <c r="GIM239" s="79"/>
      <c r="GIN239" s="79"/>
      <c r="GIO239" s="79"/>
      <c r="GIP239" s="79"/>
      <c r="GIQ239" s="79"/>
      <c r="GIR239" s="79"/>
      <c r="GIS239" s="79"/>
      <c r="GIT239" s="79"/>
      <c r="GIU239" s="79"/>
      <c r="GIV239" s="79"/>
      <c r="GIW239" s="79"/>
      <c r="GIX239" s="79"/>
      <c r="GIY239" s="79"/>
      <c r="GIZ239" s="79"/>
      <c r="GJA239" s="79"/>
      <c r="GJB239" s="79"/>
      <c r="GJC239" s="79"/>
      <c r="GJD239" s="79"/>
      <c r="GJE239" s="79"/>
      <c r="GJF239" s="79"/>
      <c r="GJG239" s="79"/>
      <c r="GJH239" s="79"/>
      <c r="GJI239" s="79"/>
      <c r="GJJ239" s="79"/>
      <c r="GJK239" s="79"/>
      <c r="GJL239" s="79"/>
      <c r="GJM239" s="79"/>
      <c r="GJN239" s="79"/>
      <c r="GJO239" s="79"/>
      <c r="GJP239" s="79"/>
      <c r="GJQ239" s="79"/>
      <c r="GJR239" s="79"/>
      <c r="GJS239" s="79"/>
      <c r="GJT239" s="79"/>
      <c r="GJU239" s="79"/>
      <c r="GJV239" s="79"/>
      <c r="GJW239" s="79"/>
      <c r="GJX239" s="79"/>
      <c r="GJY239" s="79"/>
      <c r="GJZ239" s="79"/>
      <c r="GKA239" s="79"/>
      <c r="GKB239" s="79"/>
      <c r="GKC239" s="79"/>
      <c r="GKD239" s="79"/>
      <c r="GKE239" s="79"/>
      <c r="GKF239" s="79"/>
      <c r="GKG239" s="79"/>
      <c r="GKH239" s="79"/>
      <c r="GKI239" s="79"/>
      <c r="GKJ239" s="79"/>
      <c r="GKK239" s="79"/>
      <c r="GKL239" s="79"/>
      <c r="GKM239" s="79"/>
      <c r="GKN239" s="79"/>
      <c r="GKO239" s="79"/>
      <c r="GKP239" s="79"/>
      <c r="GKQ239" s="79"/>
      <c r="GKR239" s="79"/>
      <c r="GKS239" s="79"/>
      <c r="GKT239" s="79"/>
      <c r="GKU239" s="79"/>
      <c r="GKV239" s="79"/>
      <c r="GKW239" s="79"/>
      <c r="GKX239" s="79"/>
      <c r="GKY239" s="79"/>
      <c r="GKZ239" s="79"/>
      <c r="GLA239" s="79"/>
      <c r="GLB239" s="79"/>
      <c r="GLC239" s="79"/>
      <c r="GLD239" s="79"/>
      <c r="GLE239" s="79"/>
      <c r="GLF239" s="79"/>
      <c r="GLG239" s="79"/>
      <c r="GLH239" s="79"/>
      <c r="GLI239" s="79"/>
      <c r="GLJ239" s="79"/>
      <c r="GLK239" s="79"/>
      <c r="GLL239" s="79"/>
      <c r="GLM239" s="79"/>
      <c r="GLN239" s="79"/>
      <c r="GLO239" s="79"/>
      <c r="GLP239" s="79"/>
      <c r="GLQ239" s="79"/>
      <c r="GLR239" s="79"/>
      <c r="GLS239" s="79"/>
      <c r="GLT239" s="79"/>
      <c r="GLU239" s="79"/>
      <c r="GLV239" s="79"/>
      <c r="GLW239" s="79"/>
      <c r="GLX239" s="79"/>
      <c r="GLY239" s="79"/>
      <c r="GLZ239" s="79"/>
      <c r="GMA239" s="79"/>
      <c r="GMB239" s="79"/>
      <c r="GMC239" s="79"/>
      <c r="GMD239" s="79"/>
      <c r="GME239" s="79"/>
      <c r="GMF239" s="79"/>
      <c r="GMG239" s="79"/>
      <c r="GMH239" s="79"/>
      <c r="GMI239" s="79"/>
      <c r="GMJ239" s="79"/>
      <c r="GMK239" s="79"/>
      <c r="GML239" s="79"/>
      <c r="GMM239" s="79"/>
      <c r="GMN239" s="79"/>
      <c r="GMO239" s="79"/>
      <c r="GMP239" s="79"/>
      <c r="GMQ239" s="79"/>
      <c r="GMR239" s="79"/>
      <c r="GMS239" s="79"/>
      <c r="GMT239" s="79"/>
      <c r="GMU239" s="79"/>
      <c r="GMV239" s="79"/>
      <c r="GMW239" s="79"/>
      <c r="GMX239" s="79"/>
      <c r="GMY239" s="79"/>
      <c r="GMZ239" s="79"/>
      <c r="GNA239" s="79"/>
      <c r="GNB239" s="79"/>
      <c r="GNC239" s="79"/>
      <c r="GND239" s="79"/>
      <c r="GNE239" s="79"/>
      <c r="GNF239" s="79"/>
      <c r="GNG239" s="79"/>
      <c r="GNH239" s="79"/>
      <c r="GNI239" s="79"/>
      <c r="GNJ239" s="79"/>
      <c r="GNK239" s="79"/>
      <c r="GNL239" s="79"/>
      <c r="GNM239" s="79"/>
      <c r="GNN239" s="79"/>
      <c r="GNO239" s="79"/>
      <c r="GNP239" s="79"/>
      <c r="GNQ239" s="79"/>
      <c r="GNR239" s="79"/>
      <c r="GNS239" s="79"/>
      <c r="GNT239" s="79"/>
      <c r="GNU239" s="79"/>
      <c r="GNV239" s="79"/>
      <c r="GNW239" s="79"/>
      <c r="GNX239" s="79"/>
      <c r="GNY239" s="79"/>
      <c r="GNZ239" s="79"/>
      <c r="GOA239" s="79"/>
      <c r="GOB239" s="79"/>
      <c r="GOC239" s="79"/>
      <c r="GOD239" s="79"/>
      <c r="GOE239" s="79"/>
      <c r="GOF239" s="79"/>
      <c r="GOG239" s="79"/>
      <c r="GOH239" s="79"/>
      <c r="GOI239" s="79"/>
      <c r="GOJ239" s="79"/>
      <c r="GOK239" s="79"/>
      <c r="GOL239" s="79"/>
      <c r="GOM239" s="79"/>
      <c r="GON239" s="79"/>
      <c r="GOO239" s="79"/>
      <c r="GOP239" s="79"/>
      <c r="GOQ239" s="79"/>
      <c r="GOR239" s="79"/>
      <c r="GOS239" s="79"/>
      <c r="GOT239" s="79"/>
      <c r="GOU239" s="79"/>
      <c r="GOV239" s="79"/>
      <c r="GOW239" s="79"/>
      <c r="GOX239" s="79"/>
      <c r="GOY239" s="79"/>
      <c r="GOZ239" s="79"/>
      <c r="GPA239" s="79"/>
      <c r="GPB239" s="79"/>
      <c r="GPC239" s="79"/>
      <c r="GPD239" s="79"/>
      <c r="GPE239" s="79"/>
      <c r="GPF239" s="79"/>
      <c r="GPG239" s="79"/>
      <c r="GPH239" s="79"/>
      <c r="GPI239" s="79"/>
      <c r="GPJ239" s="79"/>
      <c r="GPK239" s="79"/>
      <c r="GPL239" s="79"/>
      <c r="GPM239" s="79"/>
      <c r="GPN239" s="79"/>
      <c r="GPO239" s="79"/>
      <c r="GPP239" s="79"/>
      <c r="GPQ239" s="79"/>
      <c r="GPR239" s="79"/>
      <c r="GPS239" s="79"/>
      <c r="GPT239" s="79"/>
      <c r="GPU239" s="79"/>
      <c r="GPV239" s="79"/>
      <c r="GPW239" s="79"/>
      <c r="GPX239" s="79"/>
      <c r="GPY239" s="79"/>
      <c r="GPZ239" s="79"/>
      <c r="GQA239" s="79"/>
      <c r="GQB239" s="79"/>
      <c r="GQC239" s="79"/>
      <c r="GQD239" s="79"/>
      <c r="GQE239" s="79"/>
      <c r="GQF239" s="79"/>
      <c r="GQG239" s="79"/>
      <c r="GQH239" s="79"/>
      <c r="GQI239" s="79"/>
      <c r="GQJ239" s="79"/>
      <c r="GQK239" s="79"/>
      <c r="GQL239" s="79"/>
      <c r="GQM239" s="79"/>
      <c r="GQN239" s="79"/>
      <c r="GQO239" s="79"/>
      <c r="GQP239" s="79"/>
      <c r="GQQ239" s="79"/>
      <c r="GQR239" s="79"/>
      <c r="GQS239" s="79"/>
      <c r="GQT239" s="79"/>
      <c r="GQU239" s="79"/>
      <c r="GQV239" s="79"/>
      <c r="GQW239" s="79"/>
      <c r="GQX239" s="79"/>
      <c r="GQY239" s="79"/>
      <c r="GQZ239" s="79"/>
      <c r="GRA239" s="79"/>
      <c r="GRB239" s="79"/>
      <c r="GRC239" s="79"/>
      <c r="GRD239" s="79"/>
      <c r="GRE239" s="79"/>
      <c r="GRF239" s="79"/>
      <c r="GRG239" s="79"/>
      <c r="GRH239" s="79"/>
      <c r="GRI239" s="79"/>
      <c r="GRJ239" s="79"/>
      <c r="GRK239" s="79"/>
      <c r="GRL239" s="79"/>
      <c r="GRM239" s="79"/>
      <c r="GRN239" s="79"/>
      <c r="GRO239" s="79"/>
      <c r="GRP239" s="79"/>
      <c r="GRQ239" s="79"/>
      <c r="GRR239" s="79"/>
      <c r="GRS239" s="79"/>
      <c r="GRT239" s="79"/>
      <c r="GRU239" s="79"/>
      <c r="GRV239" s="79"/>
      <c r="GRW239" s="79"/>
      <c r="GRX239" s="79"/>
      <c r="GRY239" s="79"/>
      <c r="GRZ239" s="79"/>
      <c r="GSA239" s="79"/>
      <c r="GSB239" s="79"/>
      <c r="GSC239" s="79"/>
      <c r="GSD239" s="79"/>
      <c r="GSE239" s="79"/>
      <c r="GSF239" s="79"/>
      <c r="GSG239" s="79"/>
      <c r="GSH239" s="79"/>
      <c r="GSI239" s="79"/>
      <c r="GSJ239" s="79"/>
      <c r="GSK239" s="79"/>
      <c r="GSL239" s="79"/>
      <c r="GSM239" s="79"/>
      <c r="GSN239" s="79"/>
      <c r="GSO239" s="79"/>
      <c r="GSP239" s="79"/>
      <c r="GSQ239" s="79"/>
      <c r="GSR239" s="79"/>
      <c r="GSS239" s="79"/>
      <c r="GST239" s="79"/>
      <c r="GSU239" s="79"/>
      <c r="GSV239" s="79"/>
      <c r="GSW239" s="79"/>
      <c r="GSX239" s="79"/>
      <c r="GSY239" s="79"/>
      <c r="GSZ239" s="79"/>
      <c r="GTA239" s="79"/>
      <c r="GTB239" s="79"/>
      <c r="GTC239" s="79"/>
      <c r="GTD239" s="79"/>
      <c r="GTE239" s="79"/>
      <c r="GTF239" s="79"/>
      <c r="GTG239" s="79"/>
      <c r="GTH239" s="79"/>
      <c r="GTI239" s="79"/>
      <c r="GTJ239" s="79"/>
      <c r="GTK239" s="79"/>
      <c r="GTL239" s="79"/>
      <c r="GTM239" s="79"/>
      <c r="GTN239" s="79"/>
      <c r="GTO239" s="79"/>
      <c r="GTP239" s="79"/>
      <c r="GTQ239" s="79"/>
      <c r="GTR239" s="79"/>
      <c r="GTS239" s="79"/>
      <c r="GTT239" s="79"/>
      <c r="GTU239" s="79"/>
      <c r="GTV239" s="79"/>
      <c r="GTW239" s="79"/>
      <c r="GTX239" s="79"/>
      <c r="GTY239" s="79"/>
      <c r="GTZ239" s="79"/>
      <c r="GUA239" s="79"/>
      <c r="GUB239" s="79"/>
      <c r="GUC239" s="79"/>
      <c r="GUD239" s="79"/>
      <c r="GUE239" s="79"/>
      <c r="GUF239" s="79"/>
      <c r="GUG239" s="79"/>
      <c r="GUH239" s="79"/>
      <c r="GUI239" s="79"/>
      <c r="GUJ239" s="79"/>
      <c r="GUK239" s="79"/>
      <c r="GUL239" s="79"/>
      <c r="GUM239" s="79"/>
      <c r="GUN239" s="79"/>
      <c r="GUO239" s="79"/>
      <c r="GUP239" s="79"/>
      <c r="GUQ239" s="79"/>
      <c r="GUR239" s="79"/>
      <c r="GUS239" s="79"/>
      <c r="GUT239" s="79"/>
      <c r="GUU239" s="79"/>
      <c r="GUV239" s="79"/>
      <c r="GUW239" s="79"/>
      <c r="GUX239" s="79"/>
      <c r="GUY239" s="79"/>
      <c r="GUZ239" s="79"/>
      <c r="GVA239" s="79"/>
      <c r="GVB239" s="79"/>
      <c r="GVC239" s="79"/>
      <c r="GVD239" s="79"/>
      <c r="GVE239" s="79"/>
      <c r="GVF239" s="79"/>
      <c r="GVG239" s="79"/>
      <c r="GVH239" s="79"/>
      <c r="GVI239" s="79"/>
      <c r="GVJ239" s="79"/>
      <c r="GVK239" s="79"/>
      <c r="GVL239" s="79"/>
      <c r="GVM239" s="79"/>
      <c r="GVN239" s="79"/>
      <c r="GVO239" s="79"/>
      <c r="GVP239" s="79"/>
      <c r="GVQ239" s="79"/>
      <c r="GVR239" s="79"/>
      <c r="GVS239" s="79"/>
      <c r="GVT239" s="79"/>
      <c r="GVU239" s="79"/>
      <c r="GVV239" s="79"/>
      <c r="GVW239" s="79"/>
      <c r="GVX239" s="79"/>
      <c r="GVY239" s="79"/>
      <c r="GVZ239" s="79"/>
      <c r="GWA239" s="79"/>
      <c r="GWB239" s="79"/>
      <c r="GWC239" s="79"/>
      <c r="GWD239" s="79"/>
      <c r="GWE239" s="79"/>
      <c r="GWF239" s="79"/>
      <c r="GWG239" s="79"/>
      <c r="GWH239" s="79"/>
      <c r="GWI239" s="79"/>
      <c r="GWJ239" s="79"/>
      <c r="GWK239" s="79"/>
      <c r="GWL239" s="79"/>
      <c r="GWM239" s="79"/>
      <c r="GWN239" s="79"/>
      <c r="GWO239" s="79"/>
      <c r="GWP239" s="79"/>
      <c r="GWQ239" s="79"/>
      <c r="GWR239" s="79"/>
      <c r="GWS239" s="79"/>
      <c r="GWT239" s="79"/>
      <c r="GWU239" s="79"/>
      <c r="GWV239" s="79"/>
      <c r="GWW239" s="79"/>
      <c r="GWX239" s="79"/>
      <c r="GWY239" s="79"/>
      <c r="GWZ239" s="79"/>
      <c r="GXA239" s="79"/>
      <c r="GXB239" s="79"/>
      <c r="GXC239" s="79"/>
      <c r="GXD239" s="79"/>
      <c r="GXE239" s="79"/>
      <c r="GXF239" s="79"/>
      <c r="GXG239" s="79"/>
      <c r="GXH239" s="79"/>
      <c r="GXI239" s="79"/>
      <c r="GXJ239" s="79"/>
      <c r="GXK239" s="79"/>
      <c r="GXL239" s="79"/>
      <c r="GXM239" s="79"/>
      <c r="GXN239" s="79"/>
      <c r="GXO239" s="79"/>
      <c r="GXP239" s="79"/>
      <c r="GXQ239" s="79"/>
      <c r="GXR239" s="79"/>
      <c r="GXS239" s="79"/>
      <c r="GXT239" s="79"/>
      <c r="GXU239" s="79"/>
      <c r="GXV239" s="79"/>
      <c r="GXW239" s="79"/>
      <c r="GXX239" s="79"/>
      <c r="GXY239" s="79"/>
      <c r="GXZ239" s="79"/>
      <c r="GYA239" s="79"/>
      <c r="GYB239" s="79"/>
      <c r="GYC239" s="79"/>
      <c r="GYD239" s="79"/>
      <c r="GYE239" s="79"/>
      <c r="GYF239" s="79"/>
      <c r="GYG239" s="79"/>
      <c r="GYH239" s="79"/>
      <c r="GYI239" s="79"/>
      <c r="GYJ239" s="79"/>
      <c r="GYK239" s="79"/>
      <c r="GYL239" s="79"/>
      <c r="GYM239" s="79"/>
      <c r="GYN239" s="79"/>
      <c r="GYO239" s="79"/>
      <c r="GYP239" s="79"/>
      <c r="GYQ239" s="79"/>
      <c r="GYR239" s="79"/>
      <c r="GYS239" s="79"/>
      <c r="GYT239" s="79"/>
      <c r="GYU239" s="79"/>
      <c r="GYV239" s="79"/>
      <c r="GYW239" s="79"/>
      <c r="GYX239" s="79"/>
      <c r="GYY239" s="79"/>
      <c r="GYZ239" s="79"/>
      <c r="GZA239" s="79"/>
      <c r="GZB239" s="79"/>
      <c r="GZC239" s="79"/>
      <c r="GZD239" s="79"/>
      <c r="GZE239" s="79"/>
      <c r="GZF239" s="79"/>
      <c r="GZG239" s="79"/>
      <c r="GZH239" s="79"/>
      <c r="GZI239" s="79"/>
      <c r="GZJ239" s="79"/>
      <c r="GZK239" s="79"/>
      <c r="GZL239" s="79"/>
      <c r="GZM239" s="79"/>
      <c r="GZN239" s="79"/>
      <c r="GZO239" s="79"/>
      <c r="GZP239" s="79"/>
      <c r="GZQ239" s="79"/>
      <c r="GZR239" s="79"/>
      <c r="GZS239" s="79"/>
      <c r="GZT239" s="79"/>
      <c r="GZU239" s="79"/>
      <c r="GZV239" s="79"/>
      <c r="GZW239" s="79"/>
      <c r="GZX239" s="79"/>
      <c r="GZY239" s="79"/>
      <c r="GZZ239" s="79"/>
      <c r="HAA239" s="79"/>
      <c r="HAB239" s="79"/>
      <c r="HAC239" s="79"/>
      <c r="HAD239" s="79"/>
      <c r="HAE239" s="79"/>
      <c r="HAF239" s="79"/>
      <c r="HAG239" s="79"/>
      <c r="HAH239" s="79"/>
      <c r="HAI239" s="79"/>
      <c r="HAJ239" s="79"/>
      <c r="HAK239" s="79"/>
      <c r="HAL239" s="79"/>
      <c r="HAM239" s="79"/>
      <c r="HAN239" s="79"/>
      <c r="HAO239" s="79"/>
      <c r="HAP239" s="79"/>
      <c r="HAQ239" s="79"/>
      <c r="HAR239" s="79"/>
      <c r="HAS239" s="79"/>
      <c r="HAT239" s="79"/>
      <c r="HAU239" s="79"/>
      <c r="HAV239" s="79"/>
      <c r="HAW239" s="79"/>
      <c r="HAX239" s="79"/>
      <c r="HAY239" s="79"/>
      <c r="HAZ239" s="79"/>
      <c r="HBA239" s="79"/>
      <c r="HBB239" s="79"/>
      <c r="HBC239" s="79"/>
      <c r="HBD239" s="79"/>
      <c r="HBE239" s="79"/>
      <c r="HBF239" s="79"/>
      <c r="HBG239" s="79"/>
      <c r="HBH239" s="79"/>
      <c r="HBI239" s="79"/>
      <c r="HBJ239" s="79"/>
      <c r="HBK239" s="79"/>
      <c r="HBL239" s="79"/>
      <c r="HBM239" s="79"/>
      <c r="HBN239" s="79"/>
      <c r="HBO239" s="79"/>
      <c r="HBP239" s="79"/>
      <c r="HBQ239" s="79"/>
      <c r="HBR239" s="79"/>
      <c r="HBS239" s="79"/>
      <c r="HBT239" s="79"/>
      <c r="HBU239" s="79"/>
      <c r="HBV239" s="79"/>
      <c r="HBW239" s="79"/>
      <c r="HBX239" s="79"/>
      <c r="HBY239" s="79"/>
      <c r="HBZ239" s="79"/>
      <c r="HCA239" s="79"/>
      <c r="HCB239" s="79"/>
      <c r="HCC239" s="79"/>
      <c r="HCD239" s="79"/>
      <c r="HCE239" s="79"/>
      <c r="HCF239" s="79"/>
      <c r="HCG239" s="79"/>
      <c r="HCH239" s="79"/>
      <c r="HCI239" s="79"/>
      <c r="HCJ239" s="79"/>
      <c r="HCK239" s="79"/>
      <c r="HCL239" s="79"/>
      <c r="HCM239" s="79"/>
      <c r="HCN239" s="79"/>
      <c r="HCO239" s="79"/>
      <c r="HCP239" s="79"/>
      <c r="HCQ239" s="79"/>
      <c r="HCR239" s="79"/>
      <c r="HCS239" s="79"/>
      <c r="HCT239" s="79"/>
      <c r="HCU239" s="79"/>
      <c r="HCV239" s="79"/>
      <c r="HCW239" s="79"/>
      <c r="HCX239" s="79"/>
      <c r="HCY239" s="79"/>
      <c r="HCZ239" s="79"/>
      <c r="HDA239" s="79"/>
      <c r="HDB239" s="79"/>
      <c r="HDC239" s="79"/>
      <c r="HDD239" s="79"/>
      <c r="HDE239" s="79"/>
      <c r="HDF239" s="79"/>
      <c r="HDG239" s="79"/>
      <c r="HDH239" s="79"/>
      <c r="HDI239" s="79"/>
      <c r="HDJ239" s="79"/>
      <c r="HDK239" s="79"/>
      <c r="HDL239" s="79"/>
      <c r="HDM239" s="79"/>
      <c r="HDN239" s="79"/>
      <c r="HDO239" s="79"/>
      <c r="HDP239" s="79"/>
      <c r="HDQ239" s="79"/>
      <c r="HDR239" s="79"/>
      <c r="HDS239" s="79"/>
      <c r="HDT239" s="79"/>
      <c r="HDU239" s="79"/>
      <c r="HDV239" s="79"/>
      <c r="HDW239" s="79"/>
      <c r="HDX239" s="79"/>
      <c r="HDY239" s="79"/>
      <c r="HDZ239" s="79"/>
      <c r="HEA239" s="79"/>
      <c r="HEB239" s="79"/>
      <c r="HEC239" s="79"/>
      <c r="HED239" s="79"/>
      <c r="HEE239" s="79"/>
      <c r="HEF239" s="79"/>
      <c r="HEG239" s="79"/>
      <c r="HEH239" s="79"/>
      <c r="HEI239" s="79"/>
      <c r="HEJ239" s="79"/>
      <c r="HEK239" s="79"/>
      <c r="HEL239" s="79"/>
      <c r="HEM239" s="79"/>
      <c r="HEN239" s="79"/>
      <c r="HEO239" s="79"/>
      <c r="HEP239" s="79"/>
      <c r="HEQ239" s="79"/>
      <c r="HER239" s="79"/>
      <c r="HES239" s="79"/>
      <c r="HET239" s="79"/>
      <c r="HEU239" s="79"/>
      <c r="HEV239" s="79"/>
      <c r="HEW239" s="79"/>
      <c r="HEX239" s="79"/>
      <c r="HEY239" s="79"/>
      <c r="HEZ239" s="79"/>
      <c r="HFA239" s="79"/>
      <c r="HFB239" s="79"/>
      <c r="HFC239" s="79"/>
      <c r="HFD239" s="79"/>
      <c r="HFE239" s="79"/>
      <c r="HFF239" s="79"/>
      <c r="HFG239" s="79"/>
      <c r="HFH239" s="79"/>
      <c r="HFI239" s="79"/>
      <c r="HFJ239" s="79"/>
      <c r="HFK239" s="79"/>
      <c r="HFL239" s="79"/>
      <c r="HFM239" s="79"/>
      <c r="HFN239" s="79"/>
      <c r="HFO239" s="79"/>
      <c r="HFP239" s="79"/>
      <c r="HFQ239" s="79"/>
      <c r="HFR239" s="79"/>
      <c r="HFS239" s="79"/>
      <c r="HFT239" s="79"/>
      <c r="HFU239" s="79"/>
      <c r="HFV239" s="79"/>
      <c r="HFW239" s="79"/>
      <c r="HFX239" s="79"/>
      <c r="HFY239" s="79"/>
      <c r="HFZ239" s="79"/>
      <c r="HGA239" s="79"/>
      <c r="HGB239" s="79"/>
      <c r="HGC239" s="79"/>
      <c r="HGD239" s="79"/>
      <c r="HGE239" s="79"/>
      <c r="HGF239" s="79"/>
      <c r="HGG239" s="79"/>
      <c r="HGH239" s="79"/>
      <c r="HGI239" s="79"/>
      <c r="HGJ239" s="79"/>
      <c r="HGK239" s="79"/>
      <c r="HGL239" s="79"/>
      <c r="HGM239" s="79"/>
      <c r="HGN239" s="79"/>
      <c r="HGO239" s="79"/>
      <c r="HGP239" s="79"/>
      <c r="HGQ239" s="79"/>
      <c r="HGR239" s="79"/>
      <c r="HGS239" s="79"/>
      <c r="HGT239" s="79"/>
      <c r="HGU239" s="79"/>
      <c r="HGV239" s="79"/>
      <c r="HGW239" s="79"/>
      <c r="HGX239" s="79"/>
      <c r="HGY239" s="79"/>
      <c r="HGZ239" s="79"/>
      <c r="HHA239" s="79"/>
      <c r="HHB239" s="79"/>
      <c r="HHC239" s="79"/>
      <c r="HHD239" s="79"/>
      <c r="HHE239" s="79"/>
      <c r="HHF239" s="79"/>
      <c r="HHG239" s="79"/>
      <c r="HHH239" s="79"/>
      <c r="HHI239" s="79"/>
      <c r="HHJ239" s="79"/>
      <c r="HHK239" s="79"/>
      <c r="HHL239" s="79"/>
      <c r="HHM239" s="79"/>
      <c r="HHN239" s="79"/>
      <c r="HHO239" s="79"/>
      <c r="HHP239" s="79"/>
      <c r="HHQ239" s="79"/>
      <c r="HHR239" s="79"/>
      <c r="HHS239" s="79"/>
      <c r="HHT239" s="79"/>
      <c r="HHU239" s="79"/>
      <c r="HHV239" s="79"/>
      <c r="HHW239" s="79"/>
      <c r="HHX239" s="79"/>
      <c r="HHY239" s="79"/>
      <c r="HHZ239" s="79"/>
      <c r="HIA239" s="79"/>
      <c r="HIB239" s="79"/>
      <c r="HIC239" s="79"/>
      <c r="HID239" s="79"/>
      <c r="HIE239" s="79"/>
      <c r="HIF239" s="79"/>
      <c r="HIG239" s="79"/>
      <c r="HIH239" s="79"/>
      <c r="HII239" s="79"/>
      <c r="HIJ239" s="79"/>
      <c r="HIK239" s="79"/>
      <c r="HIL239" s="79"/>
      <c r="HIM239" s="79"/>
      <c r="HIN239" s="79"/>
      <c r="HIO239" s="79"/>
      <c r="HIP239" s="79"/>
      <c r="HIQ239" s="79"/>
      <c r="HIR239" s="79"/>
      <c r="HIS239" s="79"/>
      <c r="HIT239" s="79"/>
      <c r="HIU239" s="79"/>
      <c r="HIV239" s="79"/>
      <c r="HIW239" s="79"/>
      <c r="HIX239" s="79"/>
      <c r="HIY239" s="79"/>
      <c r="HIZ239" s="79"/>
      <c r="HJA239" s="79"/>
      <c r="HJB239" s="79"/>
      <c r="HJC239" s="79"/>
      <c r="HJD239" s="79"/>
      <c r="HJE239" s="79"/>
      <c r="HJF239" s="79"/>
      <c r="HJG239" s="79"/>
      <c r="HJH239" s="79"/>
      <c r="HJI239" s="79"/>
      <c r="HJJ239" s="79"/>
      <c r="HJK239" s="79"/>
      <c r="HJL239" s="79"/>
      <c r="HJM239" s="79"/>
      <c r="HJN239" s="79"/>
      <c r="HJO239" s="79"/>
      <c r="HJP239" s="79"/>
      <c r="HJQ239" s="79"/>
      <c r="HJR239" s="79"/>
      <c r="HJS239" s="79"/>
      <c r="HJT239" s="79"/>
      <c r="HJU239" s="79"/>
      <c r="HJV239" s="79"/>
      <c r="HJW239" s="79"/>
      <c r="HJX239" s="79"/>
      <c r="HJY239" s="79"/>
      <c r="HJZ239" s="79"/>
      <c r="HKA239" s="79"/>
      <c r="HKB239" s="79"/>
      <c r="HKC239" s="79"/>
      <c r="HKD239" s="79"/>
      <c r="HKE239" s="79"/>
      <c r="HKF239" s="79"/>
      <c r="HKG239" s="79"/>
      <c r="HKH239" s="79"/>
      <c r="HKI239" s="79"/>
      <c r="HKJ239" s="79"/>
      <c r="HKK239" s="79"/>
      <c r="HKL239" s="79"/>
      <c r="HKM239" s="79"/>
      <c r="HKN239" s="79"/>
      <c r="HKO239" s="79"/>
      <c r="HKP239" s="79"/>
      <c r="HKQ239" s="79"/>
      <c r="HKR239" s="79"/>
      <c r="HKS239" s="79"/>
      <c r="HKT239" s="79"/>
      <c r="HKU239" s="79"/>
      <c r="HKV239" s="79"/>
      <c r="HKW239" s="79"/>
      <c r="HKX239" s="79"/>
      <c r="HKY239" s="79"/>
      <c r="HKZ239" s="79"/>
      <c r="HLA239" s="79"/>
      <c r="HLB239" s="79"/>
      <c r="HLC239" s="79"/>
      <c r="HLD239" s="79"/>
      <c r="HLE239" s="79"/>
      <c r="HLF239" s="79"/>
      <c r="HLG239" s="79"/>
      <c r="HLH239" s="79"/>
      <c r="HLI239" s="79"/>
      <c r="HLJ239" s="79"/>
      <c r="HLK239" s="79"/>
      <c r="HLL239" s="79"/>
      <c r="HLM239" s="79"/>
      <c r="HLN239" s="79"/>
      <c r="HLO239" s="79"/>
      <c r="HLP239" s="79"/>
      <c r="HLQ239" s="79"/>
      <c r="HLR239" s="79"/>
      <c r="HLS239" s="79"/>
      <c r="HLT239" s="79"/>
      <c r="HLU239" s="79"/>
      <c r="HLV239" s="79"/>
      <c r="HLW239" s="79"/>
      <c r="HLX239" s="79"/>
      <c r="HLY239" s="79"/>
      <c r="HLZ239" s="79"/>
      <c r="HMA239" s="79"/>
      <c r="HMB239" s="79"/>
      <c r="HMC239" s="79"/>
      <c r="HMD239" s="79"/>
      <c r="HME239" s="79"/>
      <c r="HMF239" s="79"/>
      <c r="HMG239" s="79"/>
      <c r="HMH239" s="79"/>
      <c r="HMI239" s="79"/>
      <c r="HMJ239" s="79"/>
      <c r="HMK239" s="79"/>
      <c r="HML239" s="79"/>
      <c r="HMM239" s="79"/>
      <c r="HMN239" s="79"/>
      <c r="HMO239" s="79"/>
      <c r="HMP239" s="79"/>
      <c r="HMQ239" s="79"/>
      <c r="HMR239" s="79"/>
      <c r="HMS239" s="79"/>
      <c r="HMT239" s="79"/>
      <c r="HMU239" s="79"/>
      <c r="HMV239" s="79"/>
      <c r="HMW239" s="79"/>
      <c r="HMX239" s="79"/>
      <c r="HMY239" s="79"/>
      <c r="HMZ239" s="79"/>
      <c r="HNA239" s="79"/>
      <c r="HNB239" s="79"/>
      <c r="HNC239" s="79"/>
      <c r="HND239" s="79"/>
      <c r="HNE239" s="79"/>
      <c r="HNF239" s="79"/>
      <c r="HNG239" s="79"/>
      <c r="HNH239" s="79"/>
      <c r="HNI239" s="79"/>
      <c r="HNJ239" s="79"/>
      <c r="HNK239" s="79"/>
      <c r="HNL239" s="79"/>
      <c r="HNM239" s="79"/>
      <c r="HNN239" s="79"/>
      <c r="HNO239" s="79"/>
      <c r="HNP239" s="79"/>
      <c r="HNQ239" s="79"/>
      <c r="HNR239" s="79"/>
      <c r="HNS239" s="79"/>
      <c r="HNT239" s="79"/>
      <c r="HNU239" s="79"/>
      <c r="HNV239" s="79"/>
      <c r="HNW239" s="79"/>
      <c r="HNX239" s="79"/>
      <c r="HNY239" s="79"/>
      <c r="HNZ239" s="79"/>
      <c r="HOA239" s="79"/>
      <c r="HOB239" s="79"/>
      <c r="HOC239" s="79"/>
      <c r="HOD239" s="79"/>
      <c r="HOE239" s="79"/>
      <c r="HOF239" s="79"/>
      <c r="HOG239" s="79"/>
      <c r="HOH239" s="79"/>
      <c r="HOI239" s="79"/>
      <c r="HOJ239" s="79"/>
      <c r="HOK239" s="79"/>
      <c r="HOL239" s="79"/>
      <c r="HOM239" s="79"/>
      <c r="HON239" s="79"/>
      <c r="HOO239" s="79"/>
      <c r="HOP239" s="79"/>
      <c r="HOQ239" s="79"/>
      <c r="HOR239" s="79"/>
      <c r="HOS239" s="79"/>
      <c r="HOT239" s="79"/>
      <c r="HOU239" s="79"/>
      <c r="HOV239" s="79"/>
      <c r="HOW239" s="79"/>
      <c r="HOX239" s="79"/>
      <c r="HOY239" s="79"/>
      <c r="HOZ239" s="79"/>
      <c r="HPA239" s="79"/>
      <c r="HPB239" s="79"/>
      <c r="HPC239" s="79"/>
      <c r="HPD239" s="79"/>
      <c r="HPE239" s="79"/>
      <c r="HPF239" s="79"/>
      <c r="HPG239" s="79"/>
      <c r="HPH239" s="79"/>
      <c r="HPI239" s="79"/>
      <c r="HPJ239" s="79"/>
      <c r="HPK239" s="79"/>
      <c r="HPL239" s="79"/>
      <c r="HPM239" s="79"/>
      <c r="HPN239" s="79"/>
      <c r="HPO239" s="79"/>
      <c r="HPP239" s="79"/>
      <c r="HPQ239" s="79"/>
      <c r="HPR239" s="79"/>
      <c r="HPS239" s="79"/>
      <c r="HPT239" s="79"/>
      <c r="HPU239" s="79"/>
      <c r="HPV239" s="79"/>
      <c r="HPW239" s="79"/>
      <c r="HPX239" s="79"/>
      <c r="HPY239" s="79"/>
      <c r="HPZ239" s="79"/>
      <c r="HQA239" s="79"/>
      <c r="HQB239" s="79"/>
      <c r="HQC239" s="79"/>
      <c r="HQD239" s="79"/>
      <c r="HQE239" s="79"/>
      <c r="HQF239" s="79"/>
      <c r="HQG239" s="79"/>
      <c r="HQH239" s="79"/>
      <c r="HQI239" s="79"/>
      <c r="HQJ239" s="79"/>
      <c r="HQK239" s="79"/>
      <c r="HQL239" s="79"/>
      <c r="HQM239" s="79"/>
      <c r="HQN239" s="79"/>
      <c r="HQO239" s="79"/>
      <c r="HQP239" s="79"/>
      <c r="HQQ239" s="79"/>
      <c r="HQR239" s="79"/>
      <c r="HQS239" s="79"/>
      <c r="HQT239" s="79"/>
      <c r="HQU239" s="79"/>
      <c r="HQV239" s="79"/>
      <c r="HQW239" s="79"/>
      <c r="HQX239" s="79"/>
      <c r="HQY239" s="79"/>
      <c r="HQZ239" s="79"/>
      <c r="HRA239" s="79"/>
      <c r="HRB239" s="79"/>
      <c r="HRC239" s="79"/>
      <c r="HRD239" s="79"/>
      <c r="HRE239" s="79"/>
      <c r="HRF239" s="79"/>
      <c r="HRG239" s="79"/>
      <c r="HRH239" s="79"/>
      <c r="HRI239" s="79"/>
      <c r="HRJ239" s="79"/>
      <c r="HRK239" s="79"/>
      <c r="HRL239" s="79"/>
      <c r="HRM239" s="79"/>
      <c r="HRN239" s="79"/>
      <c r="HRO239" s="79"/>
      <c r="HRP239" s="79"/>
      <c r="HRQ239" s="79"/>
      <c r="HRR239" s="79"/>
      <c r="HRS239" s="79"/>
      <c r="HRT239" s="79"/>
      <c r="HRU239" s="79"/>
      <c r="HRV239" s="79"/>
      <c r="HRW239" s="79"/>
      <c r="HRX239" s="79"/>
      <c r="HRY239" s="79"/>
      <c r="HRZ239" s="79"/>
      <c r="HSA239" s="79"/>
      <c r="HSB239" s="79"/>
      <c r="HSC239" s="79"/>
      <c r="HSD239" s="79"/>
      <c r="HSE239" s="79"/>
      <c r="HSF239" s="79"/>
      <c r="HSG239" s="79"/>
      <c r="HSH239" s="79"/>
      <c r="HSI239" s="79"/>
      <c r="HSJ239" s="79"/>
      <c r="HSK239" s="79"/>
      <c r="HSL239" s="79"/>
      <c r="HSM239" s="79"/>
      <c r="HSN239" s="79"/>
      <c r="HSO239" s="79"/>
      <c r="HSP239" s="79"/>
      <c r="HSQ239" s="79"/>
      <c r="HSR239" s="79"/>
      <c r="HSS239" s="79"/>
      <c r="HST239" s="79"/>
      <c r="HSU239" s="79"/>
      <c r="HSV239" s="79"/>
      <c r="HSW239" s="79"/>
      <c r="HSX239" s="79"/>
      <c r="HSY239" s="79"/>
      <c r="HSZ239" s="79"/>
      <c r="HTA239" s="79"/>
      <c r="HTB239" s="79"/>
      <c r="HTC239" s="79"/>
      <c r="HTD239" s="79"/>
      <c r="HTE239" s="79"/>
      <c r="HTF239" s="79"/>
      <c r="HTG239" s="79"/>
      <c r="HTH239" s="79"/>
      <c r="HTI239" s="79"/>
      <c r="HTJ239" s="79"/>
      <c r="HTK239" s="79"/>
      <c r="HTL239" s="79"/>
      <c r="HTM239" s="79"/>
      <c r="HTN239" s="79"/>
      <c r="HTO239" s="79"/>
      <c r="HTP239" s="79"/>
      <c r="HTQ239" s="79"/>
      <c r="HTR239" s="79"/>
      <c r="HTS239" s="79"/>
      <c r="HTT239" s="79"/>
      <c r="HTU239" s="79"/>
      <c r="HTV239" s="79"/>
      <c r="HTW239" s="79"/>
      <c r="HTX239" s="79"/>
      <c r="HTY239" s="79"/>
      <c r="HTZ239" s="79"/>
      <c r="HUA239" s="79"/>
      <c r="HUB239" s="79"/>
      <c r="HUC239" s="79"/>
      <c r="HUD239" s="79"/>
      <c r="HUE239" s="79"/>
      <c r="HUF239" s="79"/>
      <c r="HUG239" s="79"/>
      <c r="HUH239" s="79"/>
      <c r="HUI239" s="79"/>
      <c r="HUJ239" s="79"/>
      <c r="HUK239" s="79"/>
      <c r="HUL239" s="79"/>
      <c r="HUM239" s="79"/>
      <c r="HUN239" s="79"/>
      <c r="HUO239" s="79"/>
      <c r="HUP239" s="79"/>
      <c r="HUQ239" s="79"/>
      <c r="HUR239" s="79"/>
      <c r="HUS239" s="79"/>
      <c r="HUT239" s="79"/>
      <c r="HUU239" s="79"/>
      <c r="HUV239" s="79"/>
      <c r="HUW239" s="79"/>
      <c r="HUX239" s="79"/>
      <c r="HUY239" s="79"/>
      <c r="HUZ239" s="79"/>
      <c r="HVA239" s="79"/>
      <c r="HVB239" s="79"/>
      <c r="HVC239" s="79"/>
      <c r="HVD239" s="79"/>
      <c r="HVE239" s="79"/>
      <c r="HVF239" s="79"/>
      <c r="HVG239" s="79"/>
      <c r="HVH239" s="79"/>
      <c r="HVI239" s="79"/>
      <c r="HVJ239" s="79"/>
      <c r="HVK239" s="79"/>
      <c r="HVL239" s="79"/>
      <c r="HVM239" s="79"/>
      <c r="HVN239" s="79"/>
      <c r="HVO239" s="79"/>
      <c r="HVP239" s="79"/>
      <c r="HVQ239" s="79"/>
      <c r="HVR239" s="79"/>
      <c r="HVS239" s="79"/>
      <c r="HVT239" s="79"/>
      <c r="HVU239" s="79"/>
      <c r="HVV239" s="79"/>
      <c r="HVW239" s="79"/>
      <c r="HVX239" s="79"/>
      <c r="HVY239" s="79"/>
      <c r="HVZ239" s="79"/>
      <c r="HWA239" s="79"/>
      <c r="HWB239" s="79"/>
      <c r="HWC239" s="79"/>
      <c r="HWD239" s="79"/>
      <c r="HWE239" s="79"/>
      <c r="HWF239" s="79"/>
      <c r="HWG239" s="79"/>
      <c r="HWH239" s="79"/>
      <c r="HWI239" s="79"/>
      <c r="HWJ239" s="79"/>
      <c r="HWK239" s="79"/>
      <c r="HWL239" s="79"/>
      <c r="HWM239" s="79"/>
      <c r="HWN239" s="79"/>
      <c r="HWO239" s="79"/>
      <c r="HWP239" s="79"/>
      <c r="HWQ239" s="79"/>
      <c r="HWR239" s="79"/>
      <c r="HWS239" s="79"/>
      <c r="HWT239" s="79"/>
      <c r="HWU239" s="79"/>
      <c r="HWV239" s="79"/>
      <c r="HWW239" s="79"/>
      <c r="HWX239" s="79"/>
      <c r="HWY239" s="79"/>
      <c r="HWZ239" s="79"/>
      <c r="HXA239" s="79"/>
      <c r="HXB239" s="79"/>
      <c r="HXC239" s="79"/>
      <c r="HXD239" s="79"/>
      <c r="HXE239" s="79"/>
      <c r="HXF239" s="79"/>
      <c r="HXG239" s="79"/>
      <c r="HXH239" s="79"/>
      <c r="HXI239" s="79"/>
      <c r="HXJ239" s="79"/>
      <c r="HXK239" s="79"/>
      <c r="HXL239" s="79"/>
      <c r="HXM239" s="79"/>
      <c r="HXN239" s="79"/>
      <c r="HXO239" s="79"/>
      <c r="HXP239" s="79"/>
      <c r="HXQ239" s="79"/>
      <c r="HXR239" s="79"/>
      <c r="HXS239" s="79"/>
      <c r="HXT239" s="79"/>
      <c r="HXU239" s="79"/>
      <c r="HXV239" s="79"/>
      <c r="HXW239" s="79"/>
      <c r="HXX239" s="79"/>
      <c r="HXY239" s="79"/>
      <c r="HXZ239" s="79"/>
      <c r="HYA239" s="79"/>
      <c r="HYB239" s="79"/>
      <c r="HYC239" s="79"/>
      <c r="HYD239" s="79"/>
      <c r="HYE239" s="79"/>
      <c r="HYF239" s="79"/>
      <c r="HYG239" s="79"/>
      <c r="HYH239" s="79"/>
      <c r="HYI239" s="79"/>
      <c r="HYJ239" s="79"/>
      <c r="HYK239" s="79"/>
      <c r="HYL239" s="79"/>
      <c r="HYM239" s="79"/>
      <c r="HYN239" s="79"/>
      <c r="HYO239" s="79"/>
      <c r="HYP239" s="79"/>
      <c r="HYQ239" s="79"/>
      <c r="HYR239" s="79"/>
      <c r="HYS239" s="79"/>
      <c r="HYT239" s="79"/>
      <c r="HYU239" s="79"/>
      <c r="HYV239" s="79"/>
      <c r="HYW239" s="79"/>
      <c r="HYX239" s="79"/>
      <c r="HYY239" s="79"/>
      <c r="HYZ239" s="79"/>
      <c r="HZA239" s="79"/>
      <c r="HZB239" s="79"/>
      <c r="HZC239" s="79"/>
      <c r="HZD239" s="79"/>
      <c r="HZE239" s="79"/>
      <c r="HZF239" s="79"/>
      <c r="HZG239" s="79"/>
      <c r="HZH239" s="79"/>
      <c r="HZI239" s="79"/>
      <c r="HZJ239" s="79"/>
      <c r="HZK239" s="79"/>
      <c r="HZL239" s="79"/>
      <c r="HZM239" s="79"/>
      <c r="HZN239" s="79"/>
      <c r="HZO239" s="79"/>
      <c r="HZP239" s="79"/>
      <c r="HZQ239" s="79"/>
      <c r="HZR239" s="79"/>
      <c r="HZS239" s="79"/>
      <c r="HZT239" s="79"/>
      <c r="HZU239" s="79"/>
      <c r="HZV239" s="79"/>
      <c r="HZW239" s="79"/>
      <c r="HZX239" s="79"/>
      <c r="HZY239" s="79"/>
      <c r="HZZ239" s="79"/>
      <c r="IAA239" s="79"/>
      <c r="IAB239" s="79"/>
      <c r="IAC239" s="79"/>
      <c r="IAD239" s="79"/>
      <c r="IAE239" s="79"/>
      <c r="IAF239" s="79"/>
      <c r="IAG239" s="79"/>
      <c r="IAH239" s="79"/>
      <c r="IAI239" s="79"/>
      <c r="IAJ239" s="79"/>
      <c r="IAK239" s="79"/>
      <c r="IAL239" s="79"/>
      <c r="IAM239" s="79"/>
      <c r="IAN239" s="79"/>
      <c r="IAO239" s="79"/>
      <c r="IAP239" s="79"/>
      <c r="IAQ239" s="79"/>
      <c r="IAR239" s="79"/>
      <c r="IAS239" s="79"/>
      <c r="IAT239" s="79"/>
      <c r="IAU239" s="79"/>
      <c r="IAV239" s="79"/>
      <c r="IAW239" s="79"/>
      <c r="IAX239" s="79"/>
      <c r="IAY239" s="79"/>
      <c r="IAZ239" s="79"/>
      <c r="IBA239" s="79"/>
      <c r="IBB239" s="79"/>
      <c r="IBC239" s="79"/>
      <c r="IBD239" s="79"/>
      <c r="IBE239" s="79"/>
      <c r="IBF239" s="79"/>
      <c r="IBG239" s="79"/>
      <c r="IBH239" s="79"/>
      <c r="IBI239" s="79"/>
      <c r="IBJ239" s="79"/>
      <c r="IBK239" s="79"/>
      <c r="IBL239" s="79"/>
      <c r="IBM239" s="79"/>
      <c r="IBN239" s="79"/>
      <c r="IBO239" s="79"/>
      <c r="IBP239" s="79"/>
      <c r="IBQ239" s="79"/>
      <c r="IBR239" s="79"/>
      <c r="IBS239" s="79"/>
      <c r="IBT239" s="79"/>
      <c r="IBU239" s="79"/>
      <c r="IBV239" s="79"/>
      <c r="IBW239" s="79"/>
      <c r="IBX239" s="79"/>
      <c r="IBY239" s="79"/>
      <c r="IBZ239" s="79"/>
      <c r="ICA239" s="79"/>
      <c r="ICB239" s="79"/>
      <c r="ICC239" s="79"/>
      <c r="ICD239" s="79"/>
      <c r="ICE239" s="79"/>
      <c r="ICF239" s="79"/>
      <c r="ICG239" s="79"/>
      <c r="ICH239" s="79"/>
      <c r="ICI239" s="79"/>
      <c r="ICJ239" s="79"/>
      <c r="ICK239" s="79"/>
      <c r="ICL239" s="79"/>
      <c r="ICM239" s="79"/>
      <c r="ICN239" s="79"/>
      <c r="ICO239" s="79"/>
      <c r="ICP239" s="79"/>
      <c r="ICQ239" s="79"/>
      <c r="ICR239" s="79"/>
      <c r="ICS239" s="79"/>
      <c r="ICT239" s="79"/>
      <c r="ICU239" s="79"/>
      <c r="ICV239" s="79"/>
      <c r="ICW239" s="79"/>
      <c r="ICX239" s="79"/>
      <c r="ICY239" s="79"/>
      <c r="ICZ239" s="79"/>
      <c r="IDA239" s="79"/>
      <c r="IDB239" s="79"/>
      <c r="IDC239" s="79"/>
      <c r="IDD239" s="79"/>
      <c r="IDE239" s="79"/>
      <c r="IDF239" s="79"/>
      <c r="IDG239" s="79"/>
      <c r="IDH239" s="79"/>
      <c r="IDI239" s="79"/>
      <c r="IDJ239" s="79"/>
      <c r="IDK239" s="79"/>
      <c r="IDL239" s="79"/>
      <c r="IDM239" s="79"/>
      <c r="IDN239" s="79"/>
      <c r="IDO239" s="79"/>
      <c r="IDP239" s="79"/>
      <c r="IDQ239" s="79"/>
      <c r="IDR239" s="79"/>
      <c r="IDS239" s="79"/>
      <c r="IDT239" s="79"/>
      <c r="IDU239" s="79"/>
      <c r="IDV239" s="79"/>
      <c r="IDW239" s="79"/>
      <c r="IDX239" s="79"/>
      <c r="IDY239" s="79"/>
      <c r="IDZ239" s="79"/>
      <c r="IEA239" s="79"/>
      <c r="IEB239" s="79"/>
      <c r="IEC239" s="79"/>
      <c r="IED239" s="79"/>
      <c r="IEE239" s="79"/>
      <c r="IEF239" s="79"/>
      <c r="IEG239" s="79"/>
      <c r="IEH239" s="79"/>
      <c r="IEI239" s="79"/>
      <c r="IEJ239" s="79"/>
      <c r="IEK239" s="79"/>
      <c r="IEL239" s="79"/>
      <c r="IEM239" s="79"/>
      <c r="IEN239" s="79"/>
      <c r="IEO239" s="79"/>
      <c r="IEP239" s="79"/>
      <c r="IEQ239" s="79"/>
      <c r="IER239" s="79"/>
      <c r="IES239" s="79"/>
      <c r="IET239" s="79"/>
      <c r="IEU239" s="79"/>
      <c r="IEV239" s="79"/>
      <c r="IEW239" s="79"/>
      <c r="IEX239" s="79"/>
      <c r="IEY239" s="79"/>
      <c r="IEZ239" s="79"/>
      <c r="IFA239" s="79"/>
      <c r="IFB239" s="79"/>
      <c r="IFC239" s="79"/>
      <c r="IFD239" s="79"/>
      <c r="IFE239" s="79"/>
      <c r="IFF239" s="79"/>
      <c r="IFG239" s="79"/>
      <c r="IFH239" s="79"/>
      <c r="IFI239" s="79"/>
      <c r="IFJ239" s="79"/>
      <c r="IFK239" s="79"/>
      <c r="IFL239" s="79"/>
      <c r="IFM239" s="79"/>
      <c r="IFN239" s="79"/>
      <c r="IFO239" s="79"/>
      <c r="IFP239" s="79"/>
      <c r="IFQ239" s="79"/>
      <c r="IFR239" s="79"/>
      <c r="IFS239" s="79"/>
      <c r="IFT239" s="79"/>
      <c r="IFU239" s="79"/>
      <c r="IFV239" s="79"/>
      <c r="IFW239" s="79"/>
      <c r="IFX239" s="79"/>
      <c r="IFY239" s="79"/>
      <c r="IFZ239" s="79"/>
      <c r="IGA239" s="79"/>
      <c r="IGB239" s="79"/>
      <c r="IGC239" s="79"/>
      <c r="IGD239" s="79"/>
      <c r="IGE239" s="79"/>
      <c r="IGF239" s="79"/>
      <c r="IGG239" s="79"/>
      <c r="IGH239" s="79"/>
      <c r="IGI239" s="79"/>
      <c r="IGJ239" s="79"/>
      <c r="IGK239" s="79"/>
      <c r="IGL239" s="79"/>
      <c r="IGM239" s="79"/>
      <c r="IGN239" s="79"/>
      <c r="IGO239" s="79"/>
      <c r="IGP239" s="79"/>
      <c r="IGQ239" s="79"/>
      <c r="IGR239" s="79"/>
      <c r="IGS239" s="79"/>
      <c r="IGT239" s="79"/>
      <c r="IGU239" s="79"/>
      <c r="IGV239" s="79"/>
      <c r="IGW239" s="79"/>
      <c r="IGX239" s="79"/>
      <c r="IGY239" s="79"/>
      <c r="IGZ239" s="79"/>
      <c r="IHA239" s="79"/>
      <c r="IHB239" s="79"/>
      <c r="IHC239" s="79"/>
      <c r="IHD239" s="79"/>
      <c r="IHE239" s="79"/>
      <c r="IHF239" s="79"/>
      <c r="IHG239" s="79"/>
      <c r="IHH239" s="79"/>
      <c r="IHI239" s="79"/>
      <c r="IHJ239" s="79"/>
      <c r="IHK239" s="79"/>
      <c r="IHL239" s="79"/>
      <c r="IHM239" s="79"/>
      <c r="IHN239" s="79"/>
      <c r="IHO239" s="79"/>
      <c r="IHP239" s="79"/>
      <c r="IHQ239" s="79"/>
      <c r="IHR239" s="79"/>
      <c r="IHS239" s="79"/>
      <c r="IHT239" s="79"/>
      <c r="IHU239" s="79"/>
      <c r="IHV239" s="79"/>
      <c r="IHW239" s="79"/>
      <c r="IHX239" s="79"/>
      <c r="IHY239" s="79"/>
      <c r="IHZ239" s="79"/>
      <c r="IIA239" s="79"/>
      <c r="IIB239" s="79"/>
      <c r="IIC239" s="79"/>
      <c r="IID239" s="79"/>
      <c r="IIE239" s="79"/>
      <c r="IIF239" s="79"/>
      <c r="IIG239" s="79"/>
      <c r="IIH239" s="79"/>
      <c r="III239" s="79"/>
      <c r="IIJ239" s="79"/>
      <c r="IIK239" s="79"/>
      <c r="IIL239" s="79"/>
      <c r="IIM239" s="79"/>
      <c r="IIN239" s="79"/>
      <c r="IIO239" s="79"/>
      <c r="IIP239" s="79"/>
      <c r="IIQ239" s="79"/>
      <c r="IIR239" s="79"/>
      <c r="IIS239" s="79"/>
      <c r="IIT239" s="79"/>
      <c r="IIU239" s="79"/>
      <c r="IIV239" s="79"/>
      <c r="IIW239" s="79"/>
      <c r="IIX239" s="79"/>
      <c r="IIY239" s="79"/>
      <c r="IIZ239" s="79"/>
      <c r="IJA239" s="79"/>
      <c r="IJB239" s="79"/>
      <c r="IJC239" s="79"/>
      <c r="IJD239" s="79"/>
      <c r="IJE239" s="79"/>
      <c r="IJF239" s="79"/>
      <c r="IJG239" s="79"/>
      <c r="IJH239" s="79"/>
      <c r="IJI239" s="79"/>
      <c r="IJJ239" s="79"/>
      <c r="IJK239" s="79"/>
      <c r="IJL239" s="79"/>
      <c r="IJM239" s="79"/>
      <c r="IJN239" s="79"/>
      <c r="IJO239" s="79"/>
      <c r="IJP239" s="79"/>
      <c r="IJQ239" s="79"/>
      <c r="IJR239" s="79"/>
      <c r="IJS239" s="79"/>
      <c r="IJT239" s="79"/>
      <c r="IJU239" s="79"/>
      <c r="IJV239" s="79"/>
      <c r="IJW239" s="79"/>
      <c r="IJX239" s="79"/>
      <c r="IJY239" s="79"/>
      <c r="IJZ239" s="79"/>
      <c r="IKA239" s="79"/>
      <c r="IKB239" s="79"/>
      <c r="IKC239" s="79"/>
      <c r="IKD239" s="79"/>
      <c r="IKE239" s="79"/>
      <c r="IKF239" s="79"/>
      <c r="IKG239" s="79"/>
      <c r="IKH239" s="79"/>
      <c r="IKI239" s="79"/>
      <c r="IKJ239" s="79"/>
      <c r="IKK239" s="79"/>
      <c r="IKL239" s="79"/>
      <c r="IKM239" s="79"/>
      <c r="IKN239" s="79"/>
      <c r="IKO239" s="79"/>
      <c r="IKP239" s="79"/>
      <c r="IKQ239" s="79"/>
      <c r="IKR239" s="79"/>
      <c r="IKS239" s="79"/>
      <c r="IKT239" s="79"/>
      <c r="IKU239" s="79"/>
      <c r="IKV239" s="79"/>
      <c r="IKW239" s="79"/>
      <c r="IKX239" s="79"/>
      <c r="IKY239" s="79"/>
      <c r="IKZ239" s="79"/>
      <c r="ILA239" s="79"/>
      <c r="ILB239" s="79"/>
      <c r="ILC239" s="79"/>
      <c r="ILD239" s="79"/>
      <c r="ILE239" s="79"/>
      <c r="ILF239" s="79"/>
      <c r="ILG239" s="79"/>
      <c r="ILH239" s="79"/>
      <c r="ILI239" s="79"/>
      <c r="ILJ239" s="79"/>
      <c r="ILK239" s="79"/>
      <c r="ILL239" s="79"/>
      <c r="ILM239" s="79"/>
      <c r="ILN239" s="79"/>
      <c r="ILO239" s="79"/>
      <c r="ILP239" s="79"/>
      <c r="ILQ239" s="79"/>
      <c r="ILR239" s="79"/>
      <c r="ILS239" s="79"/>
      <c r="ILT239" s="79"/>
      <c r="ILU239" s="79"/>
      <c r="ILV239" s="79"/>
      <c r="ILW239" s="79"/>
      <c r="ILX239" s="79"/>
      <c r="ILY239" s="79"/>
      <c r="ILZ239" s="79"/>
      <c r="IMA239" s="79"/>
      <c r="IMB239" s="79"/>
      <c r="IMC239" s="79"/>
      <c r="IMD239" s="79"/>
      <c r="IME239" s="79"/>
      <c r="IMF239" s="79"/>
      <c r="IMG239" s="79"/>
      <c r="IMH239" s="79"/>
      <c r="IMI239" s="79"/>
      <c r="IMJ239" s="79"/>
      <c r="IMK239" s="79"/>
      <c r="IML239" s="79"/>
      <c r="IMM239" s="79"/>
      <c r="IMN239" s="79"/>
      <c r="IMO239" s="79"/>
      <c r="IMP239" s="79"/>
      <c r="IMQ239" s="79"/>
      <c r="IMR239" s="79"/>
      <c r="IMS239" s="79"/>
      <c r="IMT239" s="79"/>
      <c r="IMU239" s="79"/>
      <c r="IMV239" s="79"/>
      <c r="IMW239" s="79"/>
      <c r="IMX239" s="79"/>
      <c r="IMY239" s="79"/>
      <c r="IMZ239" s="79"/>
      <c r="INA239" s="79"/>
      <c r="INB239" s="79"/>
      <c r="INC239" s="79"/>
      <c r="IND239" s="79"/>
      <c r="INE239" s="79"/>
      <c r="INF239" s="79"/>
      <c r="ING239" s="79"/>
      <c r="INH239" s="79"/>
      <c r="INI239" s="79"/>
      <c r="INJ239" s="79"/>
      <c r="INK239" s="79"/>
      <c r="INL239" s="79"/>
      <c r="INM239" s="79"/>
      <c r="INN239" s="79"/>
      <c r="INO239" s="79"/>
      <c r="INP239" s="79"/>
      <c r="INQ239" s="79"/>
      <c r="INR239" s="79"/>
      <c r="INS239" s="79"/>
      <c r="INT239" s="79"/>
      <c r="INU239" s="79"/>
      <c r="INV239" s="79"/>
      <c r="INW239" s="79"/>
      <c r="INX239" s="79"/>
      <c r="INY239" s="79"/>
      <c r="INZ239" s="79"/>
      <c r="IOA239" s="79"/>
      <c r="IOB239" s="79"/>
      <c r="IOC239" s="79"/>
      <c r="IOD239" s="79"/>
      <c r="IOE239" s="79"/>
      <c r="IOF239" s="79"/>
      <c r="IOG239" s="79"/>
      <c r="IOH239" s="79"/>
      <c r="IOI239" s="79"/>
      <c r="IOJ239" s="79"/>
      <c r="IOK239" s="79"/>
      <c r="IOL239" s="79"/>
      <c r="IOM239" s="79"/>
      <c r="ION239" s="79"/>
      <c r="IOO239" s="79"/>
      <c r="IOP239" s="79"/>
      <c r="IOQ239" s="79"/>
      <c r="IOR239" s="79"/>
      <c r="IOS239" s="79"/>
      <c r="IOT239" s="79"/>
      <c r="IOU239" s="79"/>
      <c r="IOV239" s="79"/>
      <c r="IOW239" s="79"/>
      <c r="IOX239" s="79"/>
      <c r="IOY239" s="79"/>
      <c r="IOZ239" s="79"/>
      <c r="IPA239" s="79"/>
      <c r="IPB239" s="79"/>
      <c r="IPC239" s="79"/>
      <c r="IPD239" s="79"/>
      <c r="IPE239" s="79"/>
      <c r="IPF239" s="79"/>
      <c r="IPG239" s="79"/>
      <c r="IPH239" s="79"/>
      <c r="IPI239" s="79"/>
      <c r="IPJ239" s="79"/>
      <c r="IPK239" s="79"/>
      <c r="IPL239" s="79"/>
      <c r="IPM239" s="79"/>
      <c r="IPN239" s="79"/>
      <c r="IPO239" s="79"/>
      <c r="IPP239" s="79"/>
      <c r="IPQ239" s="79"/>
      <c r="IPR239" s="79"/>
      <c r="IPS239" s="79"/>
      <c r="IPT239" s="79"/>
      <c r="IPU239" s="79"/>
      <c r="IPV239" s="79"/>
      <c r="IPW239" s="79"/>
      <c r="IPX239" s="79"/>
      <c r="IPY239" s="79"/>
      <c r="IPZ239" s="79"/>
      <c r="IQA239" s="79"/>
      <c r="IQB239" s="79"/>
      <c r="IQC239" s="79"/>
      <c r="IQD239" s="79"/>
      <c r="IQE239" s="79"/>
      <c r="IQF239" s="79"/>
      <c r="IQG239" s="79"/>
      <c r="IQH239" s="79"/>
      <c r="IQI239" s="79"/>
      <c r="IQJ239" s="79"/>
      <c r="IQK239" s="79"/>
      <c r="IQL239" s="79"/>
      <c r="IQM239" s="79"/>
      <c r="IQN239" s="79"/>
      <c r="IQO239" s="79"/>
      <c r="IQP239" s="79"/>
      <c r="IQQ239" s="79"/>
      <c r="IQR239" s="79"/>
      <c r="IQS239" s="79"/>
      <c r="IQT239" s="79"/>
      <c r="IQU239" s="79"/>
      <c r="IQV239" s="79"/>
      <c r="IQW239" s="79"/>
      <c r="IQX239" s="79"/>
      <c r="IQY239" s="79"/>
      <c r="IQZ239" s="79"/>
      <c r="IRA239" s="79"/>
      <c r="IRB239" s="79"/>
      <c r="IRC239" s="79"/>
      <c r="IRD239" s="79"/>
      <c r="IRE239" s="79"/>
      <c r="IRF239" s="79"/>
      <c r="IRG239" s="79"/>
      <c r="IRH239" s="79"/>
      <c r="IRI239" s="79"/>
      <c r="IRJ239" s="79"/>
      <c r="IRK239" s="79"/>
      <c r="IRL239" s="79"/>
      <c r="IRM239" s="79"/>
      <c r="IRN239" s="79"/>
      <c r="IRO239" s="79"/>
      <c r="IRP239" s="79"/>
      <c r="IRQ239" s="79"/>
      <c r="IRR239" s="79"/>
      <c r="IRS239" s="79"/>
      <c r="IRT239" s="79"/>
      <c r="IRU239" s="79"/>
      <c r="IRV239" s="79"/>
      <c r="IRW239" s="79"/>
      <c r="IRX239" s="79"/>
      <c r="IRY239" s="79"/>
      <c r="IRZ239" s="79"/>
      <c r="ISA239" s="79"/>
      <c r="ISB239" s="79"/>
      <c r="ISC239" s="79"/>
      <c r="ISD239" s="79"/>
      <c r="ISE239" s="79"/>
      <c r="ISF239" s="79"/>
      <c r="ISG239" s="79"/>
      <c r="ISH239" s="79"/>
      <c r="ISI239" s="79"/>
      <c r="ISJ239" s="79"/>
      <c r="ISK239" s="79"/>
      <c r="ISL239" s="79"/>
      <c r="ISM239" s="79"/>
      <c r="ISN239" s="79"/>
      <c r="ISO239" s="79"/>
      <c r="ISP239" s="79"/>
      <c r="ISQ239" s="79"/>
      <c r="ISR239" s="79"/>
      <c r="ISS239" s="79"/>
      <c r="IST239" s="79"/>
      <c r="ISU239" s="79"/>
      <c r="ISV239" s="79"/>
      <c r="ISW239" s="79"/>
      <c r="ISX239" s="79"/>
      <c r="ISY239" s="79"/>
      <c r="ISZ239" s="79"/>
      <c r="ITA239" s="79"/>
      <c r="ITB239" s="79"/>
      <c r="ITC239" s="79"/>
      <c r="ITD239" s="79"/>
      <c r="ITE239" s="79"/>
      <c r="ITF239" s="79"/>
      <c r="ITG239" s="79"/>
      <c r="ITH239" s="79"/>
      <c r="ITI239" s="79"/>
      <c r="ITJ239" s="79"/>
      <c r="ITK239" s="79"/>
      <c r="ITL239" s="79"/>
      <c r="ITM239" s="79"/>
      <c r="ITN239" s="79"/>
      <c r="ITO239" s="79"/>
      <c r="ITP239" s="79"/>
      <c r="ITQ239" s="79"/>
      <c r="ITR239" s="79"/>
      <c r="ITS239" s="79"/>
      <c r="ITT239" s="79"/>
      <c r="ITU239" s="79"/>
      <c r="ITV239" s="79"/>
      <c r="ITW239" s="79"/>
      <c r="ITX239" s="79"/>
      <c r="ITY239" s="79"/>
      <c r="ITZ239" s="79"/>
      <c r="IUA239" s="79"/>
      <c r="IUB239" s="79"/>
      <c r="IUC239" s="79"/>
      <c r="IUD239" s="79"/>
      <c r="IUE239" s="79"/>
      <c r="IUF239" s="79"/>
      <c r="IUG239" s="79"/>
      <c r="IUH239" s="79"/>
      <c r="IUI239" s="79"/>
      <c r="IUJ239" s="79"/>
      <c r="IUK239" s="79"/>
      <c r="IUL239" s="79"/>
      <c r="IUM239" s="79"/>
      <c r="IUN239" s="79"/>
      <c r="IUO239" s="79"/>
      <c r="IUP239" s="79"/>
      <c r="IUQ239" s="79"/>
      <c r="IUR239" s="79"/>
      <c r="IUS239" s="79"/>
      <c r="IUT239" s="79"/>
      <c r="IUU239" s="79"/>
      <c r="IUV239" s="79"/>
      <c r="IUW239" s="79"/>
      <c r="IUX239" s="79"/>
      <c r="IUY239" s="79"/>
      <c r="IUZ239" s="79"/>
      <c r="IVA239" s="79"/>
      <c r="IVB239" s="79"/>
      <c r="IVC239" s="79"/>
      <c r="IVD239" s="79"/>
      <c r="IVE239" s="79"/>
      <c r="IVF239" s="79"/>
      <c r="IVG239" s="79"/>
      <c r="IVH239" s="79"/>
      <c r="IVI239" s="79"/>
      <c r="IVJ239" s="79"/>
      <c r="IVK239" s="79"/>
      <c r="IVL239" s="79"/>
      <c r="IVM239" s="79"/>
      <c r="IVN239" s="79"/>
      <c r="IVO239" s="79"/>
      <c r="IVP239" s="79"/>
      <c r="IVQ239" s="79"/>
      <c r="IVR239" s="79"/>
      <c r="IVS239" s="79"/>
      <c r="IVT239" s="79"/>
      <c r="IVU239" s="79"/>
      <c r="IVV239" s="79"/>
      <c r="IVW239" s="79"/>
      <c r="IVX239" s="79"/>
      <c r="IVY239" s="79"/>
      <c r="IVZ239" s="79"/>
      <c r="IWA239" s="79"/>
      <c r="IWB239" s="79"/>
      <c r="IWC239" s="79"/>
      <c r="IWD239" s="79"/>
      <c r="IWE239" s="79"/>
      <c r="IWF239" s="79"/>
      <c r="IWG239" s="79"/>
      <c r="IWH239" s="79"/>
      <c r="IWI239" s="79"/>
      <c r="IWJ239" s="79"/>
      <c r="IWK239" s="79"/>
      <c r="IWL239" s="79"/>
      <c r="IWM239" s="79"/>
      <c r="IWN239" s="79"/>
      <c r="IWO239" s="79"/>
      <c r="IWP239" s="79"/>
      <c r="IWQ239" s="79"/>
      <c r="IWR239" s="79"/>
      <c r="IWS239" s="79"/>
      <c r="IWT239" s="79"/>
      <c r="IWU239" s="79"/>
      <c r="IWV239" s="79"/>
      <c r="IWW239" s="79"/>
      <c r="IWX239" s="79"/>
      <c r="IWY239" s="79"/>
      <c r="IWZ239" s="79"/>
      <c r="IXA239" s="79"/>
      <c r="IXB239" s="79"/>
      <c r="IXC239" s="79"/>
      <c r="IXD239" s="79"/>
      <c r="IXE239" s="79"/>
      <c r="IXF239" s="79"/>
      <c r="IXG239" s="79"/>
      <c r="IXH239" s="79"/>
      <c r="IXI239" s="79"/>
      <c r="IXJ239" s="79"/>
      <c r="IXK239" s="79"/>
      <c r="IXL239" s="79"/>
      <c r="IXM239" s="79"/>
      <c r="IXN239" s="79"/>
      <c r="IXO239" s="79"/>
      <c r="IXP239" s="79"/>
      <c r="IXQ239" s="79"/>
      <c r="IXR239" s="79"/>
      <c r="IXS239" s="79"/>
      <c r="IXT239" s="79"/>
      <c r="IXU239" s="79"/>
      <c r="IXV239" s="79"/>
      <c r="IXW239" s="79"/>
      <c r="IXX239" s="79"/>
      <c r="IXY239" s="79"/>
      <c r="IXZ239" s="79"/>
      <c r="IYA239" s="79"/>
      <c r="IYB239" s="79"/>
      <c r="IYC239" s="79"/>
      <c r="IYD239" s="79"/>
      <c r="IYE239" s="79"/>
      <c r="IYF239" s="79"/>
      <c r="IYG239" s="79"/>
      <c r="IYH239" s="79"/>
      <c r="IYI239" s="79"/>
      <c r="IYJ239" s="79"/>
      <c r="IYK239" s="79"/>
      <c r="IYL239" s="79"/>
      <c r="IYM239" s="79"/>
      <c r="IYN239" s="79"/>
      <c r="IYO239" s="79"/>
      <c r="IYP239" s="79"/>
      <c r="IYQ239" s="79"/>
      <c r="IYR239" s="79"/>
      <c r="IYS239" s="79"/>
      <c r="IYT239" s="79"/>
      <c r="IYU239" s="79"/>
      <c r="IYV239" s="79"/>
      <c r="IYW239" s="79"/>
      <c r="IYX239" s="79"/>
      <c r="IYY239" s="79"/>
      <c r="IYZ239" s="79"/>
      <c r="IZA239" s="79"/>
      <c r="IZB239" s="79"/>
      <c r="IZC239" s="79"/>
      <c r="IZD239" s="79"/>
      <c r="IZE239" s="79"/>
      <c r="IZF239" s="79"/>
      <c r="IZG239" s="79"/>
      <c r="IZH239" s="79"/>
      <c r="IZI239" s="79"/>
      <c r="IZJ239" s="79"/>
      <c r="IZK239" s="79"/>
      <c r="IZL239" s="79"/>
      <c r="IZM239" s="79"/>
      <c r="IZN239" s="79"/>
      <c r="IZO239" s="79"/>
      <c r="IZP239" s="79"/>
      <c r="IZQ239" s="79"/>
      <c r="IZR239" s="79"/>
      <c r="IZS239" s="79"/>
      <c r="IZT239" s="79"/>
      <c r="IZU239" s="79"/>
      <c r="IZV239" s="79"/>
      <c r="IZW239" s="79"/>
      <c r="IZX239" s="79"/>
      <c r="IZY239" s="79"/>
      <c r="IZZ239" s="79"/>
      <c r="JAA239" s="79"/>
      <c r="JAB239" s="79"/>
      <c r="JAC239" s="79"/>
      <c r="JAD239" s="79"/>
      <c r="JAE239" s="79"/>
      <c r="JAF239" s="79"/>
      <c r="JAG239" s="79"/>
      <c r="JAH239" s="79"/>
      <c r="JAI239" s="79"/>
      <c r="JAJ239" s="79"/>
      <c r="JAK239" s="79"/>
      <c r="JAL239" s="79"/>
      <c r="JAM239" s="79"/>
      <c r="JAN239" s="79"/>
      <c r="JAO239" s="79"/>
      <c r="JAP239" s="79"/>
      <c r="JAQ239" s="79"/>
      <c r="JAR239" s="79"/>
      <c r="JAS239" s="79"/>
      <c r="JAT239" s="79"/>
      <c r="JAU239" s="79"/>
      <c r="JAV239" s="79"/>
      <c r="JAW239" s="79"/>
      <c r="JAX239" s="79"/>
      <c r="JAY239" s="79"/>
      <c r="JAZ239" s="79"/>
      <c r="JBA239" s="79"/>
      <c r="JBB239" s="79"/>
      <c r="JBC239" s="79"/>
      <c r="JBD239" s="79"/>
      <c r="JBE239" s="79"/>
      <c r="JBF239" s="79"/>
      <c r="JBG239" s="79"/>
      <c r="JBH239" s="79"/>
      <c r="JBI239" s="79"/>
      <c r="JBJ239" s="79"/>
      <c r="JBK239" s="79"/>
      <c r="JBL239" s="79"/>
      <c r="JBM239" s="79"/>
      <c r="JBN239" s="79"/>
      <c r="JBO239" s="79"/>
      <c r="JBP239" s="79"/>
      <c r="JBQ239" s="79"/>
      <c r="JBR239" s="79"/>
      <c r="JBS239" s="79"/>
      <c r="JBT239" s="79"/>
      <c r="JBU239" s="79"/>
      <c r="JBV239" s="79"/>
      <c r="JBW239" s="79"/>
      <c r="JBX239" s="79"/>
      <c r="JBY239" s="79"/>
      <c r="JBZ239" s="79"/>
      <c r="JCA239" s="79"/>
      <c r="JCB239" s="79"/>
      <c r="JCC239" s="79"/>
      <c r="JCD239" s="79"/>
      <c r="JCE239" s="79"/>
      <c r="JCF239" s="79"/>
      <c r="JCG239" s="79"/>
      <c r="JCH239" s="79"/>
      <c r="JCI239" s="79"/>
      <c r="JCJ239" s="79"/>
      <c r="JCK239" s="79"/>
      <c r="JCL239" s="79"/>
      <c r="JCM239" s="79"/>
      <c r="JCN239" s="79"/>
      <c r="JCO239" s="79"/>
      <c r="JCP239" s="79"/>
      <c r="JCQ239" s="79"/>
      <c r="JCR239" s="79"/>
      <c r="JCS239" s="79"/>
      <c r="JCT239" s="79"/>
      <c r="JCU239" s="79"/>
      <c r="JCV239" s="79"/>
      <c r="JCW239" s="79"/>
      <c r="JCX239" s="79"/>
      <c r="JCY239" s="79"/>
      <c r="JCZ239" s="79"/>
      <c r="JDA239" s="79"/>
      <c r="JDB239" s="79"/>
      <c r="JDC239" s="79"/>
      <c r="JDD239" s="79"/>
      <c r="JDE239" s="79"/>
      <c r="JDF239" s="79"/>
      <c r="JDG239" s="79"/>
      <c r="JDH239" s="79"/>
      <c r="JDI239" s="79"/>
      <c r="JDJ239" s="79"/>
      <c r="JDK239" s="79"/>
      <c r="JDL239" s="79"/>
      <c r="JDM239" s="79"/>
      <c r="JDN239" s="79"/>
      <c r="JDO239" s="79"/>
      <c r="JDP239" s="79"/>
      <c r="JDQ239" s="79"/>
      <c r="JDR239" s="79"/>
      <c r="JDS239" s="79"/>
      <c r="JDT239" s="79"/>
      <c r="JDU239" s="79"/>
      <c r="JDV239" s="79"/>
      <c r="JDW239" s="79"/>
      <c r="JDX239" s="79"/>
      <c r="JDY239" s="79"/>
      <c r="JDZ239" s="79"/>
      <c r="JEA239" s="79"/>
      <c r="JEB239" s="79"/>
      <c r="JEC239" s="79"/>
      <c r="JED239" s="79"/>
      <c r="JEE239" s="79"/>
      <c r="JEF239" s="79"/>
      <c r="JEG239" s="79"/>
      <c r="JEH239" s="79"/>
      <c r="JEI239" s="79"/>
      <c r="JEJ239" s="79"/>
      <c r="JEK239" s="79"/>
      <c r="JEL239" s="79"/>
      <c r="JEM239" s="79"/>
      <c r="JEN239" s="79"/>
      <c r="JEO239" s="79"/>
      <c r="JEP239" s="79"/>
      <c r="JEQ239" s="79"/>
      <c r="JER239" s="79"/>
      <c r="JES239" s="79"/>
      <c r="JET239" s="79"/>
      <c r="JEU239" s="79"/>
      <c r="JEV239" s="79"/>
      <c r="JEW239" s="79"/>
      <c r="JEX239" s="79"/>
      <c r="JEY239" s="79"/>
      <c r="JEZ239" s="79"/>
      <c r="JFA239" s="79"/>
      <c r="JFB239" s="79"/>
      <c r="JFC239" s="79"/>
      <c r="JFD239" s="79"/>
      <c r="JFE239" s="79"/>
      <c r="JFF239" s="79"/>
      <c r="JFG239" s="79"/>
      <c r="JFH239" s="79"/>
      <c r="JFI239" s="79"/>
      <c r="JFJ239" s="79"/>
      <c r="JFK239" s="79"/>
      <c r="JFL239" s="79"/>
      <c r="JFM239" s="79"/>
      <c r="JFN239" s="79"/>
      <c r="JFO239" s="79"/>
      <c r="JFP239" s="79"/>
      <c r="JFQ239" s="79"/>
      <c r="JFR239" s="79"/>
      <c r="JFS239" s="79"/>
      <c r="JFT239" s="79"/>
      <c r="JFU239" s="79"/>
      <c r="JFV239" s="79"/>
      <c r="JFW239" s="79"/>
      <c r="JFX239" s="79"/>
      <c r="JFY239" s="79"/>
      <c r="JFZ239" s="79"/>
      <c r="JGA239" s="79"/>
      <c r="JGB239" s="79"/>
      <c r="JGC239" s="79"/>
      <c r="JGD239" s="79"/>
      <c r="JGE239" s="79"/>
      <c r="JGF239" s="79"/>
      <c r="JGG239" s="79"/>
      <c r="JGH239" s="79"/>
      <c r="JGI239" s="79"/>
      <c r="JGJ239" s="79"/>
      <c r="JGK239" s="79"/>
      <c r="JGL239" s="79"/>
      <c r="JGM239" s="79"/>
      <c r="JGN239" s="79"/>
      <c r="JGO239" s="79"/>
      <c r="JGP239" s="79"/>
      <c r="JGQ239" s="79"/>
      <c r="JGR239" s="79"/>
      <c r="JGS239" s="79"/>
      <c r="JGT239" s="79"/>
      <c r="JGU239" s="79"/>
      <c r="JGV239" s="79"/>
      <c r="JGW239" s="79"/>
      <c r="JGX239" s="79"/>
      <c r="JGY239" s="79"/>
      <c r="JGZ239" s="79"/>
      <c r="JHA239" s="79"/>
      <c r="JHB239" s="79"/>
      <c r="JHC239" s="79"/>
      <c r="JHD239" s="79"/>
      <c r="JHE239" s="79"/>
      <c r="JHF239" s="79"/>
      <c r="JHG239" s="79"/>
      <c r="JHH239" s="79"/>
      <c r="JHI239" s="79"/>
      <c r="JHJ239" s="79"/>
      <c r="JHK239" s="79"/>
      <c r="JHL239" s="79"/>
      <c r="JHM239" s="79"/>
      <c r="JHN239" s="79"/>
      <c r="JHO239" s="79"/>
      <c r="JHP239" s="79"/>
      <c r="JHQ239" s="79"/>
      <c r="JHR239" s="79"/>
      <c r="JHS239" s="79"/>
      <c r="JHT239" s="79"/>
      <c r="JHU239" s="79"/>
      <c r="JHV239" s="79"/>
      <c r="JHW239" s="79"/>
      <c r="JHX239" s="79"/>
      <c r="JHY239" s="79"/>
      <c r="JHZ239" s="79"/>
      <c r="JIA239" s="79"/>
      <c r="JIB239" s="79"/>
      <c r="JIC239" s="79"/>
      <c r="JID239" s="79"/>
      <c r="JIE239" s="79"/>
      <c r="JIF239" s="79"/>
      <c r="JIG239" s="79"/>
      <c r="JIH239" s="79"/>
      <c r="JII239" s="79"/>
      <c r="JIJ239" s="79"/>
      <c r="JIK239" s="79"/>
      <c r="JIL239" s="79"/>
      <c r="JIM239" s="79"/>
      <c r="JIN239" s="79"/>
      <c r="JIO239" s="79"/>
      <c r="JIP239" s="79"/>
      <c r="JIQ239" s="79"/>
      <c r="JIR239" s="79"/>
      <c r="JIS239" s="79"/>
      <c r="JIT239" s="79"/>
      <c r="JIU239" s="79"/>
      <c r="JIV239" s="79"/>
      <c r="JIW239" s="79"/>
      <c r="JIX239" s="79"/>
      <c r="JIY239" s="79"/>
      <c r="JIZ239" s="79"/>
      <c r="JJA239" s="79"/>
      <c r="JJB239" s="79"/>
      <c r="JJC239" s="79"/>
      <c r="JJD239" s="79"/>
      <c r="JJE239" s="79"/>
      <c r="JJF239" s="79"/>
      <c r="JJG239" s="79"/>
      <c r="JJH239" s="79"/>
      <c r="JJI239" s="79"/>
      <c r="JJJ239" s="79"/>
      <c r="JJK239" s="79"/>
      <c r="JJL239" s="79"/>
      <c r="JJM239" s="79"/>
      <c r="JJN239" s="79"/>
      <c r="JJO239" s="79"/>
      <c r="JJP239" s="79"/>
      <c r="JJQ239" s="79"/>
      <c r="JJR239" s="79"/>
      <c r="JJS239" s="79"/>
      <c r="JJT239" s="79"/>
      <c r="JJU239" s="79"/>
      <c r="JJV239" s="79"/>
      <c r="JJW239" s="79"/>
      <c r="JJX239" s="79"/>
      <c r="JJY239" s="79"/>
      <c r="JJZ239" s="79"/>
      <c r="JKA239" s="79"/>
      <c r="JKB239" s="79"/>
      <c r="JKC239" s="79"/>
      <c r="JKD239" s="79"/>
      <c r="JKE239" s="79"/>
      <c r="JKF239" s="79"/>
      <c r="JKG239" s="79"/>
      <c r="JKH239" s="79"/>
      <c r="JKI239" s="79"/>
      <c r="JKJ239" s="79"/>
      <c r="JKK239" s="79"/>
      <c r="JKL239" s="79"/>
      <c r="JKM239" s="79"/>
      <c r="JKN239" s="79"/>
      <c r="JKO239" s="79"/>
      <c r="JKP239" s="79"/>
      <c r="JKQ239" s="79"/>
      <c r="JKR239" s="79"/>
      <c r="JKS239" s="79"/>
      <c r="JKT239" s="79"/>
      <c r="JKU239" s="79"/>
      <c r="JKV239" s="79"/>
      <c r="JKW239" s="79"/>
      <c r="JKX239" s="79"/>
      <c r="JKY239" s="79"/>
      <c r="JKZ239" s="79"/>
      <c r="JLA239" s="79"/>
      <c r="JLB239" s="79"/>
      <c r="JLC239" s="79"/>
      <c r="JLD239" s="79"/>
      <c r="JLE239" s="79"/>
      <c r="JLF239" s="79"/>
      <c r="JLG239" s="79"/>
      <c r="JLH239" s="79"/>
      <c r="JLI239" s="79"/>
      <c r="JLJ239" s="79"/>
      <c r="JLK239" s="79"/>
      <c r="JLL239" s="79"/>
      <c r="JLM239" s="79"/>
      <c r="JLN239" s="79"/>
      <c r="JLO239" s="79"/>
      <c r="JLP239" s="79"/>
      <c r="JLQ239" s="79"/>
      <c r="JLR239" s="79"/>
      <c r="JLS239" s="79"/>
      <c r="JLT239" s="79"/>
      <c r="JLU239" s="79"/>
      <c r="JLV239" s="79"/>
      <c r="JLW239" s="79"/>
      <c r="JLX239" s="79"/>
      <c r="JLY239" s="79"/>
      <c r="JLZ239" s="79"/>
      <c r="JMA239" s="79"/>
      <c r="JMB239" s="79"/>
      <c r="JMC239" s="79"/>
      <c r="JMD239" s="79"/>
      <c r="JME239" s="79"/>
      <c r="JMF239" s="79"/>
      <c r="JMG239" s="79"/>
      <c r="JMH239" s="79"/>
      <c r="JMI239" s="79"/>
      <c r="JMJ239" s="79"/>
      <c r="JMK239" s="79"/>
      <c r="JML239" s="79"/>
      <c r="JMM239" s="79"/>
      <c r="JMN239" s="79"/>
      <c r="JMO239" s="79"/>
      <c r="JMP239" s="79"/>
      <c r="JMQ239" s="79"/>
      <c r="JMR239" s="79"/>
      <c r="JMS239" s="79"/>
      <c r="JMT239" s="79"/>
      <c r="JMU239" s="79"/>
      <c r="JMV239" s="79"/>
      <c r="JMW239" s="79"/>
      <c r="JMX239" s="79"/>
      <c r="JMY239" s="79"/>
      <c r="JMZ239" s="79"/>
      <c r="JNA239" s="79"/>
      <c r="JNB239" s="79"/>
      <c r="JNC239" s="79"/>
      <c r="JND239" s="79"/>
      <c r="JNE239" s="79"/>
      <c r="JNF239" s="79"/>
      <c r="JNG239" s="79"/>
      <c r="JNH239" s="79"/>
      <c r="JNI239" s="79"/>
      <c r="JNJ239" s="79"/>
      <c r="JNK239" s="79"/>
      <c r="JNL239" s="79"/>
      <c r="JNM239" s="79"/>
      <c r="JNN239" s="79"/>
      <c r="JNO239" s="79"/>
      <c r="JNP239" s="79"/>
      <c r="JNQ239" s="79"/>
      <c r="JNR239" s="79"/>
      <c r="JNS239" s="79"/>
      <c r="JNT239" s="79"/>
      <c r="JNU239" s="79"/>
      <c r="JNV239" s="79"/>
      <c r="JNW239" s="79"/>
      <c r="JNX239" s="79"/>
      <c r="JNY239" s="79"/>
      <c r="JNZ239" s="79"/>
      <c r="JOA239" s="79"/>
      <c r="JOB239" s="79"/>
      <c r="JOC239" s="79"/>
      <c r="JOD239" s="79"/>
      <c r="JOE239" s="79"/>
      <c r="JOF239" s="79"/>
      <c r="JOG239" s="79"/>
      <c r="JOH239" s="79"/>
      <c r="JOI239" s="79"/>
      <c r="JOJ239" s="79"/>
      <c r="JOK239" s="79"/>
      <c r="JOL239" s="79"/>
      <c r="JOM239" s="79"/>
      <c r="JON239" s="79"/>
      <c r="JOO239" s="79"/>
      <c r="JOP239" s="79"/>
      <c r="JOQ239" s="79"/>
      <c r="JOR239" s="79"/>
      <c r="JOS239" s="79"/>
      <c r="JOT239" s="79"/>
      <c r="JOU239" s="79"/>
      <c r="JOV239" s="79"/>
      <c r="JOW239" s="79"/>
      <c r="JOX239" s="79"/>
      <c r="JOY239" s="79"/>
      <c r="JOZ239" s="79"/>
      <c r="JPA239" s="79"/>
      <c r="JPB239" s="79"/>
      <c r="JPC239" s="79"/>
      <c r="JPD239" s="79"/>
      <c r="JPE239" s="79"/>
      <c r="JPF239" s="79"/>
      <c r="JPG239" s="79"/>
      <c r="JPH239" s="79"/>
      <c r="JPI239" s="79"/>
      <c r="JPJ239" s="79"/>
      <c r="JPK239" s="79"/>
      <c r="JPL239" s="79"/>
      <c r="JPM239" s="79"/>
      <c r="JPN239" s="79"/>
      <c r="JPO239" s="79"/>
      <c r="JPP239" s="79"/>
      <c r="JPQ239" s="79"/>
      <c r="JPR239" s="79"/>
      <c r="JPS239" s="79"/>
      <c r="JPT239" s="79"/>
      <c r="JPU239" s="79"/>
      <c r="JPV239" s="79"/>
      <c r="JPW239" s="79"/>
      <c r="JPX239" s="79"/>
      <c r="JPY239" s="79"/>
      <c r="JPZ239" s="79"/>
      <c r="JQA239" s="79"/>
      <c r="JQB239" s="79"/>
      <c r="JQC239" s="79"/>
      <c r="JQD239" s="79"/>
      <c r="JQE239" s="79"/>
      <c r="JQF239" s="79"/>
      <c r="JQG239" s="79"/>
      <c r="JQH239" s="79"/>
      <c r="JQI239" s="79"/>
      <c r="JQJ239" s="79"/>
      <c r="JQK239" s="79"/>
      <c r="JQL239" s="79"/>
      <c r="JQM239" s="79"/>
      <c r="JQN239" s="79"/>
      <c r="JQO239" s="79"/>
      <c r="JQP239" s="79"/>
      <c r="JQQ239" s="79"/>
      <c r="JQR239" s="79"/>
      <c r="JQS239" s="79"/>
      <c r="JQT239" s="79"/>
      <c r="JQU239" s="79"/>
      <c r="JQV239" s="79"/>
      <c r="JQW239" s="79"/>
      <c r="JQX239" s="79"/>
      <c r="JQY239" s="79"/>
      <c r="JQZ239" s="79"/>
      <c r="JRA239" s="79"/>
      <c r="JRB239" s="79"/>
      <c r="JRC239" s="79"/>
      <c r="JRD239" s="79"/>
      <c r="JRE239" s="79"/>
      <c r="JRF239" s="79"/>
      <c r="JRG239" s="79"/>
      <c r="JRH239" s="79"/>
      <c r="JRI239" s="79"/>
      <c r="JRJ239" s="79"/>
      <c r="JRK239" s="79"/>
      <c r="JRL239" s="79"/>
      <c r="JRM239" s="79"/>
      <c r="JRN239" s="79"/>
      <c r="JRO239" s="79"/>
      <c r="JRP239" s="79"/>
      <c r="JRQ239" s="79"/>
      <c r="JRR239" s="79"/>
      <c r="JRS239" s="79"/>
      <c r="JRT239" s="79"/>
      <c r="JRU239" s="79"/>
      <c r="JRV239" s="79"/>
      <c r="JRW239" s="79"/>
      <c r="JRX239" s="79"/>
      <c r="JRY239" s="79"/>
      <c r="JRZ239" s="79"/>
      <c r="JSA239" s="79"/>
      <c r="JSB239" s="79"/>
      <c r="JSC239" s="79"/>
      <c r="JSD239" s="79"/>
      <c r="JSE239" s="79"/>
      <c r="JSF239" s="79"/>
      <c r="JSG239" s="79"/>
      <c r="JSH239" s="79"/>
      <c r="JSI239" s="79"/>
      <c r="JSJ239" s="79"/>
      <c r="JSK239" s="79"/>
      <c r="JSL239" s="79"/>
      <c r="JSM239" s="79"/>
      <c r="JSN239" s="79"/>
      <c r="JSO239" s="79"/>
      <c r="JSP239" s="79"/>
      <c r="JSQ239" s="79"/>
      <c r="JSR239" s="79"/>
      <c r="JSS239" s="79"/>
      <c r="JST239" s="79"/>
      <c r="JSU239" s="79"/>
      <c r="JSV239" s="79"/>
      <c r="JSW239" s="79"/>
      <c r="JSX239" s="79"/>
      <c r="JSY239" s="79"/>
      <c r="JSZ239" s="79"/>
      <c r="JTA239" s="79"/>
      <c r="JTB239" s="79"/>
      <c r="JTC239" s="79"/>
      <c r="JTD239" s="79"/>
      <c r="JTE239" s="79"/>
      <c r="JTF239" s="79"/>
      <c r="JTG239" s="79"/>
      <c r="JTH239" s="79"/>
      <c r="JTI239" s="79"/>
      <c r="JTJ239" s="79"/>
      <c r="JTK239" s="79"/>
      <c r="JTL239" s="79"/>
      <c r="JTM239" s="79"/>
      <c r="JTN239" s="79"/>
      <c r="JTO239" s="79"/>
      <c r="JTP239" s="79"/>
      <c r="JTQ239" s="79"/>
      <c r="JTR239" s="79"/>
      <c r="JTS239" s="79"/>
      <c r="JTT239" s="79"/>
      <c r="JTU239" s="79"/>
      <c r="JTV239" s="79"/>
      <c r="JTW239" s="79"/>
      <c r="JTX239" s="79"/>
      <c r="JTY239" s="79"/>
      <c r="JTZ239" s="79"/>
      <c r="JUA239" s="79"/>
      <c r="JUB239" s="79"/>
      <c r="JUC239" s="79"/>
      <c r="JUD239" s="79"/>
      <c r="JUE239" s="79"/>
      <c r="JUF239" s="79"/>
      <c r="JUG239" s="79"/>
      <c r="JUH239" s="79"/>
      <c r="JUI239" s="79"/>
      <c r="JUJ239" s="79"/>
      <c r="JUK239" s="79"/>
      <c r="JUL239" s="79"/>
      <c r="JUM239" s="79"/>
      <c r="JUN239" s="79"/>
      <c r="JUO239" s="79"/>
      <c r="JUP239" s="79"/>
      <c r="JUQ239" s="79"/>
      <c r="JUR239" s="79"/>
      <c r="JUS239" s="79"/>
      <c r="JUT239" s="79"/>
      <c r="JUU239" s="79"/>
      <c r="JUV239" s="79"/>
      <c r="JUW239" s="79"/>
      <c r="JUX239" s="79"/>
      <c r="JUY239" s="79"/>
      <c r="JUZ239" s="79"/>
      <c r="JVA239" s="79"/>
      <c r="JVB239" s="79"/>
      <c r="JVC239" s="79"/>
      <c r="JVD239" s="79"/>
      <c r="JVE239" s="79"/>
      <c r="JVF239" s="79"/>
      <c r="JVG239" s="79"/>
      <c r="JVH239" s="79"/>
      <c r="JVI239" s="79"/>
      <c r="JVJ239" s="79"/>
      <c r="JVK239" s="79"/>
      <c r="JVL239" s="79"/>
      <c r="JVM239" s="79"/>
      <c r="JVN239" s="79"/>
      <c r="JVO239" s="79"/>
      <c r="JVP239" s="79"/>
      <c r="JVQ239" s="79"/>
      <c r="JVR239" s="79"/>
      <c r="JVS239" s="79"/>
      <c r="JVT239" s="79"/>
      <c r="JVU239" s="79"/>
      <c r="JVV239" s="79"/>
      <c r="JVW239" s="79"/>
      <c r="JVX239" s="79"/>
      <c r="JVY239" s="79"/>
      <c r="JVZ239" s="79"/>
      <c r="JWA239" s="79"/>
      <c r="JWB239" s="79"/>
      <c r="JWC239" s="79"/>
      <c r="JWD239" s="79"/>
      <c r="JWE239" s="79"/>
      <c r="JWF239" s="79"/>
      <c r="JWG239" s="79"/>
      <c r="JWH239" s="79"/>
      <c r="JWI239" s="79"/>
      <c r="JWJ239" s="79"/>
      <c r="JWK239" s="79"/>
      <c r="JWL239" s="79"/>
      <c r="JWM239" s="79"/>
      <c r="JWN239" s="79"/>
      <c r="JWO239" s="79"/>
      <c r="JWP239" s="79"/>
      <c r="JWQ239" s="79"/>
      <c r="JWR239" s="79"/>
      <c r="JWS239" s="79"/>
      <c r="JWT239" s="79"/>
      <c r="JWU239" s="79"/>
      <c r="JWV239" s="79"/>
      <c r="JWW239" s="79"/>
      <c r="JWX239" s="79"/>
      <c r="JWY239" s="79"/>
      <c r="JWZ239" s="79"/>
      <c r="JXA239" s="79"/>
      <c r="JXB239" s="79"/>
      <c r="JXC239" s="79"/>
      <c r="JXD239" s="79"/>
      <c r="JXE239" s="79"/>
      <c r="JXF239" s="79"/>
      <c r="JXG239" s="79"/>
      <c r="JXH239" s="79"/>
      <c r="JXI239" s="79"/>
      <c r="JXJ239" s="79"/>
      <c r="JXK239" s="79"/>
      <c r="JXL239" s="79"/>
      <c r="JXM239" s="79"/>
      <c r="JXN239" s="79"/>
      <c r="JXO239" s="79"/>
      <c r="JXP239" s="79"/>
      <c r="JXQ239" s="79"/>
      <c r="JXR239" s="79"/>
      <c r="JXS239" s="79"/>
      <c r="JXT239" s="79"/>
      <c r="JXU239" s="79"/>
      <c r="JXV239" s="79"/>
      <c r="JXW239" s="79"/>
      <c r="JXX239" s="79"/>
      <c r="JXY239" s="79"/>
      <c r="JXZ239" s="79"/>
      <c r="JYA239" s="79"/>
      <c r="JYB239" s="79"/>
      <c r="JYC239" s="79"/>
      <c r="JYD239" s="79"/>
      <c r="JYE239" s="79"/>
      <c r="JYF239" s="79"/>
      <c r="JYG239" s="79"/>
      <c r="JYH239" s="79"/>
      <c r="JYI239" s="79"/>
      <c r="JYJ239" s="79"/>
      <c r="JYK239" s="79"/>
      <c r="JYL239" s="79"/>
      <c r="JYM239" s="79"/>
      <c r="JYN239" s="79"/>
      <c r="JYO239" s="79"/>
      <c r="JYP239" s="79"/>
      <c r="JYQ239" s="79"/>
      <c r="JYR239" s="79"/>
      <c r="JYS239" s="79"/>
      <c r="JYT239" s="79"/>
      <c r="JYU239" s="79"/>
      <c r="JYV239" s="79"/>
      <c r="JYW239" s="79"/>
      <c r="JYX239" s="79"/>
      <c r="JYY239" s="79"/>
      <c r="JYZ239" s="79"/>
      <c r="JZA239" s="79"/>
      <c r="JZB239" s="79"/>
      <c r="JZC239" s="79"/>
      <c r="JZD239" s="79"/>
      <c r="JZE239" s="79"/>
      <c r="JZF239" s="79"/>
      <c r="JZG239" s="79"/>
      <c r="JZH239" s="79"/>
      <c r="JZI239" s="79"/>
      <c r="JZJ239" s="79"/>
      <c r="JZK239" s="79"/>
      <c r="JZL239" s="79"/>
      <c r="JZM239" s="79"/>
      <c r="JZN239" s="79"/>
      <c r="JZO239" s="79"/>
      <c r="JZP239" s="79"/>
      <c r="JZQ239" s="79"/>
      <c r="JZR239" s="79"/>
      <c r="JZS239" s="79"/>
      <c r="JZT239" s="79"/>
      <c r="JZU239" s="79"/>
      <c r="JZV239" s="79"/>
      <c r="JZW239" s="79"/>
      <c r="JZX239" s="79"/>
      <c r="JZY239" s="79"/>
      <c r="JZZ239" s="79"/>
      <c r="KAA239" s="79"/>
      <c r="KAB239" s="79"/>
      <c r="KAC239" s="79"/>
      <c r="KAD239" s="79"/>
      <c r="KAE239" s="79"/>
      <c r="KAF239" s="79"/>
      <c r="KAG239" s="79"/>
      <c r="KAH239" s="79"/>
      <c r="KAI239" s="79"/>
      <c r="KAJ239" s="79"/>
      <c r="KAK239" s="79"/>
      <c r="KAL239" s="79"/>
      <c r="KAM239" s="79"/>
      <c r="KAN239" s="79"/>
      <c r="KAO239" s="79"/>
      <c r="KAP239" s="79"/>
      <c r="KAQ239" s="79"/>
      <c r="KAR239" s="79"/>
      <c r="KAS239" s="79"/>
      <c r="KAT239" s="79"/>
      <c r="KAU239" s="79"/>
      <c r="KAV239" s="79"/>
      <c r="KAW239" s="79"/>
      <c r="KAX239" s="79"/>
      <c r="KAY239" s="79"/>
      <c r="KAZ239" s="79"/>
      <c r="KBA239" s="79"/>
      <c r="KBB239" s="79"/>
      <c r="KBC239" s="79"/>
      <c r="KBD239" s="79"/>
      <c r="KBE239" s="79"/>
      <c r="KBF239" s="79"/>
      <c r="KBG239" s="79"/>
      <c r="KBH239" s="79"/>
      <c r="KBI239" s="79"/>
      <c r="KBJ239" s="79"/>
      <c r="KBK239" s="79"/>
      <c r="KBL239" s="79"/>
      <c r="KBM239" s="79"/>
      <c r="KBN239" s="79"/>
      <c r="KBO239" s="79"/>
      <c r="KBP239" s="79"/>
      <c r="KBQ239" s="79"/>
      <c r="KBR239" s="79"/>
      <c r="KBS239" s="79"/>
      <c r="KBT239" s="79"/>
      <c r="KBU239" s="79"/>
      <c r="KBV239" s="79"/>
      <c r="KBW239" s="79"/>
      <c r="KBX239" s="79"/>
      <c r="KBY239" s="79"/>
      <c r="KBZ239" s="79"/>
      <c r="KCA239" s="79"/>
      <c r="KCB239" s="79"/>
      <c r="KCC239" s="79"/>
      <c r="KCD239" s="79"/>
      <c r="KCE239" s="79"/>
      <c r="KCF239" s="79"/>
      <c r="KCG239" s="79"/>
      <c r="KCH239" s="79"/>
      <c r="KCI239" s="79"/>
      <c r="KCJ239" s="79"/>
      <c r="KCK239" s="79"/>
      <c r="KCL239" s="79"/>
      <c r="KCM239" s="79"/>
      <c r="KCN239" s="79"/>
      <c r="KCO239" s="79"/>
      <c r="KCP239" s="79"/>
      <c r="KCQ239" s="79"/>
      <c r="KCR239" s="79"/>
      <c r="KCS239" s="79"/>
      <c r="KCT239" s="79"/>
      <c r="KCU239" s="79"/>
      <c r="KCV239" s="79"/>
      <c r="KCW239" s="79"/>
      <c r="KCX239" s="79"/>
      <c r="KCY239" s="79"/>
      <c r="KCZ239" s="79"/>
      <c r="KDA239" s="79"/>
      <c r="KDB239" s="79"/>
      <c r="KDC239" s="79"/>
      <c r="KDD239" s="79"/>
      <c r="KDE239" s="79"/>
      <c r="KDF239" s="79"/>
      <c r="KDG239" s="79"/>
      <c r="KDH239" s="79"/>
      <c r="KDI239" s="79"/>
      <c r="KDJ239" s="79"/>
      <c r="KDK239" s="79"/>
      <c r="KDL239" s="79"/>
      <c r="KDM239" s="79"/>
      <c r="KDN239" s="79"/>
      <c r="KDO239" s="79"/>
      <c r="KDP239" s="79"/>
      <c r="KDQ239" s="79"/>
      <c r="KDR239" s="79"/>
      <c r="KDS239" s="79"/>
      <c r="KDT239" s="79"/>
      <c r="KDU239" s="79"/>
      <c r="KDV239" s="79"/>
      <c r="KDW239" s="79"/>
      <c r="KDX239" s="79"/>
      <c r="KDY239" s="79"/>
      <c r="KDZ239" s="79"/>
      <c r="KEA239" s="79"/>
      <c r="KEB239" s="79"/>
      <c r="KEC239" s="79"/>
      <c r="KED239" s="79"/>
      <c r="KEE239" s="79"/>
      <c r="KEF239" s="79"/>
      <c r="KEG239" s="79"/>
      <c r="KEH239" s="79"/>
      <c r="KEI239" s="79"/>
      <c r="KEJ239" s="79"/>
      <c r="KEK239" s="79"/>
      <c r="KEL239" s="79"/>
      <c r="KEM239" s="79"/>
      <c r="KEN239" s="79"/>
      <c r="KEO239" s="79"/>
      <c r="KEP239" s="79"/>
      <c r="KEQ239" s="79"/>
      <c r="KER239" s="79"/>
      <c r="KES239" s="79"/>
      <c r="KET239" s="79"/>
      <c r="KEU239" s="79"/>
      <c r="KEV239" s="79"/>
      <c r="KEW239" s="79"/>
      <c r="KEX239" s="79"/>
      <c r="KEY239" s="79"/>
      <c r="KEZ239" s="79"/>
      <c r="KFA239" s="79"/>
      <c r="KFB239" s="79"/>
      <c r="KFC239" s="79"/>
      <c r="KFD239" s="79"/>
      <c r="KFE239" s="79"/>
      <c r="KFF239" s="79"/>
      <c r="KFG239" s="79"/>
      <c r="KFH239" s="79"/>
      <c r="KFI239" s="79"/>
      <c r="KFJ239" s="79"/>
      <c r="KFK239" s="79"/>
      <c r="KFL239" s="79"/>
      <c r="KFM239" s="79"/>
      <c r="KFN239" s="79"/>
      <c r="KFO239" s="79"/>
      <c r="KFP239" s="79"/>
      <c r="KFQ239" s="79"/>
      <c r="KFR239" s="79"/>
      <c r="KFS239" s="79"/>
      <c r="KFT239" s="79"/>
      <c r="KFU239" s="79"/>
      <c r="KFV239" s="79"/>
      <c r="KFW239" s="79"/>
      <c r="KFX239" s="79"/>
      <c r="KFY239" s="79"/>
      <c r="KFZ239" s="79"/>
      <c r="KGA239" s="79"/>
      <c r="KGB239" s="79"/>
      <c r="KGC239" s="79"/>
      <c r="KGD239" s="79"/>
      <c r="KGE239" s="79"/>
      <c r="KGF239" s="79"/>
      <c r="KGG239" s="79"/>
      <c r="KGH239" s="79"/>
      <c r="KGI239" s="79"/>
      <c r="KGJ239" s="79"/>
      <c r="KGK239" s="79"/>
      <c r="KGL239" s="79"/>
      <c r="KGM239" s="79"/>
      <c r="KGN239" s="79"/>
      <c r="KGO239" s="79"/>
      <c r="KGP239" s="79"/>
      <c r="KGQ239" s="79"/>
      <c r="KGR239" s="79"/>
      <c r="KGS239" s="79"/>
      <c r="KGT239" s="79"/>
      <c r="KGU239" s="79"/>
      <c r="KGV239" s="79"/>
      <c r="KGW239" s="79"/>
      <c r="KGX239" s="79"/>
      <c r="KGY239" s="79"/>
      <c r="KGZ239" s="79"/>
      <c r="KHA239" s="79"/>
      <c r="KHB239" s="79"/>
      <c r="KHC239" s="79"/>
      <c r="KHD239" s="79"/>
      <c r="KHE239" s="79"/>
      <c r="KHF239" s="79"/>
      <c r="KHG239" s="79"/>
      <c r="KHH239" s="79"/>
      <c r="KHI239" s="79"/>
      <c r="KHJ239" s="79"/>
      <c r="KHK239" s="79"/>
      <c r="KHL239" s="79"/>
      <c r="KHM239" s="79"/>
      <c r="KHN239" s="79"/>
      <c r="KHO239" s="79"/>
      <c r="KHP239" s="79"/>
      <c r="KHQ239" s="79"/>
      <c r="KHR239" s="79"/>
      <c r="KHS239" s="79"/>
      <c r="KHT239" s="79"/>
      <c r="KHU239" s="79"/>
      <c r="KHV239" s="79"/>
      <c r="KHW239" s="79"/>
      <c r="KHX239" s="79"/>
      <c r="KHY239" s="79"/>
      <c r="KHZ239" s="79"/>
      <c r="KIA239" s="79"/>
      <c r="KIB239" s="79"/>
      <c r="KIC239" s="79"/>
      <c r="KID239" s="79"/>
      <c r="KIE239" s="79"/>
      <c r="KIF239" s="79"/>
      <c r="KIG239" s="79"/>
      <c r="KIH239" s="79"/>
      <c r="KII239" s="79"/>
      <c r="KIJ239" s="79"/>
      <c r="KIK239" s="79"/>
      <c r="KIL239" s="79"/>
      <c r="KIM239" s="79"/>
      <c r="KIN239" s="79"/>
      <c r="KIO239" s="79"/>
      <c r="KIP239" s="79"/>
      <c r="KIQ239" s="79"/>
      <c r="KIR239" s="79"/>
      <c r="KIS239" s="79"/>
      <c r="KIT239" s="79"/>
      <c r="KIU239" s="79"/>
      <c r="KIV239" s="79"/>
      <c r="KIW239" s="79"/>
      <c r="KIX239" s="79"/>
      <c r="KIY239" s="79"/>
      <c r="KIZ239" s="79"/>
      <c r="KJA239" s="79"/>
      <c r="KJB239" s="79"/>
      <c r="KJC239" s="79"/>
      <c r="KJD239" s="79"/>
      <c r="KJE239" s="79"/>
      <c r="KJF239" s="79"/>
      <c r="KJG239" s="79"/>
      <c r="KJH239" s="79"/>
      <c r="KJI239" s="79"/>
      <c r="KJJ239" s="79"/>
      <c r="KJK239" s="79"/>
      <c r="KJL239" s="79"/>
      <c r="KJM239" s="79"/>
      <c r="KJN239" s="79"/>
      <c r="KJO239" s="79"/>
      <c r="KJP239" s="79"/>
      <c r="KJQ239" s="79"/>
      <c r="KJR239" s="79"/>
      <c r="KJS239" s="79"/>
      <c r="KJT239" s="79"/>
      <c r="KJU239" s="79"/>
      <c r="KJV239" s="79"/>
      <c r="KJW239" s="79"/>
      <c r="KJX239" s="79"/>
      <c r="KJY239" s="79"/>
      <c r="KJZ239" s="79"/>
      <c r="KKA239" s="79"/>
      <c r="KKB239" s="79"/>
      <c r="KKC239" s="79"/>
      <c r="KKD239" s="79"/>
      <c r="KKE239" s="79"/>
      <c r="KKF239" s="79"/>
      <c r="KKG239" s="79"/>
      <c r="KKH239" s="79"/>
      <c r="KKI239" s="79"/>
      <c r="KKJ239" s="79"/>
      <c r="KKK239" s="79"/>
      <c r="KKL239" s="79"/>
      <c r="KKM239" s="79"/>
      <c r="KKN239" s="79"/>
      <c r="KKO239" s="79"/>
      <c r="KKP239" s="79"/>
      <c r="KKQ239" s="79"/>
      <c r="KKR239" s="79"/>
      <c r="KKS239" s="79"/>
      <c r="KKT239" s="79"/>
      <c r="KKU239" s="79"/>
      <c r="KKV239" s="79"/>
      <c r="KKW239" s="79"/>
      <c r="KKX239" s="79"/>
      <c r="KKY239" s="79"/>
      <c r="KKZ239" s="79"/>
      <c r="KLA239" s="79"/>
      <c r="KLB239" s="79"/>
      <c r="KLC239" s="79"/>
      <c r="KLD239" s="79"/>
      <c r="KLE239" s="79"/>
      <c r="KLF239" s="79"/>
      <c r="KLG239" s="79"/>
      <c r="KLH239" s="79"/>
      <c r="KLI239" s="79"/>
      <c r="KLJ239" s="79"/>
      <c r="KLK239" s="79"/>
      <c r="KLL239" s="79"/>
      <c r="KLM239" s="79"/>
      <c r="KLN239" s="79"/>
      <c r="KLO239" s="79"/>
      <c r="KLP239" s="79"/>
      <c r="KLQ239" s="79"/>
      <c r="KLR239" s="79"/>
      <c r="KLS239" s="79"/>
      <c r="KLT239" s="79"/>
      <c r="KLU239" s="79"/>
      <c r="KLV239" s="79"/>
      <c r="KLW239" s="79"/>
      <c r="KLX239" s="79"/>
      <c r="KLY239" s="79"/>
      <c r="KLZ239" s="79"/>
      <c r="KMA239" s="79"/>
      <c r="KMB239" s="79"/>
      <c r="KMC239" s="79"/>
      <c r="KMD239" s="79"/>
      <c r="KME239" s="79"/>
      <c r="KMF239" s="79"/>
      <c r="KMG239" s="79"/>
      <c r="KMH239" s="79"/>
      <c r="KMI239" s="79"/>
      <c r="KMJ239" s="79"/>
      <c r="KMK239" s="79"/>
      <c r="KML239" s="79"/>
      <c r="KMM239" s="79"/>
      <c r="KMN239" s="79"/>
      <c r="KMO239" s="79"/>
      <c r="KMP239" s="79"/>
      <c r="KMQ239" s="79"/>
      <c r="KMR239" s="79"/>
      <c r="KMS239" s="79"/>
      <c r="KMT239" s="79"/>
      <c r="KMU239" s="79"/>
      <c r="KMV239" s="79"/>
      <c r="KMW239" s="79"/>
      <c r="KMX239" s="79"/>
      <c r="KMY239" s="79"/>
      <c r="KMZ239" s="79"/>
      <c r="KNA239" s="79"/>
      <c r="KNB239" s="79"/>
      <c r="KNC239" s="79"/>
      <c r="KND239" s="79"/>
      <c r="KNE239" s="79"/>
      <c r="KNF239" s="79"/>
      <c r="KNG239" s="79"/>
      <c r="KNH239" s="79"/>
      <c r="KNI239" s="79"/>
      <c r="KNJ239" s="79"/>
      <c r="KNK239" s="79"/>
      <c r="KNL239" s="79"/>
      <c r="KNM239" s="79"/>
      <c r="KNN239" s="79"/>
      <c r="KNO239" s="79"/>
      <c r="KNP239" s="79"/>
      <c r="KNQ239" s="79"/>
      <c r="KNR239" s="79"/>
      <c r="KNS239" s="79"/>
      <c r="KNT239" s="79"/>
      <c r="KNU239" s="79"/>
      <c r="KNV239" s="79"/>
      <c r="KNW239" s="79"/>
      <c r="KNX239" s="79"/>
      <c r="KNY239" s="79"/>
      <c r="KNZ239" s="79"/>
      <c r="KOA239" s="79"/>
      <c r="KOB239" s="79"/>
      <c r="KOC239" s="79"/>
      <c r="KOD239" s="79"/>
      <c r="KOE239" s="79"/>
      <c r="KOF239" s="79"/>
      <c r="KOG239" s="79"/>
      <c r="KOH239" s="79"/>
      <c r="KOI239" s="79"/>
      <c r="KOJ239" s="79"/>
      <c r="KOK239" s="79"/>
      <c r="KOL239" s="79"/>
      <c r="KOM239" s="79"/>
      <c r="KON239" s="79"/>
      <c r="KOO239" s="79"/>
      <c r="KOP239" s="79"/>
      <c r="KOQ239" s="79"/>
      <c r="KOR239" s="79"/>
      <c r="KOS239" s="79"/>
      <c r="KOT239" s="79"/>
      <c r="KOU239" s="79"/>
      <c r="KOV239" s="79"/>
      <c r="KOW239" s="79"/>
      <c r="KOX239" s="79"/>
      <c r="KOY239" s="79"/>
      <c r="KOZ239" s="79"/>
      <c r="KPA239" s="79"/>
      <c r="KPB239" s="79"/>
      <c r="KPC239" s="79"/>
      <c r="KPD239" s="79"/>
      <c r="KPE239" s="79"/>
      <c r="KPF239" s="79"/>
      <c r="KPG239" s="79"/>
      <c r="KPH239" s="79"/>
      <c r="KPI239" s="79"/>
      <c r="KPJ239" s="79"/>
      <c r="KPK239" s="79"/>
      <c r="KPL239" s="79"/>
      <c r="KPM239" s="79"/>
      <c r="KPN239" s="79"/>
      <c r="KPO239" s="79"/>
      <c r="KPP239" s="79"/>
      <c r="KPQ239" s="79"/>
      <c r="KPR239" s="79"/>
      <c r="KPS239" s="79"/>
      <c r="KPT239" s="79"/>
      <c r="KPU239" s="79"/>
      <c r="KPV239" s="79"/>
      <c r="KPW239" s="79"/>
      <c r="KPX239" s="79"/>
      <c r="KPY239" s="79"/>
      <c r="KPZ239" s="79"/>
      <c r="KQA239" s="79"/>
      <c r="KQB239" s="79"/>
      <c r="KQC239" s="79"/>
      <c r="KQD239" s="79"/>
      <c r="KQE239" s="79"/>
      <c r="KQF239" s="79"/>
      <c r="KQG239" s="79"/>
      <c r="KQH239" s="79"/>
      <c r="KQI239" s="79"/>
      <c r="KQJ239" s="79"/>
      <c r="KQK239" s="79"/>
      <c r="KQL239" s="79"/>
      <c r="KQM239" s="79"/>
      <c r="KQN239" s="79"/>
      <c r="KQO239" s="79"/>
      <c r="KQP239" s="79"/>
      <c r="KQQ239" s="79"/>
      <c r="KQR239" s="79"/>
      <c r="KQS239" s="79"/>
      <c r="KQT239" s="79"/>
      <c r="KQU239" s="79"/>
      <c r="KQV239" s="79"/>
      <c r="KQW239" s="79"/>
      <c r="KQX239" s="79"/>
      <c r="KQY239" s="79"/>
      <c r="KQZ239" s="79"/>
      <c r="KRA239" s="79"/>
      <c r="KRB239" s="79"/>
      <c r="KRC239" s="79"/>
      <c r="KRD239" s="79"/>
      <c r="KRE239" s="79"/>
      <c r="KRF239" s="79"/>
      <c r="KRG239" s="79"/>
      <c r="KRH239" s="79"/>
      <c r="KRI239" s="79"/>
      <c r="KRJ239" s="79"/>
      <c r="KRK239" s="79"/>
      <c r="KRL239" s="79"/>
      <c r="KRM239" s="79"/>
      <c r="KRN239" s="79"/>
      <c r="KRO239" s="79"/>
      <c r="KRP239" s="79"/>
      <c r="KRQ239" s="79"/>
      <c r="KRR239" s="79"/>
      <c r="KRS239" s="79"/>
      <c r="KRT239" s="79"/>
      <c r="KRU239" s="79"/>
      <c r="KRV239" s="79"/>
      <c r="KRW239" s="79"/>
      <c r="KRX239" s="79"/>
      <c r="KRY239" s="79"/>
      <c r="KRZ239" s="79"/>
      <c r="KSA239" s="79"/>
      <c r="KSB239" s="79"/>
      <c r="KSC239" s="79"/>
      <c r="KSD239" s="79"/>
      <c r="KSE239" s="79"/>
      <c r="KSF239" s="79"/>
      <c r="KSG239" s="79"/>
      <c r="KSH239" s="79"/>
      <c r="KSI239" s="79"/>
      <c r="KSJ239" s="79"/>
      <c r="KSK239" s="79"/>
      <c r="KSL239" s="79"/>
      <c r="KSM239" s="79"/>
      <c r="KSN239" s="79"/>
      <c r="KSO239" s="79"/>
      <c r="KSP239" s="79"/>
      <c r="KSQ239" s="79"/>
      <c r="KSR239" s="79"/>
      <c r="KSS239" s="79"/>
      <c r="KST239" s="79"/>
      <c r="KSU239" s="79"/>
      <c r="KSV239" s="79"/>
      <c r="KSW239" s="79"/>
      <c r="KSX239" s="79"/>
      <c r="KSY239" s="79"/>
      <c r="KSZ239" s="79"/>
      <c r="KTA239" s="79"/>
      <c r="KTB239" s="79"/>
      <c r="KTC239" s="79"/>
      <c r="KTD239" s="79"/>
      <c r="KTE239" s="79"/>
      <c r="KTF239" s="79"/>
      <c r="KTG239" s="79"/>
      <c r="KTH239" s="79"/>
      <c r="KTI239" s="79"/>
      <c r="KTJ239" s="79"/>
      <c r="KTK239" s="79"/>
      <c r="KTL239" s="79"/>
      <c r="KTM239" s="79"/>
      <c r="KTN239" s="79"/>
      <c r="KTO239" s="79"/>
      <c r="KTP239" s="79"/>
      <c r="KTQ239" s="79"/>
      <c r="KTR239" s="79"/>
      <c r="KTS239" s="79"/>
      <c r="KTT239" s="79"/>
      <c r="KTU239" s="79"/>
      <c r="KTV239" s="79"/>
      <c r="KTW239" s="79"/>
      <c r="KTX239" s="79"/>
      <c r="KTY239" s="79"/>
      <c r="KTZ239" s="79"/>
      <c r="KUA239" s="79"/>
      <c r="KUB239" s="79"/>
      <c r="KUC239" s="79"/>
      <c r="KUD239" s="79"/>
      <c r="KUE239" s="79"/>
      <c r="KUF239" s="79"/>
      <c r="KUG239" s="79"/>
      <c r="KUH239" s="79"/>
      <c r="KUI239" s="79"/>
      <c r="KUJ239" s="79"/>
      <c r="KUK239" s="79"/>
      <c r="KUL239" s="79"/>
      <c r="KUM239" s="79"/>
      <c r="KUN239" s="79"/>
      <c r="KUO239" s="79"/>
      <c r="KUP239" s="79"/>
      <c r="KUQ239" s="79"/>
      <c r="KUR239" s="79"/>
      <c r="KUS239" s="79"/>
      <c r="KUT239" s="79"/>
      <c r="KUU239" s="79"/>
      <c r="KUV239" s="79"/>
      <c r="KUW239" s="79"/>
      <c r="KUX239" s="79"/>
      <c r="KUY239" s="79"/>
      <c r="KUZ239" s="79"/>
      <c r="KVA239" s="79"/>
      <c r="KVB239" s="79"/>
      <c r="KVC239" s="79"/>
      <c r="KVD239" s="79"/>
      <c r="KVE239" s="79"/>
      <c r="KVF239" s="79"/>
      <c r="KVG239" s="79"/>
      <c r="KVH239" s="79"/>
      <c r="KVI239" s="79"/>
      <c r="KVJ239" s="79"/>
      <c r="KVK239" s="79"/>
      <c r="KVL239" s="79"/>
      <c r="KVM239" s="79"/>
      <c r="KVN239" s="79"/>
      <c r="KVO239" s="79"/>
      <c r="KVP239" s="79"/>
      <c r="KVQ239" s="79"/>
      <c r="KVR239" s="79"/>
      <c r="KVS239" s="79"/>
      <c r="KVT239" s="79"/>
      <c r="KVU239" s="79"/>
      <c r="KVV239" s="79"/>
      <c r="KVW239" s="79"/>
      <c r="KVX239" s="79"/>
      <c r="KVY239" s="79"/>
      <c r="KVZ239" s="79"/>
      <c r="KWA239" s="79"/>
      <c r="KWB239" s="79"/>
      <c r="KWC239" s="79"/>
      <c r="KWD239" s="79"/>
      <c r="KWE239" s="79"/>
      <c r="KWF239" s="79"/>
      <c r="KWG239" s="79"/>
      <c r="KWH239" s="79"/>
      <c r="KWI239" s="79"/>
      <c r="KWJ239" s="79"/>
      <c r="KWK239" s="79"/>
      <c r="KWL239" s="79"/>
      <c r="KWM239" s="79"/>
      <c r="KWN239" s="79"/>
      <c r="KWO239" s="79"/>
      <c r="KWP239" s="79"/>
      <c r="KWQ239" s="79"/>
      <c r="KWR239" s="79"/>
      <c r="KWS239" s="79"/>
      <c r="KWT239" s="79"/>
      <c r="KWU239" s="79"/>
      <c r="KWV239" s="79"/>
      <c r="KWW239" s="79"/>
      <c r="KWX239" s="79"/>
      <c r="KWY239" s="79"/>
      <c r="KWZ239" s="79"/>
      <c r="KXA239" s="79"/>
      <c r="KXB239" s="79"/>
      <c r="KXC239" s="79"/>
      <c r="KXD239" s="79"/>
      <c r="KXE239" s="79"/>
      <c r="KXF239" s="79"/>
      <c r="KXG239" s="79"/>
      <c r="KXH239" s="79"/>
      <c r="KXI239" s="79"/>
      <c r="KXJ239" s="79"/>
      <c r="KXK239" s="79"/>
      <c r="KXL239" s="79"/>
      <c r="KXM239" s="79"/>
      <c r="KXN239" s="79"/>
      <c r="KXO239" s="79"/>
      <c r="KXP239" s="79"/>
      <c r="KXQ239" s="79"/>
      <c r="KXR239" s="79"/>
      <c r="KXS239" s="79"/>
      <c r="KXT239" s="79"/>
      <c r="KXU239" s="79"/>
      <c r="KXV239" s="79"/>
      <c r="KXW239" s="79"/>
      <c r="KXX239" s="79"/>
      <c r="KXY239" s="79"/>
      <c r="KXZ239" s="79"/>
      <c r="KYA239" s="79"/>
      <c r="KYB239" s="79"/>
      <c r="KYC239" s="79"/>
      <c r="KYD239" s="79"/>
      <c r="KYE239" s="79"/>
      <c r="KYF239" s="79"/>
      <c r="KYG239" s="79"/>
      <c r="KYH239" s="79"/>
      <c r="KYI239" s="79"/>
      <c r="KYJ239" s="79"/>
      <c r="KYK239" s="79"/>
      <c r="KYL239" s="79"/>
      <c r="KYM239" s="79"/>
      <c r="KYN239" s="79"/>
      <c r="KYO239" s="79"/>
      <c r="KYP239" s="79"/>
      <c r="KYQ239" s="79"/>
      <c r="KYR239" s="79"/>
      <c r="KYS239" s="79"/>
      <c r="KYT239" s="79"/>
      <c r="KYU239" s="79"/>
      <c r="KYV239" s="79"/>
      <c r="KYW239" s="79"/>
      <c r="KYX239" s="79"/>
      <c r="KYY239" s="79"/>
      <c r="KYZ239" s="79"/>
      <c r="KZA239" s="79"/>
      <c r="KZB239" s="79"/>
      <c r="KZC239" s="79"/>
      <c r="KZD239" s="79"/>
      <c r="KZE239" s="79"/>
      <c r="KZF239" s="79"/>
      <c r="KZG239" s="79"/>
      <c r="KZH239" s="79"/>
      <c r="KZI239" s="79"/>
      <c r="KZJ239" s="79"/>
      <c r="KZK239" s="79"/>
      <c r="KZL239" s="79"/>
      <c r="KZM239" s="79"/>
      <c r="KZN239" s="79"/>
      <c r="KZO239" s="79"/>
      <c r="KZP239" s="79"/>
      <c r="KZQ239" s="79"/>
      <c r="KZR239" s="79"/>
      <c r="KZS239" s="79"/>
      <c r="KZT239" s="79"/>
      <c r="KZU239" s="79"/>
      <c r="KZV239" s="79"/>
      <c r="KZW239" s="79"/>
      <c r="KZX239" s="79"/>
      <c r="KZY239" s="79"/>
      <c r="KZZ239" s="79"/>
      <c r="LAA239" s="79"/>
      <c r="LAB239" s="79"/>
      <c r="LAC239" s="79"/>
      <c r="LAD239" s="79"/>
      <c r="LAE239" s="79"/>
      <c r="LAF239" s="79"/>
      <c r="LAG239" s="79"/>
      <c r="LAH239" s="79"/>
      <c r="LAI239" s="79"/>
      <c r="LAJ239" s="79"/>
      <c r="LAK239" s="79"/>
      <c r="LAL239" s="79"/>
      <c r="LAM239" s="79"/>
      <c r="LAN239" s="79"/>
      <c r="LAO239" s="79"/>
      <c r="LAP239" s="79"/>
      <c r="LAQ239" s="79"/>
      <c r="LAR239" s="79"/>
      <c r="LAS239" s="79"/>
      <c r="LAT239" s="79"/>
      <c r="LAU239" s="79"/>
      <c r="LAV239" s="79"/>
      <c r="LAW239" s="79"/>
      <c r="LAX239" s="79"/>
      <c r="LAY239" s="79"/>
      <c r="LAZ239" s="79"/>
      <c r="LBA239" s="79"/>
      <c r="LBB239" s="79"/>
      <c r="LBC239" s="79"/>
      <c r="LBD239" s="79"/>
      <c r="LBE239" s="79"/>
      <c r="LBF239" s="79"/>
      <c r="LBG239" s="79"/>
      <c r="LBH239" s="79"/>
      <c r="LBI239" s="79"/>
      <c r="LBJ239" s="79"/>
      <c r="LBK239" s="79"/>
      <c r="LBL239" s="79"/>
      <c r="LBM239" s="79"/>
      <c r="LBN239" s="79"/>
      <c r="LBO239" s="79"/>
      <c r="LBP239" s="79"/>
      <c r="LBQ239" s="79"/>
      <c r="LBR239" s="79"/>
      <c r="LBS239" s="79"/>
      <c r="LBT239" s="79"/>
      <c r="LBU239" s="79"/>
      <c r="LBV239" s="79"/>
      <c r="LBW239" s="79"/>
      <c r="LBX239" s="79"/>
      <c r="LBY239" s="79"/>
      <c r="LBZ239" s="79"/>
      <c r="LCA239" s="79"/>
      <c r="LCB239" s="79"/>
      <c r="LCC239" s="79"/>
      <c r="LCD239" s="79"/>
      <c r="LCE239" s="79"/>
      <c r="LCF239" s="79"/>
      <c r="LCG239" s="79"/>
      <c r="LCH239" s="79"/>
      <c r="LCI239" s="79"/>
      <c r="LCJ239" s="79"/>
      <c r="LCK239" s="79"/>
      <c r="LCL239" s="79"/>
      <c r="LCM239" s="79"/>
      <c r="LCN239" s="79"/>
      <c r="LCO239" s="79"/>
      <c r="LCP239" s="79"/>
      <c r="LCQ239" s="79"/>
      <c r="LCR239" s="79"/>
      <c r="LCS239" s="79"/>
      <c r="LCT239" s="79"/>
      <c r="LCU239" s="79"/>
      <c r="LCV239" s="79"/>
      <c r="LCW239" s="79"/>
      <c r="LCX239" s="79"/>
      <c r="LCY239" s="79"/>
      <c r="LCZ239" s="79"/>
      <c r="LDA239" s="79"/>
      <c r="LDB239" s="79"/>
      <c r="LDC239" s="79"/>
      <c r="LDD239" s="79"/>
      <c r="LDE239" s="79"/>
      <c r="LDF239" s="79"/>
      <c r="LDG239" s="79"/>
      <c r="LDH239" s="79"/>
      <c r="LDI239" s="79"/>
      <c r="LDJ239" s="79"/>
      <c r="LDK239" s="79"/>
      <c r="LDL239" s="79"/>
      <c r="LDM239" s="79"/>
      <c r="LDN239" s="79"/>
      <c r="LDO239" s="79"/>
      <c r="LDP239" s="79"/>
      <c r="LDQ239" s="79"/>
      <c r="LDR239" s="79"/>
      <c r="LDS239" s="79"/>
      <c r="LDT239" s="79"/>
      <c r="LDU239" s="79"/>
      <c r="LDV239" s="79"/>
      <c r="LDW239" s="79"/>
      <c r="LDX239" s="79"/>
      <c r="LDY239" s="79"/>
      <c r="LDZ239" s="79"/>
      <c r="LEA239" s="79"/>
      <c r="LEB239" s="79"/>
      <c r="LEC239" s="79"/>
      <c r="LED239" s="79"/>
      <c r="LEE239" s="79"/>
      <c r="LEF239" s="79"/>
      <c r="LEG239" s="79"/>
      <c r="LEH239" s="79"/>
      <c r="LEI239" s="79"/>
      <c r="LEJ239" s="79"/>
      <c r="LEK239" s="79"/>
      <c r="LEL239" s="79"/>
      <c r="LEM239" s="79"/>
      <c r="LEN239" s="79"/>
      <c r="LEO239" s="79"/>
      <c r="LEP239" s="79"/>
      <c r="LEQ239" s="79"/>
      <c r="LER239" s="79"/>
      <c r="LES239" s="79"/>
      <c r="LET239" s="79"/>
      <c r="LEU239" s="79"/>
      <c r="LEV239" s="79"/>
      <c r="LEW239" s="79"/>
      <c r="LEX239" s="79"/>
      <c r="LEY239" s="79"/>
      <c r="LEZ239" s="79"/>
      <c r="LFA239" s="79"/>
      <c r="LFB239" s="79"/>
      <c r="LFC239" s="79"/>
      <c r="LFD239" s="79"/>
      <c r="LFE239" s="79"/>
      <c r="LFF239" s="79"/>
      <c r="LFG239" s="79"/>
      <c r="LFH239" s="79"/>
      <c r="LFI239" s="79"/>
      <c r="LFJ239" s="79"/>
      <c r="LFK239" s="79"/>
      <c r="LFL239" s="79"/>
      <c r="LFM239" s="79"/>
      <c r="LFN239" s="79"/>
      <c r="LFO239" s="79"/>
      <c r="LFP239" s="79"/>
      <c r="LFQ239" s="79"/>
      <c r="LFR239" s="79"/>
      <c r="LFS239" s="79"/>
      <c r="LFT239" s="79"/>
      <c r="LFU239" s="79"/>
      <c r="LFV239" s="79"/>
      <c r="LFW239" s="79"/>
      <c r="LFX239" s="79"/>
      <c r="LFY239" s="79"/>
      <c r="LFZ239" s="79"/>
      <c r="LGA239" s="79"/>
      <c r="LGB239" s="79"/>
      <c r="LGC239" s="79"/>
      <c r="LGD239" s="79"/>
      <c r="LGE239" s="79"/>
      <c r="LGF239" s="79"/>
      <c r="LGG239" s="79"/>
      <c r="LGH239" s="79"/>
      <c r="LGI239" s="79"/>
      <c r="LGJ239" s="79"/>
      <c r="LGK239" s="79"/>
      <c r="LGL239" s="79"/>
      <c r="LGM239" s="79"/>
      <c r="LGN239" s="79"/>
      <c r="LGO239" s="79"/>
      <c r="LGP239" s="79"/>
      <c r="LGQ239" s="79"/>
      <c r="LGR239" s="79"/>
      <c r="LGS239" s="79"/>
      <c r="LGT239" s="79"/>
      <c r="LGU239" s="79"/>
      <c r="LGV239" s="79"/>
      <c r="LGW239" s="79"/>
      <c r="LGX239" s="79"/>
      <c r="LGY239" s="79"/>
      <c r="LGZ239" s="79"/>
      <c r="LHA239" s="79"/>
      <c r="LHB239" s="79"/>
      <c r="LHC239" s="79"/>
      <c r="LHD239" s="79"/>
      <c r="LHE239" s="79"/>
      <c r="LHF239" s="79"/>
      <c r="LHG239" s="79"/>
      <c r="LHH239" s="79"/>
      <c r="LHI239" s="79"/>
      <c r="LHJ239" s="79"/>
      <c r="LHK239" s="79"/>
      <c r="LHL239" s="79"/>
      <c r="LHM239" s="79"/>
      <c r="LHN239" s="79"/>
      <c r="LHO239" s="79"/>
      <c r="LHP239" s="79"/>
      <c r="LHQ239" s="79"/>
      <c r="LHR239" s="79"/>
      <c r="LHS239" s="79"/>
      <c r="LHT239" s="79"/>
      <c r="LHU239" s="79"/>
      <c r="LHV239" s="79"/>
      <c r="LHW239" s="79"/>
      <c r="LHX239" s="79"/>
      <c r="LHY239" s="79"/>
      <c r="LHZ239" s="79"/>
      <c r="LIA239" s="79"/>
      <c r="LIB239" s="79"/>
      <c r="LIC239" s="79"/>
      <c r="LID239" s="79"/>
      <c r="LIE239" s="79"/>
      <c r="LIF239" s="79"/>
      <c r="LIG239" s="79"/>
      <c r="LIH239" s="79"/>
      <c r="LII239" s="79"/>
      <c r="LIJ239" s="79"/>
      <c r="LIK239" s="79"/>
      <c r="LIL239" s="79"/>
      <c r="LIM239" s="79"/>
      <c r="LIN239" s="79"/>
      <c r="LIO239" s="79"/>
      <c r="LIP239" s="79"/>
      <c r="LIQ239" s="79"/>
      <c r="LIR239" s="79"/>
      <c r="LIS239" s="79"/>
      <c r="LIT239" s="79"/>
      <c r="LIU239" s="79"/>
      <c r="LIV239" s="79"/>
      <c r="LIW239" s="79"/>
      <c r="LIX239" s="79"/>
      <c r="LIY239" s="79"/>
      <c r="LIZ239" s="79"/>
      <c r="LJA239" s="79"/>
      <c r="LJB239" s="79"/>
      <c r="LJC239" s="79"/>
      <c r="LJD239" s="79"/>
      <c r="LJE239" s="79"/>
      <c r="LJF239" s="79"/>
      <c r="LJG239" s="79"/>
      <c r="LJH239" s="79"/>
      <c r="LJI239" s="79"/>
      <c r="LJJ239" s="79"/>
      <c r="LJK239" s="79"/>
      <c r="LJL239" s="79"/>
      <c r="LJM239" s="79"/>
      <c r="LJN239" s="79"/>
      <c r="LJO239" s="79"/>
      <c r="LJP239" s="79"/>
      <c r="LJQ239" s="79"/>
      <c r="LJR239" s="79"/>
      <c r="LJS239" s="79"/>
      <c r="LJT239" s="79"/>
      <c r="LJU239" s="79"/>
      <c r="LJV239" s="79"/>
      <c r="LJW239" s="79"/>
      <c r="LJX239" s="79"/>
      <c r="LJY239" s="79"/>
      <c r="LJZ239" s="79"/>
      <c r="LKA239" s="79"/>
      <c r="LKB239" s="79"/>
      <c r="LKC239" s="79"/>
      <c r="LKD239" s="79"/>
      <c r="LKE239" s="79"/>
      <c r="LKF239" s="79"/>
      <c r="LKG239" s="79"/>
      <c r="LKH239" s="79"/>
      <c r="LKI239" s="79"/>
      <c r="LKJ239" s="79"/>
      <c r="LKK239" s="79"/>
      <c r="LKL239" s="79"/>
      <c r="LKM239" s="79"/>
      <c r="LKN239" s="79"/>
      <c r="LKO239" s="79"/>
      <c r="LKP239" s="79"/>
      <c r="LKQ239" s="79"/>
      <c r="LKR239" s="79"/>
      <c r="LKS239" s="79"/>
      <c r="LKT239" s="79"/>
      <c r="LKU239" s="79"/>
      <c r="LKV239" s="79"/>
      <c r="LKW239" s="79"/>
      <c r="LKX239" s="79"/>
      <c r="LKY239" s="79"/>
      <c r="LKZ239" s="79"/>
      <c r="LLA239" s="79"/>
      <c r="LLB239" s="79"/>
      <c r="LLC239" s="79"/>
      <c r="LLD239" s="79"/>
      <c r="LLE239" s="79"/>
      <c r="LLF239" s="79"/>
      <c r="LLG239" s="79"/>
      <c r="LLH239" s="79"/>
      <c r="LLI239" s="79"/>
      <c r="LLJ239" s="79"/>
      <c r="LLK239" s="79"/>
      <c r="LLL239" s="79"/>
      <c r="LLM239" s="79"/>
      <c r="LLN239" s="79"/>
      <c r="LLO239" s="79"/>
      <c r="LLP239" s="79"/>
      <c r="LLQ239" s="79"/>
      <c r="LLR239" s="79"/>
      <c r="LLS239" s="79"/>
      <c r="LLT239" s="79"/>
      <c r="LLU239" s="79"/>
      <c r="LLV239" s="79"/>
      <c r="LLW239" s="79"/>
      <c r="LLX239" s="79"/>
      <c r="LLY239" s="79"/>
      <c r="LLZ239" s="79"/>
      <c r="LMA239" s="79"/>
      <c r="LMB239" s="79"/>
      <c r="LMC239" s="79"/>
      <c r="LMD239" s="79"/>
      <c r="LME239" s="79"/>
      <c r="LMF239" s="79"/>
      <c r="LMG239" s="79"/>
      <c r="LMH239" s="79"/>
      <c r="LMI239" s="79"/>
      <c r="LMJ239" s="79"/>
      <c r="LMK239" s="79"/>
      <c r="LML239" s="79"/>
      <c r="LMM239" s="79"/>
      <c r="LMN239" s="79"/>
      <c r="LMO239" s="79"/>
      <c r="LMP239" s="79"/>
      <c r="LMQ239" s="79"/>
      <c r="LMR239" s="79"/>
      <c r="LMS239" s="79"/>
      <c r="LMT239" s="79"/>
      <c r="LMU239" s="79"/>
      <c r="LMV239" s="79"/>
      <c r="LMW239" s="79"/>
      <c r="LMX239" s="79"/>
      <c r="LMY239" s="79"/>
      <c r="LMZ239" s="79"/>
      <c r="LNA239" s="79"/>
      <c r="LNB239" s="79"/>
      <c r="LNC239" s="79"/>
      <c r="LND239" s="79"/>
      <c r="LNE239" s="79"/>
      <c r="LNF239" s="79"/>
      <c r="LNG239" s="79"/>
      <c r="LNH239" s="79"/>
      <c r="LNI239" s="79"/>
      <c r="LNJ239" s="79"/>
      <c r="LNK239" s="79"/>
      <c r="LNL239" s="79"/>
      <c r="LNM239" s="79"/>
      <c r="LNN239" s="79"/>
      <c r="LNO239" s="79"/>
      <c r="LNP239" s="79"/>
      <c r="LNQ239" s="79"/>
      <c r="LNR239" s="79"/>
      <c r="LNS239" s="79"/>
      <c r="LNT239" s="79"/>
      <c r="LNU239" s="79"/>
      <c r="LNV239" s="79"/>
      <c r="LNW239" s="79"/>
      <c r="LNX239" s="79"/>
      <c r="LNY239" s="79"/>
      <c r="LNZ239" s="79"/>
      <c r="LOA239" s="79"/>
      <c r="LOB239" s="79"/>
      <c r="LOC239" s="79"/>
      <c r="LOD239" s="79"/>
      <c r="LOE239" s="79"/>
      <c r="LOF239" s="79"/>
      <c r="LOG239" s="79"/>
      <c r="LOH239" s="79"/>
      <c r="LOI239" s="79"/>
      <c r="LOJ239" s="79"/>
      <c r="LOK239" s="79"/>
      <c r="LOL239" s="79"/>
      <c r="LOM239" s="79"/>
      <c r="LON239" s="79"/>
      <c r="LOO239" s="79"/>
      <c r="LOP239" s="79"/>
      <c r="LOQ239" s="79"/>
      <c r="LOR239" s="79"/>
      <c r="LOS239" s="79"/>
      <c r="LOT239" s="79"/>
      <c r="LOU239" s="79"/>
      <c r="LOV239" s="79"/>
      <c r="LOW239" s="79"/>
      <c r="LOX239" s="79"/>
      <c r="LOY239" s="79"/>
      <c r="LOZ239" s="79"/>
      <c r="LPA239" s="79"/>
      <c r="LPB239" s="79"/>
      <c r="LPC239" s="79"/>
      <c r="LPD239" s="79"/>
      <c r="LPE239" s="79"/>
      <c r="LPF239" s="79"/>
      <c r="LPG239" s="79"/>
      <c r="LPH239" s="79"/>
      <c r="LPI239" s="79"/>
      <c r="LPJ239" s="79"/>
      <c r="LPK239" s="79"/>
      <c r="LPL239" s="79"/>
      <c r="LPM239" s="79"/>
      <c r="LPN239" s="79"/>
      <c r="LPO239" s="79"/>
      <c r="LPP239" s="79"/>
      <c r="LPQ239" s="79"/>
      <c r="LPR239" s="79"/>
      <c r="LPS239" s="79"/>
      <c r="LPT239" s="79"/>
      <c r="LPU239" s="79"/>
      <c r="LPV239" s="79"/>
      <c r="LPW239" s="79"/>
      <c r="LPX239" s="79"/>
      <c r="LPY239" s="79"/>
      <c r="LPZ239" s="79"/>
      <c r="LQA239" s="79"/>
      <c r="LQB239" s="79"/>
      <c r="LQC239" s="79"/>
      <c r="LQD239" s="79"/>
      <c r="LQE239" s="79"/>
      <c r="LQF239" s="79"/>
      <c r="LQG239" s="79"/>
      <c r="LQH239" s="79"/>
      <c r="LQI239" s="79"/>
      <c r="LQJ239" s="79"/>
      <c r="LQK239" s="79"/>
      <c r="LQL239" s="79"/>
      <c r="LQM239" s="79"/>
      <c r="LQN239" s="79"/>
      <c r="LQO239" s="79"/>
      <c r="LQP239" s="79"/>
      <c r="LQQ239" s="79"/>
      <c r="LQR239" s="79"/>
      <c r="LQS239" s="79"/>
      <c r="LQT239" s="79"/>
      <c r="LQU239" s="79"/>
      <c r="LQV239" s="79"/>
      <c r="LQW239" s="79"/>
      <c r="LQX239" s="79"/>
      <c r="LQY239" s="79"/>
      <c r="LQZ239" s="79"/>
      <c r="LRA239" s="79"/>
      <c r="LRB239" s="79"/>
      <c r="LRC239" s="79"/>
      <c r="LRD239" s="79"/>
      <c r="LRE239" s="79"/>
      <c r="LRF239" s="79"/>
      <c r="LRG239" s="79"/>
      <c r="LRH239" s="79"/>
      <c r="LRI239" s="79"/>
      <c r="LRJ239" s="79"/>
      <c r="LRK239" s="79"/>
      <c r="LRL239" s="79"/>
      <c r="LRM239" s="79"/>
      <c r="LRN239" s="79"/>
      <c r="LRO239" s="79"/>
      <c r="LRP239" s="79"/>
      <c r="LRQ239" s="79"/>
      <c r="LRR239" s="79"/>
      <c r="LRS239" s="79"/>
      <c r="LRT239" s="79"/>
      <c r="LRU239" s="79"/>
      <c r="LRV239" s="79"/>
      <c r="LRW239" s="79"/>
      <c r="LRX239" s="79"/>
      <c r="LRY239" s="79"/>
      <c r="LRZ239" s="79"/>
      <c r="LSA239" s="79"/>
      <c r="LSB239" s="79"/>
      <c r="LSC239" s="79"/>
      <c r="LSD239" s="79"/>
      <c r="LSE239" s="79"/>
      <c r="LSF239" s="79"/>
      <c r="LSG239" s="79"/>
      <c r="LSH239" s="79"/>
      <c r="LSI239" s="79"/>
      <c r="LSJ239" s="79"/>
      <c r="LSK239" s="79"/>
      <c r="LSL239" s="79"/>
      <c r="LSM239" s="79"/>
      <c r="LSN239" s="79"/>
      <c r="LSO239" s="79"/>
      <c r="LSP239" s="79"/>
      <c r="LSQ239" s="79"/>
      <c r="LSR239" s="79"/>
      <c r="LSS239" s="79"/>
      <c r="LST239" s="79"/>
      <c r="LSU239" s="79"/>
      <c r="LSV239" s="79"/>
      <c r="LSW239" s="79"/>
      <c r="LSX239" s="79"/>
      <c r="LSY239" s="79"/>
      <c r="LSZ239" s="79"/>
      <c r="LTA239" s="79"/>
      <c r="LTB239" s="79"/>
      <c r="LTC239" s="79"/>
      <c r="LTD239" s="79"/>
      <c r="LTE239" s="79"/>
      <c r="LTF239" s="79"/>
      <c r="LTG239" s="79"/>
      <c r="LTH239" s="79"/>
      <c r="LTI239" s="79"/>
      <c r="LTJ239" s="79"/>
      <c r="LTK239" s="79"/>
      <c r="LTL239" s="79"/>
      <c r="LTM239" s="79"/>
      <c r="LTN239" s="79"/>
      <c r="LTO239" s="79"/>
      <c r="LTP239" s="79"/>
      <c r="LTQ239" s="79"/>
      <c r="LTR239" s="79"/>
      <c r="LTS239" s="79"/>
      <c r="LTT239" s="79"/>
      <c r="LTU239" s="79"/>
      <c r="LTV239" s="79"/>
      <c r="LTW239" s="79"/>
      <c r="LTX239" s="79"/>
      <c r="LTY239" s="79"/>
      <c r="LTZ239" s="79"/>
      <c r="LUA239" s="79"/>
      <c r="LUB239" s="79"/>
      <c r="LUC239" s="79"/>
      <c r="LUD239" s="79"/>
      <c r="LUE239" s="79"/>
      <c r="LUF239" s="79"/>
      <c r="LUG239" s="79"/>
      <c r="LUH239" s="79"/>
      <c r="LUI239" s="79"/>
      <c r="LUJ239" s="79"/>
      <c r="LUK239" s="79"/>
      <c r="LUL239" s="79"/>
      <c r="LUM239" s="79"/>
      <c r="LUN239" s="79"/>
      <c r="LUO239" s="79"/>
      <c r="LUP239" s="79"/>
      <c r="LUQ239" s="79"/>
      <c r="LUR239" s="79"/>
      <c r="LUS239" s="79"/>
      <c r="LUT239" s="79"/>
      <c r="LUU239" s="79"/>
      <c r="LUV239" s="79"/>
      <c r="LUW239" s="79"/>
      <c r="LUX239" s="79"/>
      <c r="LUY239" s="79"/>
      <c r="LUZ239" s="79"/>
      <c r="LVA239" s="79"/>
      <c r="LVB239" s="79"/>
      <c r="LVC239" s="79"/>
      <c r="LVD239" s="79"/>
      <c r="LVE239" s="79"/>
      <c r="LVF239" s="79"/>
      <c r="LVG239" s="79"/>
      <c r="LVH239" s="79"/>
      <c r="LVI239" s="79"/>
      <c r="LVJ239" s="79"/>
      <c r="LVK239" s="79"/>
      <c r="LVL239" s="79"/>
      <c r="LVM239" s="79"/>
      <c r="LVN239" s="79"/>
      <c r="LVO239" s="79"/>
      <c r="LVP239" s="79"/>
      <c r="LVQ239" s="79"/>
      <c r="LVR239" s="79"/>
      <c r="LVS239" s="79"/>
      <c r="LVT239" s="79"/>
      <c r="LVU239" s="79"/>
      <c r="LVV239" s="79"/>
      <c r="LVW239" s="79"/>
      <c r="LVX239" s="79"/>
      <c r="LVY239" s="79"/>
      <c r="LVZ239" s="79"/>
      <c r="LWA239" s="79"/>
      <c r="LWB239" s="79"/>
      <c r="LWC239" s="79"/>
      <c r="LWD239" s="79"/>
      <c r="LWE239" s="79"/>
      <c r="LWF239" s="79"/>
      <c r="LWG239" s="79"/>
      <c r="LWH239" s="79"/>
      <c r="LWI239" s="79"/>
      <c r="LWJ239" s="79"/>
      <c r="LWK239" s="79"/>
      <c r="LWL239" s="79"/>
      <c r="LWM239" s="79"/>
      <c r="LWN239" s="79"/>
      <c r="LWO239" s="79"/>
      <c r="LWP239" s="79"/>
      <c r="LWQ239" s="79"/>
      <c r="LWR239" s="79"/>
      <c r="LWS239" s="79"/>
      <c r="LWT239" s="79"/>
      <c r="LWU239" s="79"/>
      <c r="LWV239" s="79"/>
      <c r="LWW239" s="79"/>
      <c r="LWX239" s="79"/>
      <c r="LWY239" s="79"/>
      <c r="LWZ239" s="79"/>
      <c r="LXA239" s="79"/>
      <c r="LXB239" s="79"/>
      <c r="LXC239" s="79"/>
      <c r="LXD239" s="79"/>
      <c r="LXE239" s="79"/>
      <c r="LXF239" s="79"/>
      <c r="LXG239" s="79"/>
      <c r="LXH239" s="79"/>
      <c r="LXI239" s="79"/>
      <c r="LXJ239" s="79"/>
      <c r="LXK239" s="79"/>
      <c r="LXL239" s="79"/>
      <c r="LXM239" s="79"/>
      <c r="LXN239" s="79"/>
      <c r="LXO239" s="79"/>
      <c r="LXP239" s="79"/>
      <c r="LXQ239" s="79"/>
      <c r="LXR239" s="79"/>
      <c r="LXS239" s="79"/>
      <c r="LXT239" s="79"/>
      <c r="LXU239" s="79"/>
      <c r="LXV239" s="79"/>
      <c r="LXW239" s="79"/>
      <c r="LXX239" s="79"/>
      <c r="LXY239" s="79"/>
      <c r="LXZ239" s="79"/>
      <c r="LYA239" s="79"/>
      <c r="LYB239" s="79"/>
      <c r="LYC239" s="79"/>
      <c r="LYD239" s="79"/>
      <c r="LYE239" s="79"/>
      <c r="LYF239" s="79"/>
      <c r="LYG239" s="79"/>
      <c r="LYH239" s="79"/>
      <c r="LYI239" s="79"/>
      <c r="LYJ239" s="79"/>
      <c r="LYK239" s="79"/>
      <c r="LYL239" s="79"/>
      <c r="LYM239" s="79"/>
      <c r="LYN239" s="79"/>
      <c r="LYO239" s="79"/>
      <c r="LYP239" s="79"/>
      <c r="LYQ239" s="79"/>
      <c r="LYR239" s="79"/>
      <c r="LYS239" s="79"/>
      <c r="LYT239" s="79"/>
      <c r="LYU239" s="79"/>
      <c r="LYV239" s="79"/>
      <c r="LYW239" s="79"/>
      <c r="LYX239" s="79"/>
      <c r="LYY239" s="79"/>
      <c r="LYZ239" s="79"/>
      <c r="LZA239" s="79"/>
      <c r="LZB239" s="79"/>
      <c r="LZC239" s="79"/>
      <c r="LZD239" s="79"/>
      <c r="LZE239" s="79"/>
      <c r="LZF239" s="79"/>
      <c r="LZG239" s="79"/>
      <c r="LZH239" s="79"/>
      <c r="LZI239" s="79"/>
      <c r="LZJ239" s="79"/>
      <c r="LZK239" s="79"/>
      <c r="LZL239" s="79"/>
      <c r="LZM239" s="79"/>
      <c r="LZN239" s="79"/>
      <c r="LZO239" s="79"/>
      <c r="LZP239" s="79"/>
      <c r="LZQ239" s="79"/>
      <c r="LZR239" s="79"/>
      <c r="LZS239" s="79"/>
      <c r="LZT239" s="79"/>
      <c r="LZU239" s="79"/>
      <c r="LZV239" s="79"/>
      <c r="LZW239" s="79"/>
      <c r="LZX239" s="79"/>
      <c r="LZY239" s="79"/>
      <c r="LZZ239" s="79"/>
      <c r="MAA239" s="79"/>
      <c r="MAB239" s="79"/>
      <c r="MAC239" s="79"/>
      <c r="MAD239" s="79"/>
      <c r="MAE239" s="79"/>
      <c r="MAF239" s="79"/>
      <c r="MAG239" s="79"/>
      <c r="MAH239" s="79"/>
      <c r="MAI239" s="79"/>
      <c r="MAJ239" s="79"/>
      <c r="MAK239" s="79"/>
      <c r="MAL239" s="79"/>
      <c r="MAM239" s="79"/>
      <c r="MAN239" s="79"/>
      <c r="MAO239" s="79"/>
      <c r="MAP239" s="79"/>
      <c r="MAQ239" s="79"/>
      <c r="MAR239" s="79"/>
      <c r="MAS239" s="79"/>
      <c r="MAT239" s="79"/>
      <c r="MAU239" s="79"/>
      <c r="MAV239" s="79"/>
      <c r="MAW239" s="79"/>
      <c r="MAX239" s="79"/>
      <c r="MAY239" s="79"/>
      <c r="MAZ239" s="79"/>
      <c r="MBA239" s="79"/>
      <c r="MBB239" s="79"/>
      <c r="MBC239" s="79"/>
      <c r="MBD239" s="79"/>
      <c r="MBE239" s="79"/>
      <c r="MBF239" s="79"/>
      <c r="MBG239" s="79"/>
      <c r="MBH239" s="79"/>
      <c r="MBI239" s="79"/>
      <c r="MBJ239" s="79"/>
      <c r="MBK239" s="79"/>
      <c r="MBL239" s="79"/>
      <c r="MBM239" s="79"/>
      <c r="MBN239" s="79"/>
      <c r="MBO239" s="79"/>
      <c r="MBP239" s="79"/>
      <c r="MBQ239" s="79"/>
      <c r="MBR239" s="79"/>
      <c r="MBS239" s="79"/>
      <c r="MBT239" s="79"/>
      <c r="MBU239" s="79"/>
      <c r="MBV239" s="79"/>
      <c r="MBW239" s="79"/>
      <c r="MBX239" s="79"/>
      <c r="MBY239" s="79"/>
      <c r="MBZ239" s="79"/>
      <c r="MCA239" s="79"/>
      <c r="MCB239" s="79"/>
      <c r="MCC239" s="79"/>
      <c r="MCD239" s="79"/>
      <c r="MCE239" s="79"/>
      <c r="MCF239" s="79"/>
      <c r="MCG239" s="79"/>
      <c r="MCH239" s="79"/>
      <c r="MCI239" s="79"/>
      <c r="MCJ239" s="79"/>
      <c r="MCK239" s="79"/>
      <c r="MCL239" s="79"/>
      <c r="MCM239" s="79"/>
      <c r="MCN239" s="79"/>
      <c r="MCO239" s="79"/>
      <c r="MCP239" s="79"/>
      <c r="MCQ239" s="79"/>
      <c r="MCR239" s="79"/>
      <c r="MCS239" s="79"/>
      <c r="MCT239" s="79"/>
      <c r="MCU239" s="79"/>
      <c r="MCV239" s="79"/>
      <c r="MCW239" s="79"/>
      <c r="MCX239" s="79"/>
      <c r="MCY239" s="79"/>
      <c r="MCZ239" s="79"/>
      <c r="MDA239" s="79"/>
      <c r="MDB239" s="79"/>
      <c r="MDC239" s="79"/>
      <c r="MDD239" s="79"/>
      <c r="MDE239" s="79"/>
      <c r="MDF239" s="79"/>
      <c r="MDG239" s="79"/>
      <c r="MDH239" s="79"/>
      <c r="MDI239" s="79"/>
      <c r="MDJ239" s="79"/>
      <c r="MDK239" s="79"/>
      <c r="MDL239" s="79"/>
      <c r="MDM239" s="79"/>
      <c r="MDN239" s="79"/>
      <c r="MDO239" s="79"/>
      <c r="MDP239" s="79"/>
      <c r="MDQ239" s="79"/>
      <c r="MDR239" s="79"/>
      <c r="MDS239" s="79"/>
      <c r="MDT239" s="79"/>
      <c r="MDU239" s="79"/>
      <c r="MDV239" s="79"/>
      <c r="MDW239" s="79"/>
      <c r="MDX239" s="79"/>
      <c r="MDY239" s="79"/>
      <c r="MDZ239" s="79"/>
      <c r="MEA239" s="79"/>
      <c r="MEB239" s="79"/>
      <c r="MEC239" s="79"/>
      <c r="MED239" s="79"/>
      <c r="MEE239" s="79"/>
      <c r="MEF239" s="79"/>
      <c r="MEG239" s="79"/>
      <c r="MEH239" s="79"/>
      <c r="MEI239" s="79"/>
      <c r="MEJ239" s="79"/>
      <c r="MEK239" s="79"/>
      <c r="MEL239" s="79"/>
      <c r="MEM239" s="79"/>
      <c r="MEN239" s="79"/>
      <c r="MEO239" s="79"/>
      <c r="MEP239" s="79"/>
      <c r="MEQ239" s="79"/>
      <c r="MER239" s="79"/>
      <c r="MES239" s="79"/>
      <c r="MET239" s="79"/>
      <c r="MEU239" s="79"/>
      <c r="MEV239" s="79"/>
      <c r="MEW239" s="79"/>
      <c r="MEX239" s="79"/>
      <c r="MEY239" s="79"/>
      <c r="MEZ239" s="79"/>
      <c r="MFA239" s="79"/>
      <c r="MFB239" s="79"/>
      <c r="MFC239" s="79"/>
      <c r="MFD239" s="79"/>
      <c r="MFE239" s="79"/>
      <c r="MFF239" s="79"/>
      <c r="MFG239" s="79"/>
      <c r="MFH239" s="79"/>
      <c r="MFI239" s="79"/>
      <c r="MFJ239" s="79"/>
      <c r="MFK239" s="79"/>
      <c r="MFL239" s="79"/>
      <c r="MFM239" s="79"/>
      <c r="MFN239" s="79"/>
      <c r="MFO239" s="79"/>
      <c r="MFP239" s="79"/>
      <c r="MFQ239" s="79"/>
      <c r="MFR239" s="79"/>
      <c r="MFS239" s="79"/>
      <c r="MFT239" s="79"/>
      <c r="MFU239" s="79"/>
      <c r="MFV239" s="79"/>
      <c r="MFW239" s="79"/>
      <c r="MFX239" s="79"/>
      <c r="MFY239" s="79"/>
      <c r="MFZ239" s="79"/>
      <c r="MGA239" s="79"/>
      <c r="MGB239" s="79"/>
      <c r="MGC239" s="79"/>
      <c r="MGD239" s="79"/>
      <c r="MGE239" s="79"/>
      <c r="MGF239" s="79"/>
      <c r="MGG239" s="79"/>
      <c r="MGH239" s="79"/>
      <c r="MGI239" s="79"/>
      <c r="MGJ239" s="79"/>
      <c r="MGK239" s="79"/>
      <c r="MGL239" s="79"/>
      <c r="MGM239" s="79"/>
      <c r="MGN239" s="79"/>
      <c r="MGO239" s="79"/>
      <c r="MGP239" s="79"/>
      <c r="MGQ239" s="79"/>
      <c r="MGR239" s="79"/>
      <c r="MGS239" s="79"/>
      <c r="MGT239" s="79"/>
      <c r="MGU239" s="79"/>
      <c r="MGV239" s="79"/>
      <c r="MGW239" s="79"/>
      <c r="MGX239" s="79"/>
      <c r="MGY239" s="79"/>
      <c r="MGZ239" s="79"/>
      <c r="MHA239" s="79"/>
      <c r="MHB239" s="79"/>
      <c r="MHC239" s="79"/>
      <c r="MHD239" s="79"/>
      <c r="MHE239" s="79"/>
      <c r="MHF239" s="79"/>
      <c r="MHG239" s="79"/>
      <c r="MHH239" s="79"/>
      <c r="MHI239" s="79"/>
      <c r="MHJ239" s="79"/>
      <c r="MHK239" s="79"/>
      <c r="MHL239" s="79"/>
      <c r="MHM239" s="79"/>
      <c r="MHN239" s="79"/>
      <c r="MHO239" s="79"/>
      <c r="MHP239" s="79"/>
      <c r="MHQ239" s="79"/>
      <c r="MHR239" s="79"/>
      <c r="MHS239" s="79"/>
      <c r="MHT239" s="79"/>
      <c r="MHU239" s="79"/>
      <c r="MHV239" s="79"/>
      <c r="MHW239" s="79"/>
      <c r="MHX239" s="79"/>
      <c r="MHY239" s="79"/>
      <c r="MHZ239" s="79"/>
      <c r="MIA239" s="79"/>
      <c r="MIB239" s="79"/>
      <c r="MIC239" s="79"/>
      <c r="MID239" s="79"/>
      <c r="MIE239" s="79"/>
      <c r="MIF239" s="79"/>
      <c r="MIG239" s="79"/>
      <c r="MIH239" s="79"/>
      <c r="MII239" s="79"/>
      <c r="MIJ239" s="79"/>
      <c r="MIK239" s="79"/>
      <c r="MIL239" s="79"/>
      <c r="MIM239" s="79"/>
      <c r="MIN239" s="79"/>
      <c r="MIO239" s="79"/>
      <c r="MIP239" s="79"/>
      <c r="MIQ239" s="79"/>
      <c r="MIR239" s="79"/>
      <c r="MIS239" s="79"/>
      <c r="MIT239" s="79"/>
      <c r="MIU239" s="79"/>
      <c r="MIV239" s="79"/>
      <c r="MIW239" s="79"/>
      <c r="MIX239" s="79"/>
      <c r="MIY239" s="79"/>
      <c r="MIZ239" s="79"/>
      <c r="MJA239" s="79"/>
      <c r="MJB239" s="79"/>
      <c r="MJC239" s="79"/>
      <c r="MJD239" s="79"/>
      <c r="MJE239" s="79"/>
      <c r="MJF239" s="79"/>
      <c r="MJG239" s="79"/>
      <c r="MJH239" s="79"/>
      <c r="MJI239" s="79"/>
      <c r="MJJ239" s="79"/>
      <c r="MJK239" s="79"/>
      <c r="MJL239" s="79"/>
      <c r="MJM239" s="79"/>
      <c r="MJN239" s="79"/>
      <c r="MJO239" s="79"/>
      <c r="MJP239" s="79"/>
      <c r="MJQ239" s="79"/>
      <c r="MJR239" s="79"/>
      <c r="MJS239" s="79"/>
      <c r="MJT239" s="79"/>
      <c r="MJU239" s="79"/>
      <c r="MJV239" s="79"/>
      <c r="MJW239" s="79"/>
      <c r="MJX239" s="79"/>
      <c r="MJY239" s="79"/>
      <c r="MJZ239" s="79"/>
      <c r="MKA239" s="79"/>
      <c r="MKB239" s="79"/>
      <c r="MKC239" s="79"/>
      <c r="MKD239" s="79"/>
      <c r="MKE239" s="79"/>
      <c r="MKF239" s="79"/>
      <c r="MKG239" s="79"/>
      <c r="MKH239" s="79"/>
      <c r="MKI239" s="79"/>
      <c r="MKJ239" s="79"/>
      <c r="MKK239" s="79"/>
      <c r="MKL239" s="79"/>
      <c r="MKM239" s="79"/>
      <c r="MKN239" s="79"/>
      <c r="MKO239" s="79"/>
      <c r="MKP239" s="79"/>
      <c r="MKQ239" s="79"/>
      <c r="MKR239" s="79"/>
      <c r="MKS239" s="79"/>
      <c r="MKT239" s="79"/>
      <c r="MKU239" s="79"/>
      <c r="MKV239" s="79"/>
      <c r="MKW239" s="79"/>
      <c r="MKX239" s="79"/>
      <c r="MKY239" s="79"/>
      <c r="MKZ239" s="79"/>
      <c r="MLA239" s="79"/>
      <c r="MLB239" s="79"/>
      <c r="MLC239" s="79"/>
      <c r="MLD239" s="79"/>
      <c r="MLE239" s="79"/>
      <c r="MLF239" s="79"/>
      <c r="MLG239" s="79"/>
      <c r="MLH239" s="79"/>
      <c r="MLI239" s="79"/>
      <c r="MLJ239" s="79"/>
      <c r="MLK239" s="79"/>
      <c r="MLL239" s="79"/>
      <c r="MLM239" s="79"/>
      <c r="MLN239" s="79"/>
      <c r="MLO239" s="79"/>
      <c r="MLP239" s="79"/>
      <c r="MLQ239" s="79"/>
      <c r="MLR239" s="79"/>
      <c r="MLS239" s="79"/>
      <c r="MLT239" s="79"/>
      <c r="MLU239" s="79"/>
      <c r="MLV239" s="79"/>
      <c r="MLW239" s="79"/>
      <c r="MLX239" s="79"/>
      <c r="MLY239" s="79"/>
      <c r="MLZ239" s="79"/>
      <c r="MMA239" s="79"/>
      <c r="MMB239" s="79"/>
      <c r="MMC239" s="79"/>
      <c r="MMD239" s="79"/>
      <c r="MME239" s="79"/>
      <c r="MMF239" s="79"/>
      <c r="MMG239" s="79"/>
      <c r="MMH239" s="79"/>
      <c r="MMI239" s="79"/>
      <c r="MMJ239" s="79"/>
      <c r="MMK239" s="79"/>
      <c r="MML239" s="79"/>
      <c r="MMM239" s="79"/>
      <c r="MMN239" s="79"/>
      <c r="MMO239" s="79"/>
      <c r="MMP239" s="79"/>
      <c r="MMQ239" s="79"/>
      <c r="MMR239" s="79"/>
      <c r="MMS239" s="79"/>
      <c r="MMT239" s="79"/>
      <c r="MMU239" s="79"/>
      <c r="MMV239" s="79"/>
      <c r="MMW239" s="79"/>
      <c r="MMX239" s="79"/>
      <c r="MMY239" s="79"/>
      <c r="MMZ239" s="79"/>
      <c r="MNA239" s="79"/>
      <c r="MNB239" s="79"/>
      <c r="MNC239" s="79"/>
      <c r="MND239" s="79"/>
      <c r="MNE239" s="79"/>
      <c r="MNF239" s="79"/>
      <c r="MNG239" s="79"/>
      <c r="MNH239" s="79"/>
      <c r="MNI239" s="79"/>
      <c r="MNJ239" s="79"/>
      <c r="MNK239" s="79"/>
      <c r="MNL239" s="79"/>
      <c r="MNM239" s="79"/>
      <c r="MNN239" s="79"/>
      <c r="MNO239" s="79"/>
      <c r="MNP239" s="79"/>
      <c r="MNQ239" s="79"/>
      <c r="MNR239" s="79"/>
      <c r="MNS239" s="79"/>
      <c r="MNT239" s="79"/>
      <c r="MNU239" s="79"/>
      <c r="MNV239" s="79"/>
      <c r="MNW239" s="79"/>
      <c r="MNX239" s="79"/>
      <c r="MNY239" s="79"/>
      <c r="MNZ239" s="79"/>
      <c r="MOA239" s="79"/>
      <c r="MOB239" s="79"/>
      <c r="MOC239" s="79"/>
      <c r="MOD239" s="79"/>
      <c r="MOE239" s="79"/>
      <c r="MOF239" s="79"/>
      <c r="MOG239" s="79"/>
      <c r="MOH239" s="79"/>
      <c r="MOI239" s="79"/>
      <c r="MOJ239" s="79"/>
      <c r="MOK239" s="79"/>
      <c r="MOL239" s="79"/>
      <c r="MOM239" s="79"/>
      <c r="MON239" s="79"/>
      <c r="MOO239" s="79"/>
      <c r="MOP239" s="79"/>
      <c r="MOQ239" s="79"/>
      <c r="MOR239" s="79"/>
      <c r="MOS239" s="79"/>
      <c r="MOT239" s="79"/>
      <c r="MOU239" s="79"/>
      <c r="MOV239" s="79"/>
      <c r="MOW239" s="79"/>
      <c r="MOX239" s="79"/>
      <c r="MOY239" s="79"/>
      <c r="MOZ239" s="79"/>
      <c r="MPA239" s="79"/>
      <c r="MPB239" s="79"/>
      <c r="MPC239" s="79"/>
      <c r="MPD239" s="79"/>
      <c r="MPE239" s="79"/>
      <c r="MPF239" s="79"/>
      <c r="MPG239" s="79"/>
      <c r="MPH239" s="79"/>
      <c r="MPI239" s="79"/>
      <c r="MPJ239" s="79"/>
      <c r="MPK239" s="79"/>
      <c r="MPL239" s="79"/>
      <c r="MPM239" s="79"/>
      <c r="MPN239" s="79"/>
      <c r="MPO239" s="79"/>
      <c r="MPP239" s="79"/>
      <c r="MPQ239" s="79"/>
      <c r="MPR239" s="79"/>
      <c r="MPS239" s="79"/>
      <c r="MPT239" s="79"/>
      <c r="MPU239" s="79"/>
      <c r="MPV239" s="79"/>
      <c r="MPW239" s="79"/>
      <c r="MPX239" s="79"/>
      <c r="MPY239" s="79"/>
      <c r="MPZ239" s="79"/>
      <c r="MQA239" s="79"/>
      <c r="MQB239" s="79"/>
      <c r="MQC239" s="79"/>
      <c r="MQD239" s="79"/>
      <c r="MQE239" s="79"/>
      <c r="MQF239" s="79"/>
      <c r="MQG239" s="79"/>
      <c r="MQH239" s="79"/>
      <c r="MQI239" s="79"/>
      <c r="MQJ239" s="79"/>
      <c r="MQK239" s="79"/>
      <c r="MQL239" s="79"/>
      <c r="MQM239" s="79"/>
      <c r="MQN239" s="79"/>
      <c r="MQO239" s="79"/>
      <c r="MQP239" s="79"/>
      <c r="MQQ239" s="79"/>
      <c r="MQR239" s="79"/>
      <c r="MQS239" s="79"/>
      <c r="MQT239" s="79"/>
      <c r="MQU239" s="79"/>
      <c r="MQV239" s="79"/>
      <c r="MQW239" s="79"/>
      <c r="MQX239" s="79"/>
      <c r="MQY239" s="79"/>
      <c r="MQZ239" s="79"/>
      <c r="MRA239" s="79"/>
      <c r="MRB239" s="79"/>
      <c r="MRC239" s="79"/>
      <c r="MRD239" s="79"/>
      <c r="MRE239" s="79"/>
      <c r="MRF239" s="79"/>
      <c r="MRG239" s="79"/>
      <c r="MRH239" s="79"/>
      <c r="MRI239" s="79"/>
      <c r="MRJ239" s="79"/>
      <c r="MRK239" s="79"/>
      <c r="MRL239" s="79"/>
      <c r="MRM239" s="79"/>
      <c r="MRN239" s="79"/>
      <c r="MRO239" s="79"/>
      <c r="MRP239" s="79"/>
      <c r="MRQ239" s="79"/>
      <c r="MRR239" s="79"/>
      <c r="MRS239" s="79"/>
      <c r="MRT239" s="79"/>
      <c r="MRU239" s="79"/>
      <c r="MRV239" s="79"/>
      <c r="MRW239" s="79"/>
      <c r="MRX239" s="79"/>
      <c r="MRY239" s="79"/>
      <c r="MRZ239" s="79"/>
      <c r="MSA239" s="79"/>
      <c r="MSB239" s="79"/>
      <c r="MSC239" s="79"/>
      <c r="MSD239" s="79"/>
      <c r="MSE239" s="79"/>
      <c r="MSF239" s="79"/>
      <c r="MSG239" s="79"/>
      <c r="MSH239" s="79"/>
      <c r="MSI239" s="79"/>
      <c r="MSJ239" s="79"/>
      <c r="MSK239" s="79"/>
      <c r="MSL239" s="79"/>
      <c r="MSM239" s="79"/>
      <c r="MSN239" s="79"/>
      <c r="MSO239" s="79"/>
      <c r="MSP239" s="79"/>
      <c r="MSQ239" s="79"/>
      <c r="MSR239" s="79"/>
      <c r="MSS239" s="79"/>
      <c r="MST239" s="79"/>
      <c r="MSU239" s="79"/>
      <c r="MSV239" s="79"/>
      <c r="MSW239" s="79"/>
      <c r="MSX239" s="79"/>
      <c r="MSY239" s="79"/>
      <c r="MSZ239" s="79"/>
      <c r="MTA239" s="79"/>
      <c r="MTB239" s="79"/>
      <c r="MTC239" s="79"/>
      <c r="MTD239" s="79"/>
      <c r="MTE239" s="79"/>
      <c r="MTF239" s="79"/>
      <c r="MTG239" s="79"/>
      <c r="MTH239" s="79"/>
      <c r="MTI239" s="79"/>
      <c r="MTJ239" s="79"/>
      <c r="MTK239" s="79"/>
      <c r="MTL239" s="79"/>
      <c r="MTM239" s="79"/>
      <c r="MTN239" s="79"/>
      <c r="MTO239" s="79"/>
      <c r="MTP239" s="79"/>
      <c r="MTQ239" s="79"/>
      <c r="MTR239" s="79"/>
      <c r="MTS239" s="79"/>
      <c r="MTT239" s="79"/>
      <c r="MTU239" s="79"/>
      <c r="MTV239" s="79"/>
      <c r="MTW239" s="79"/>
      <c r="MTX239" s="79"/>
      <c r="MTY239" s="79"/>
      <c r="MTZ239" s="79"/>
      <c r="MUA239" s="79"/>
      <c r="MUB239" s="79"/>
      <c r="MUC239" s="79"/>
      <c r="MUD239" s="79"/>
      <c r="MUE239" s="79"/>
      <c r="MUF239" s="79"/>
      <c r="MUG239" s="79"/>
      <c r="MUH239" s="79"/>
      <c r="MUI239" s="79"/>
      <c r="MUJ239" s="79"/>
      <c r="MUK239" s="79"/>
      <c r="MUL239" s="79"/>
      <c r="MUM239" s="79"/>
      <c r="MUN239" s="79"/>
      <c r="MUO239" s="79"/>
      <c r="MUP239" s="79"/>
      <c r="MUQ239" s="79"/>
      <c r="MUR239" s="79"/>
      <c r="MUS239" s="79"/>
      <c r="MUT239" s="79"/>
      <c r="MUU239" s="79"/>
      <c r="MUV239" s="79"/>
      <c r="MUW239" s="79"/>
      <c r="MUX239" s="79"/>
      <c r="MUY239" s="79"/>
      <c r="MUZ239" s="79"/>
      <c r="MVA239" s="79"/>
      <c r="MVB239" s="79"/>
      <c r="MVC239" s="79"/>
      <c r="MVD239" s="79"/>
      <c r="MVE239" s="79"/>
      <c r="MVF239" s="79"/>
      <c r="MVG239" s="79"/>
      <c r="MVH239" s="79"/>
      <c r="MVI239" s="79"/>
      <c r="MVJ239" s="79"/>
      <c r="MVK239" s="79"/>
      <c r="MVL239" s="79"/>
      <c r="MVM239" s="79"/>
      <c r="MVN239" s="79"/>
      <c r="MVO239" s="79"/>
      <c r="MVP239" s="79"/>
      <c r="MVQ239" s="79"/>
      <c r="MVR239" s="79"/>
      <c r="MVS239" s="79"/>
      <c r="MVT239" s="79"/>
      <c r="MVU239" s="79"/>
      <c r="MVV239" s="79"/>
      <c r="MVW239" s="79"/>
      <c r="MVX239" s="79"/>
      <c r="MVY239" s="79"/>
      <c r="MVZ239" s="79"/>
      <c r="MWA239" s="79"/>
      <c r="MWB239" s="79"/>
      <c r="MWC239" s="79"/>
      <c r="MWD239" s="79"/>
      <c r="MWE239" s="79"/>
      <c r="MWF239" s="79"/>
      <c r="MWG239" s="79"/>
      <c r="MWH239" s="79"/>
      <c r="MWI239" s="79"/>
      <c r="MWJ239" s="79"/>
      <c r="MWK239" s="79"/>
      <c r="MWL239" s="79"/>
      <c r="MWM239" s="79"/>
      <c r="MWN239" s="79"/>
      <c r="MWO239" s="79"/>
      <c r="MWP239" s="79"/>
      <c r="MWQ239" s="79"/>
      <c r="MWR239" s="79"/>
      <c r="MWS239" s="79"/>
      <c r="MWT239" s="79"/>
      <c r="MWU239" s="79"/>
      <c r="MWV239" s="79"/>
      <c r="MWW239" s="79"/>
      <c r="MWX239" s="79"/>
      <c r="MWY239" s="79"/>
      <c r="MWZ239" s="79"/>
      <c r="MXA239" s="79"/>
      <c r="MXB239" s="79"/>
      <c r="MXC239" s="79"/>
      <c r="MXD239" s="79"/>
      <c r="MXE239" s="79"/>
      <c r="MXF239" s="79"/>
      <c r="MXG239" s="79"/>
      <c r="MXH239" s="79"/>
      <c r="MXI239" s="79"/>
      <c r="MXJ239" s="79"/>
      <c r="MXK239" s="79"/>
      <c r="MXL239" s="79"/>
      <c r="MXM239" s="79"/>
      <c r="MXN239" s="79"/>
      <c r="MXO239" s="79"/>
      <c r="MXP239" s="79"/>
      <c r="MXQ239" s="79"/>
      <c r="MXR239" s="79"/>
      <c r="MXS239" s="79"/>
      <c r="MXT239" s="79"/>
      <c r="MXU239" s="79"/>
      <c r="MXV239" s="79"/>
      <c r="MXW239" s="79"/>
      <c r="MXX239" s="79"/>
      <c r="MXY239" s="79"/>
      <c r="MXZ239" s="79"/>
      <c r="MYA239" s="79"/>
      <c r="MYB239" s="79"/>
      <c r="MYC239" s="79"/>
      <c r="MYD239" s="79"/>
      <c r="MYE239" s="79"/>
      <c r="MYF239" s="79"/>
      <c r="MYG239" s="79"/>
      <c r="MYH239" s="79"/>
      <c r="MYI239" s="79"/>
      <c r="MYJ239" s="79"/>
      <c r="MYK239" s="79"/>
      <c r="MYL239" s="79"/>
      <c r="MYM239" s="79"/>
      <c r="MYN239" s="79"/>
      <c r="MYO239" s="79"/>
      <c r="MYP239" s="79"/>
      <c r="MYQ239" s="79"/>
      <c r="MYR239" s="79"/>
      <c r="MYS239" s="79"/>
      <c r="MYT239" s="79"/>
      <c r="MYU239" s="79"/>
      <c r="MYV239" s="79"/>
      <c r="MYW239" s="79"/>
      <c r="MYX239" s="79"/>
      <c r="MYY239" s="79"/>
      <c r="MYZ239" s="79"/>
      <c r="MZA239" s="79"/>
      <c r="MZB239" s="79"/>
      <c r="MZC239" s="79"/>
      <c r="MZD239" s="79"/>
      <c r="MZE239" s="79"/>
      <c r="MZF239" s="79"/>
      <c r="MZG239" s="79"/>
      <c r="MZH239" s="79"/>
      <c r="MZI239" s="79"/>
      <c r="MZJ239" s="79"/>
      <c r="MZK239" s="79"/>
      <c r="MZL239" s="79"/>
      <c r="MZM239" s="79"/>
      <c r="MZN239" s="79"/>
      <c r="MZO239" s="79"/>
      <c r="MZP239" s="79"/>
      <c r="MZQ239" s="79"/>
      <c r="MZR239" s="79"/>
      <c r="MZS239" s="79"/>
      <c r="MZT239" s="79"/>
      <c r="MZU239" s="79"/>
      <c r="MZV239" s="79"/>
      <c r="MZW239" s="79"/>
      <c r="MZX239" s="79"/>
      <c r="MZY239" s="79"/>
      <c r="MZZ239" s="79"/>
      <c r="NAA239" s="79"/>
      <c r="NAB239" s="79"/>
      <c r="NAC239" s="79"/>
      <c r="NAD239" s="79"/>
      <c r="NAE239" s="79"/>
      <c r="NAF239" s="79"/>
      <c r="NAG239" s="79"/>
      <c r="NAH239" s="79"/>
      <c r="NAI239" s="79"/>
      <c r="NAJ239" s="79"/>
      <c r="NAK239" s="79"/>
      <c r="NAL239" s="79"/>
      <c r="NAM239" s="79"/>
      <c r="NAN239" s="79"/>
      <c r="NAO239" s="79"/>
      <c r="NAP239" s="79"/>
      <c r="NAQ239" s="79"/>
      <c r="NAR239" s="79"/>
      <c r="NAS239" s="79"/>
      <c r="NAT239" s="79"/>
      <c r="NAU239" s="79"/>
      <c r="NAV239" s="79"/>
      <c r="NAW239" s="79"/>
      <c r="NAX239" s="79"/>
      <c r="NAY239" s="79"/>
      <c r="NAZ239" s="79"/>
      <c r="NBA239" s="79"/>
      <c r="NBB239" s="79"/>
      <c r="NBC239" s="79"/>
      <c r="NBD239" s="79"/>
      <c r="NBE239" s="79"/>
      <c r="NBF239" s="79"/>
      <c r="NBG239" s="79"/>
      <c r="NBH239" s="79"/>
      <c r="NBI239" s="79"/>
      <c r="NBJ239" s="79"/>
      <c r="NBK239" s="79"/>
      <c r="NBL239" s="79"/>
      <c r="NBM239" s="79"/>
      <c r="NBN239" s="79"/>
      <c r="NBO239" s="79"/>
      <c r="NBP239" s="79"/>
      <c r="NBQ239" s="79"/>
      <c r="NBR239" s="79"/>
      <c r="NBS239" s="79"/>
      <c r="NBT239" s="79"/>
      <c r="NBU239" s="79"/>
      <c r="NBV239" s="79"/>
      <c r="NBW239" s="79"/>
      <c r="NBX239" s="79"/>
      <c r="NBY239" s="79"/>
      <c r="NBZ239" s="79"/>
      <c r="NCA239" s="79"/>
      <c r="NCB239" s="79"/>
      <c r="NCC239" s="79"/>
      <c r="NCD239" s="79"/>
      <c r="NCE239" s="79"/>
      <c r="NCF239" s="79"/>
      <c r="NCG239" s="79"/>
      <c r="NCH239" s="79"/>
      <c r="NCI239" s="79"/>
      <c r="NCJ239" s="79"/>
      <c r="NCK239" s="79"/>
      <c r="NCL239" s="79"/>
      <c r="NCM239" s="79"/>
      <c r="NCN239" s="79"/>
      <c r="NCO239" s="79"/>
      <c r="NCP239" s="79"/>
      <c r="NCQ239" s="79"/>
      <c r="NCR239" s="79"/>
      <c r="NCS239" s="79"/>
      <c r="NCT239" s="79"/>
      <c r="NCU239" s="79"/>
      <c r="NCV239" s="79"/>
      <c r="NCW239" s="79"/>
      <c r="NCX239" s="79"/>
      <c r="NCY239" s="79"/>
      <c r="NCZ239" s="79"/>
      <c r="NDA239" s="79"/>
      <c r="NDB239" s="79"/>
      <c r="NDC239" s="79"/>
      <c r="NDD239" s="79"/>
      <c r="NDE239" s="79"/>
      <c r="NDF239" s="79"/>
      <c r="NDG239" s="79"/>
      <c r="NDH239" s="79"/>
      <c r="NDI239" s="79"/>
      <c r="NDJ239" s="79"/>
      <c r="NDK239" s="79"/>
      <c r="NDL239" s="79"/>
      <c r="NDM239" s="79"/>
      <c r="NDN239" s="79"/>
      <c r="NDO239" s="79"/>
      <c r="NDP239" s="79"/>
      <c r="NDQ239" s="79"/>
      <c r="NDR239" s="79"/>
      <c r="NDS239" s="79"/>
      <c r="NDT239" s="79"/>
      <c r="NDU239" s="79"/>
      <c r="NDV239" s="79"/>
      <c r="NDW239" s="79"/>
      <c r="NDX239" s="79"/>
      <c r="NDY239" s="79"/>
      <c r="NDZ239" s="79"/>
      <c r="NEA239" s="79"/>
      <c r="NEB239" s="79"/>
      <c r="NEC239" s="79"/>
      <c r="NED239" s="79"/>
      <c r="NEE239" s="79"/>
      <c r="NEF239" s="79"/>
      <c r="NEG239" s="79"/>
      <c r="NEH239" s="79"/>
      <c r="NEI239" s="79"/>
      <c r="NEJ239" s="79"/>
      <c r="NEK239" s="79"/>
      <c r="NEL239" s="79"/>
      <c r="NEM239" s="79"/>
      <c r="NEN239" s="79"/>
      <c r="NEO239" s="79"/>
      <c r="NEP239" s="79"/>
      <c r="NEQ239" s="79"/>
      <c r="NER239" s="79"/>
      <c r="NES239" s="79"/>
      <c r="NET239" s="79"/>
      <c r="NEU239" s="79"/>
      <c r="NEV239" s="79"/>
      <c r="NEW239" s="79"/>
      <c r="NEX239" s="79"/>
      <c r="NEY239" s="79"/>
      <c r="NEZ239" s="79"/>
      <c r="NFA239" s="79"/>
      <c r="NFB239" s="79"/>
      <c r="NFC239" s="79"/>
      <c r="NFD239" s="79"/>
      <c r="NFE239" s="79"/>
      <c r="NFF239" s="79"/>
      <c r="NFG239" s="79"/>
      <c r="NFH239" s="79"/>
      <c r="NFI239" s="79"/>
      <c r="NFJ239" s="79"/>
      <c r="NFK239" s="79"/>
      <c r="NFL239" s="79"/>
      <c r="NFM239" s="79"/>
      <c r="NFN239" s="79"/>
      <c r="NFO239" s="79"/>
      <c r="NFP239" s="79"/>
      <c r="NFQ239" s="79"/>
      <c r="NFR239" s="79"/>
      <c r="NFS239" s="79"/>
      <c r="NFT239" s="79"/>
      <c r="NFU239" s="79"/>
      <c r="NFV239" s="79"/>
      <c r="NFW239" s="79"/>
      <c r="NFX239" s="79"/>
      <c r="NFY239" s="79"/>
      <c r="NFZ239" s="79"/>
      <c r="NGA239" s="79"/>
      <c r="NGB239" s="79"/>
      <c r="NGC239" s="79"/>
      <c r="NGD239" s="79"/>
      <c r="NGE239" s="79"/>
      <c r="NGF239" s="79"/>
      <c r="NGG239" s="79"/>
      <c r="NGH239" s="79"/>
      <c r="NGI239" s="79"/>
      <c r="NGJ239" s="79"/>
      <c r="NGK239" s="79"/>
      <c r="NGL239" s="79"/>
      <c r="NGM239" s="79"/>
      <c r="NGN239" s="79"/>
      <c r="NGO239" s="79"/>
      <c r="NGP239" s="79"/>
      <c r="NGQ239" s="79"/>
      <c r="NGR239" s="79"/>
      <c r="NGS239" s="79"/>
      <c r="NGT239" s="79"/>
      <c r="NGU239" s="79"/>
      <c r="NGV239" s="79"/>
      <c r="NGW239" s="79"/>
      <c r="NGX239" s="79"/>
      <c r="NGY239" s="79"/>
      <c r="NGZ239" s="79"/>
      <c r="NHA239" s="79"/>
      <c r="NHB239" s="79"/>
      <c r="NHC239" s="79"/>
      <c r="NHD239" s="79"/>
      <c r="NHE239" s="79"/>
      <c r="NHF239" s="79"/>
      <c r="NHG239" s="79"/>
      <c r="NHH239" s="79"/>
      <c r="NHI239" s="79"/>
      <c r="NHJ239" s="79"/>
      <c r="NHK239" s="79"/>
      <c r="NHL239" s="79"/>
      <c r="NHM239" s="79"/>
      <c r="NHN239" s="79"/>
      <c r="NHO239" s="79"/>
      <c r="NHP239" s="79"/>
      <c r="NHQ239" s="79"/>
      <c r="NHR239" s="79"/>
      <c r="NHS239" s="79"/>
      <c r="NHT239" s="79"/>
      <c r="NHU239" s="79"/>
      <c r="NHV239" s="79"/>
      <c r="NHW239" s="79"/>
      <c r="NHX239" s="79"/>
      <c r="NHY239" s="79"/>
      <c r="NHZ239" s="79"/>
      <c r="NIA239" s="79"/>
      <c r="NIB239" s="79"/>
      <c r="NIC239" s="79"/>
      <c r="NID239" s="79"/>
      <c r="NIE239" s="79"/>
      <c r="NIF239" s="79"/>
      <c r="NIG239" s="79"/>
      <c r="NIH239" s="79"/>
      <c r="NII239" s="79"/>
      <c r="NIJ239" s="79"/>
      <c r="NIK239" s="79"/>
      <c r="NIL239" s="79"/>
      <c r="NIM239" s="79"/>
      <c r="NIN239" s="79"/>
      <c r="NIO239" s="79"/>
      <c r="NIP239" s="79"/>
      <c r="NIQ239" s="79"/>
      <c r="NIR239" s="79"/>
      <c r="NIS239" s="79"/>
      <c r="NIT239" s="79"/>
      <c r="NIU239" s="79"/>
      <c r="NIV239" s="79"/>
      <c r="NIW239" s="79"/>
      <c r="NIX239" s="79"/>
      <c r="NIY239" s="79"/>
      <c r="NIZ239" s="79"/>
      <c r="NJA239" s="79"/>
      <c r="NJB239" s="79"/>
      <c r="NJC239" s="79"/>
      <c r="NJD239" s="79"/>
      <c r="NJE239" s="79"/>
      <c r="NJF239" s="79"/>
      <c r="NJG239" s="79"/>
      <c r="NJH239" s="79"/>
      <c r="NJI239" s="79"/>
      <c r="NJJ239" s="79"/>
      <c r="NJK239" s="79"/>
      <c r="NJL239" s="79"/>
      <c r="NJM239" s="79"/>
      <c r="NJN239" s="79"/>
      <c r="NJO239" s="79"/>
      <c r="NJP239" s="79"/>
      <c r="NJQ239" s="79"/>
      <c r="NJR239" s="79"/>
      <c r="NJS239" s="79"/>
      <c r="NJT239" s="79"/>
      <c r="NJU239" s="79"/>
      <c r="NJV239" s="79"/>
      <c r="NJW239" s="79"/>
      <c r="NJX239" s="79"/>
      <c r="NJY239" s="79"/>
      <c r="NJZ239" s="79"/>
      <c r="NKA239" s="79"/>
      <c r="NKB239" s="79"/>
      <c r="NKC239" s="79"/>
      <c r="NKD239" s="79"/>
      <c r="NKE239" s="79"/>
      <c r="NKF239" s="79"/>
      <c r="NKG239" s="79"/>
      <c r="NKH239" s="79"/>
      <c r="NKI239" s="79"/>
      <c r="NKJ239" s="79"/>
      <c r="NKK239" s="79"/>
      <c r="NKL239" s="79"/>
      <c r="NKM239" s="79"/>
      <c r="NKN239" s="79"/>
      <c r="NKO239" s="79"/>
      <c r="NKP239" s="79"/>
      <c r="NKQ239" s="79"/>
      <c r="NKR239" s="79"/>
      <c r="NKS239" s="79"/>
      <c r="NKT239" s="79"/>
      <c r="NKU239" s="79"/>
      <c r="NKV239" s="79"/>
      <c r="NKW239" s="79"/>
      <c r="NKX239" s="79"/>
      <c r="NKY239" s="79"/>
      <c r="NKZ239" s="79"/>
      <c r="NLA239" s="79"/>
      <c r="NLB239" s="79"/>
      <c r="NLC239" s="79"/>
      <c r="NLD239" s="79"/>
      <c r="NLE239" s="79"/>
      <c r="NLF239" s="79"/>
      <c r="NLG239" s="79"/>
      <c r="NLH239" s="79"/>
      <c r="NLI239" s="79"/>
      <c r="NLJ239" s="79"/>
      <c r="NLK239" s="79"/>
      <c r="NLL239" s="79"/>
      <c r="NLM239" s="79"/>
      <c r="NLN239" s="79"/>
      <c r="NLO239" s="79"/>
      <c r="NLP239" s="79"/>
      <c r="NLQ239" s="79"/>
      <c r="NLR239" s="79"/>
      <c r="NLS239" s="79"/>
      <c r="NLT239" s="79"/>
      <c r="NLU239" s="79"/>
      <c r="NLV239" s="79"/>
      <c r="NLW239" s="79"/>
      <c r="NLX239" s="79"/>
      <c r="NLY239" s="79"/>
      <c r="NLZ239" s="79"/>
      <c r="NMA239" s="79"/>
      <c r="NMB239" s="79"/>
      <c r="NMC239" s="79"/>
      <c r="NMD239" s="79"/>
      <c r="NME239" s="79"/>
      <c r="NMF239" s="79"/>
      <c r="NMG239" s="79"/>
      <c r="NMH239" s="79"/>
      <c r="NMI239" s="79"/>
      <c r="NMJ239" s="79"/>
      <c r="NMK239" s="79"/>
      <c r="NML239" s="79"/>
      <c r="NMM239" s="79"/>
      <c r="NMN239" s="79"/>
      <c r="NMO239" s="79"/>
      <c r="NMP239" s="79"/>
      <c r="NMQ239" s="79"/>
      <c r="NMR239" s="79"/>
      <c r="NMS239" s="79"/>
      <c r="NMT239" s="79"/>
      <c r="NMU239" s="79"/>
      <c r="NMV239" s="79"/>
      <c r="NMW239" s="79"/>
      <c r="NMX239" s="79"/>
      <c r="NMY239" s="79"/>
      <c r="NMZ239" s="79"/>
      <c r="NNA239" s="79"/>
      <c r="NNB239" s="79"/>
      <c r="NNC239" s="79"/>
      <c r="NND239" s="79"/>
      <c r="NNE239" s="79"/>
      <c r="NNF239" s="79"/>
      <c r="NNG239" s="79"/>
      <c r="NNH239" s="79"/>
      <c r="NNI239" s="79"/>
      <c r="NNJ239" s="79"/>
      <c r="NNK239" s="79"/>
      <c r="NNL239" s="79"/>
      <c r="NNM239" s="79"/>
      <c r="NNN239" s="79"/>
      <c r="NNO239" s="79"/>
      <c r="NNP239" s="79"/>
      <c r="NNQ239" s="79"/>
      <c r="NNR239" s="79"/>
      <c r="NNS239" s="79"/>
      <c r="NNT239" s="79"/>
      <c r="NNU239" s="79"/>
      <c r="NNV239" s="79"/>
      <c r="NNW239" s="79"/>
      <c r="NNX239" s="79"/>
      <c r="NNY239" s="79"/>
      <c r="NNZ239" s="79"/>
      <c r="NOA239" s="79"/>
      <c r="NOB239" s="79"/>
      <c r="NOC239" s="79"/>
      <c r="NOD239" s="79"/>
      <c r="NOE239" s="79"/>
      <c r="NOF239" s="79"/>
      <c r="NOG239" s="79"/>
      <c r="NOH239" s="79"/>
      <c r="NOI239" s="79"/>
      <c r="NOJ239" s="79"/>
      <c r="NOK239" s="79"/>
      <c r="NOL239" s="79"/>
      <c r="NOM239" s="79"/>
      <c r="NON239" s="79"/>
      <c r="NOO239" s="79"/>
      <c r="NOP239" s="79"/>
      <c r="NOQ239" s="79"/>
      <c r="NOR239" s="79"/>
      <c r="NOS239" s="79"/>
      <c r="NOT239" s="79"/>
      <c r="NOU239" s="79"/>
      <c r="NOV239" s="79"/>
      <c r="NOW239" s="79"/>
      <c r="NOX239" s="79"/>
      <c r="NOY239" s="79"/>
      <c r="NOZ239" s="79"/>
      <c r="NPA239" s="79"/>
      <c r="NPB239" s="79"/>
      <c r="NPC239" s="79"/>
      <c r="NPD239" s="79"/>
      <c r="NPE239" s="79"/>
      <c r="NPF239" s="79"/>
      <c r="NPG239" s="79"/>
      <c r="NPH239" s="79"/>
      <c r="NPI239" s="79"/>
      <c r="NPJ239" s="79"/>
      <c r="NPK239" s="79"/>
      <c r="NPL239" s="79"/>
      <c r="NPM239" s="79"/>
      <c r="NPN239" s="79"/>
      <c r="NPO239" s="79"/>
      <c r="NPP239" s="79"/>
      <c r="NPQ239" s="79"/>
      <c r="NPR239" s="79"/>
      <c r="NPS239" s="79"/>
      <c r="NPT239" s="79"/>
      <c r="NPU239" s="79"/>
      <c r="NPV239" s="79"/>
      <c r="NPW239" s="79"/>
      <c r="NPX239" s="79"/>
      <c r="NPY239" s="79"/>
      <c r="NPZ239" s="79"/>
      <c r="NQA239" s="79"/>
      <c r="NQB239" s="79"/>
      <c r="NQC239" s="79"/>
      <c r="NQD239" s="79"/>
      <c r="NQE239" s="79"/>
      <c r="NQF239" s="79"/>
      <c r="NQG239" s="79"/>
      <c r="NQH239" s="79"/>
      <c r="NQI239" s="79"/>
      <c r="NQJ239" s="79"/>
      <c r="NQK239" s="79"/>
      <c r="NQL239" s="79"/>
      <c r="NQM239" s="79"/>
      <c r="NQN239" s="79"/>
      <c r="NQO239" s="79"/>
      <c r="NQP239" s="79"/>
      <c r="NQQ239" s="79"/>
      <c r="NQR239" s="79"/>
      <c r="NQS239" s="79"/>
      <c r="NQT239" s="79"/>
      <c r="NQU239" s="79"/>
      <c r="NQV239" s="79"/>
      <c r="NQW239" s="79"/>
      <c r="NQX239" s="79"/>
      <c r="NQY239" s="79"/>
      <c r="NQZ239" s="79"/>
      <c r="NRA239" s="79"/>
      <c r="NRB239" s="79"/>
      <c r="NRC239" s="79"/>
      <c r="NRD239" s="79"/>
      <c r="NRE239" s="79"/>
      <c r="NRF239" s="79"/>
      <c r="NRG239" s="79"/>
      <c r="NRH239" s="79"/>
      <c r="NRI239" s="79"/>
      <c r="NRJ239" s="79"/>
      <c r="NRK239" s="79"/>
      <c r="NRL239" s="79"/>
      <c r="NRM239" s="79"/>
      <c r="NRN239" s="79"/>
      <c r="NRO239" s="79"/>
      <c r="NRP239" s="79"/>
      <c r="NRQ239" s="79"/>
      <c r="NRR239" s="79"/>
      <c r="NRS239" s="79"/>
      <c r="NRT239" s="79"/>
      <c r="NRU239" s="79"/>
      <c r="NRV239" s="79"/>
      <c r="NRW239" s="79"/>
      <c r="NRX239" s="79"/>
      <c r="NRY239" s="79"/>
      <c r="NRZ239" s="79"/>
      <c r="NSA239" s="79"/>
      <c r="NSB239" s="79"/>
      <c r="NSC239" s="79"/>
      <c r="NSD239" s="79"/>
      <c r="NSE239" s="79"/>
      <c r="NSF239" s="79"/>
      <c r="NSG239" s="79"/>
      <c r="NSH239" s="79"/>
      <c r="NSI239" s="79"/>
      <c r="NSJ239" s="79"/>
      <c r="NSK239" s="79"/>
      <c r="NSL239" s="79"/>
      <c r="NSM239" s="79"/>
      <c r="NSN239" s="79"/>
      <c r="NSO239" s="79"/>
      <c r="NSP239" s="79"/>
      <c r="NSQ239" s="79"/>
      <c r="NSR239" s="79"/>
      <c r="NSS239" s="79"/>
      <c r="NST239" s="79"/>
      <c r="NSU239" s="79"/>
      <c r="NSV239" s="79"/>
      <c r="NSW239" s="79"/>
      <c r="NSX239" s="79"/>
      <c r="NSY239" s="79"/>
      <c r="NSZ239" s="79"/>
      <c r="NTA239" s="79"/>
      <c r="NTB239" s="79"/>
      <c r="NTC239" s="79"/>
      <c r="NTD239" s="79"/>
      <c r="NTE239" s="79"/>
      <c r="NTF239" s="79"/>
      <c r="NTG239" s="79"/>
      <c r="NTH239" s="79"/>
      <c r="NTI239" s="79"/>
      <c r="NTJ239" s="79"/>
      <c r="NTK239" s="79"/>
      <c r="NTL239" s="79"/>
      <c r="NTM239" s="79"/>
      <c r="NTN239" s="79"/>
      <c r="NTO239" s="79"/>
      <c r="NTP239" s="79"/>
      <c r="NTQ239" s="79"/>
      <c r="NTR239" s="79"/>
      <c r="NTS239" s="79"/>
      <c r="NTT239" s="79"/>
      <c r="NTU239" s="79"/>
      <c r="NTV239" s="79"/>
      <c r="NTW239" s="79"/>
      <c r="NTX239" s="79"/>
      <c r="NTY239" s="79"/>
      <c r="NTZ239" s="79"/>
      <c r="NUA239" s="79"/>
      <c r="NUB239" s="79"/>
      <c r="NUC239" s="79"/>
      <c r="NUD239" s="79"/>
      <c r="NUE239" s="79"/>
      <c r="NUF239" s="79"/>
      <c r="NUG239" s="79"/>
      <c r="NUH239" s="79"/>
      <c r="NUI239" s="79"/>
      <c r="NUJ239" s="79"/>
      <c r="NUK239" s="79"/>
      <c r="NUL239" s="79"/>
      <c r="NUM239" s="79"/>
      <c r="NUN239" s="79"/>
      <c r="NUO239" s="79"/>
      <c r="NUP239" s="79"/>
      <c r="NUQ239" s="79"/>
      <c r="NUR239" s="79"/>
      <c r="NUS239" s="79"/>
      <c r="NUT239" s="79"/>
      <c r="NUU239" s="79"/>
      <c r="NUV239" s="79"/>
      <c r="NUW239" s="79"/>
      <c r="NUX239" s="79"/>
      <c r="NUY239" s="79"/>
      <c r="NUZ239" s="79"/>
      <c r="NVA239" s="79"/>
      <c r="NVB239" s="79"/>
      <c r="NVC239" s="79"/>
      <c r="NVD239" s="79"/>
      <c r="NVE239" s="79"/>
      <c r="NVF239" s="79"/>
      <c r="NVG239" s="79"/>
      <c r="NVH239" s="79"/>
      <c r="NVI239" s="79"/>
      <c r="NVJ239" s="79"/>
      <c r="NVK239" s="79"/>
      <c r="NVL239" s="79"/>
      <c r="NVM239" s="79"/>
      <c r="NVN239" s="79"/>
      <c r="NVO239" s="79"/>
      <c r="NVP239" s="79"/>
      <c r="NVQ239" s="79"/>
      <c r="NVR239" s="79"/>
      <c r="NVS239" s="79"/>
      <c r="NVT239" s="79"/>
      <c r="NVU239" s="79"/>
      <c r="NVV239" s="79"/>
      <c r="NVW239" s="79"/>
      <c r="NVX239" s="79"/>
      <c r="NVY239" s="79"/>
      <c r="NVZ239" s="79"/>
      <c r="NWA239" s="79"/>
      <c r="NWB239" s="79"/>
      <c r="NWC239" s="79"/>
      <c r="NWD239" s="79"/>
      <c r="NWE239" s="79"/>
      <c r="NWF239" s="79"/>
      <c r="NWG239" s="79"/>
      <c r="NWH239" s="79"/>
      <c r="NWI239" s="79"/>
      <c r="NWJ239" s="79"/>
      <c r="NWK239" s="79"/>
      <c r="NWL239" s="79"/>
      <c r="NWM239" s="79"/>
      <c r="NWN239" s="79"/>
      <c r="NWO239" s="79"/>
      <c r="NWP239" s="79"/>
      <c r="NWQ239" s="79"/>
      <c r="NWR239" s="79"/>
      <c r="NWS239" s="79"/>
      <c r="NWT239" s="79"/>
      <c r="NWU239" s="79"/>
      <c r="NWV239" s="79"/>
      <c r="NWW239" s="79"/>
      <c r="NWX239" s="79"/>
      <c r="NWY239" s="79"/>
      <c r="NWZ239" s="79"/>
      <c r="NXA239" s="79"/>
      <c r="NXB239" s="79"/>
      <c r="NXC239" s="79"/>
      <c r="NXD239" s="79"/>
      <c r="NXE239" s="79"/>
      <c r="NXF239" s="79"/>
      <c r="NXG239" s="79"/>
      <c r="NXH239" s="79"/>
      <c r="NXI239" s="79"/>
      <c r="NXJ239" s="79"/>
      <c r="NXK239" s="79"/>
      <c r="NXL239" s="79"/>
      <c r="NXM239" s="79"/>
      <c r="NXN239" s="79"/>
      <c r="NXO239" s="79"/>
      <c r="NXP239" s="79"/>
      <c r="NXQ239" s="79"/>
      <c r="NXR239" s="79"/>
      <c r="NXS239" s="79"/>
      <c r="NXT239" s="79"/>
      <c r="NXU239" s="79"/>
      <c r="NXV239" s="79"/>
      <c r="NXW239" s="79"/>
      <c r="NXX239" s="79"/>
      <c r="NXY239" s="79"/>
      <c r="NXZ239" s="79"/>
      <c r="NYA239" s="79"/>
      <c r="NYB239" s="79"/>
      <c r="NYC239" s="79"/>
      <c r="NYD239" s="79"/>
      <c r="NYE239" s="79"/>
      <c r="NYF239" s="79"/>
      <c r="NYG239" s="79"/>
      <c r="NYH239" s="79"/>
      <c r="NYI239" s="79"/>
      <c r="NYJ239" s="79"/>
      <c r="NYK239" s="79"/>
      <c r="NYL239" s="79"/>
      <c r="NYM239" s="79"/>
      <c r="NYN239" s="79"/>
      <c r="NYO239" s="79"/>
      <c r="NYP239" s="79"/>
      <c r="NYQ239" s="79"/>
      <c r="NYR239" s="79"/>
      <c r="NYS239" s="79"/>
      <c r="NYT239" s="79"/>
      <c r="NYU239" s="79"/>
      <c r="NYV239" s="79"/>
      <c r="NYW239" s="79"/>
      <c r="NYX239" s="79"/>
      <c r="NYY239" s="79"/>
      <c r="NYZ239" s="79"/>
      <c r="NZA239" s="79"/>
      <c r="NZB239" s="79"/>
      <c r="NZC239" s="79"/>
      <c r="NZD239" s="79"/>
      <c r="NZE239" s="79"/>
      <c r="NZF239" s="79"/>
      <c r="NZG239" s="79"/>
      <c r="NZH239" s="79"/>
      <c r="NZI239" s="79"/>
      <c r="NZJ239" s="79"/>
      <c r="NZK239" s="79"/>
      <c r="NZL239" s="79"/>
      <c r="NZM239" s="79"/>
      <c r="NZN239" s="79"/>
      <c r="NZO239" s="79"/>
      <c r="NZP239" s="79"/>
      <c r="NZQ239" s="79"/>
      <c r="NZR239" s="79"/>
      <c r="NZS239" s="79"/>
      <c r="NZT239" s="79"/>
      <c r="NZU239" s="79"/>
      <c r="NZV239" s="79"/>
      <c r="NZW239" s="79"/>
      <c r="NZX239" s="79"/>
      <c r="NZY239" s="79"/>
      <c r="NZZ239" s="79"/>
      <c r="OAA239" s="79"/>
      <c r="OAB239" s="79"/>
      <c r="OAC239" s="79"/>
      <c r="OAD239" s="79"/>
      <c r="OAE239" s="79"/>
      <c r="OAF239" s="79"/>
      <c r="OAG239" s="79"/>
      <c r="OAH239" s="79"/>
      <c r="OAI239" s="79"/>
      <c r="OAJ239" s="79"/>
      <c r="OAK239" s="79"/>
      <c r="OAL239" s="79"/>
      <c r="OAM239" s="79"/>
      <c r="OAN239" s="79"/>
      <c r="OAO239" s="79"/>
      <c r="OAP239" s="79"/>
      <c r="OAQ239" s="79"/>
      <c r="OAR239" s="79"/>
      <c r="OAS239" s="79"/>
      <c r="OAT239" s="79"/>
      <c r="OAU239" s="79"/>
      <c r="OAV239" s="79"/>
      <c r="OAW239" s="79"/>
      <c r="OAX239" s="79"/>
      <c r="OAY239" s="79"/>
      <c r="OAZ239" s="79"/>
      <c r="OBA239" s="79"/>
      <c r="OBB239" s="79"/>
      <c r="OBC239" s="79"/>
      <c r="OBD239" s="79"/>
      <c r="OBE239" s="79"/>
      <c r="OBF239" s="79"/>
      <c r="OBG239" s="79"/>
      <c r="OBH239" s="79"/>
      <c r="OBI239" s="79"/>
      <c r="OBJ239" s="79"/>
      <c r="OBK239" s="79"/>
      <c r="OBL239" s="79"/>
      <c r="OBM239" s="79"/>
      <c r="OBN239" s="79"/>
      <c r="OBO239" s="79"/>
      <c r="OBP239" s="79"/>
      <c r="OBQ239" s="79"/>
      <c r="OBR239" s="79"/>
      <c r="OBS239" s="79"/>
      <c r="OBT239" s="79"/>
      <c r="OBU239" s="79"/>
      <c r="OBV239" s="79"/>
      <c r="OBW239" s="79"/>
      <c r="OBX239" s="79"/>
      <c r="OBY239" s="79"/>
      <c r="OBZ239" s="79"/>
      <c r="OCA239" s="79"/>
      <c r="OCB239" s="79"/>
      <c r="OCC239" s="79"/>
      <c r="OCD239" s="79"/>
      <c r="OCE239" s="79"/>
      <c r="OCF239" s="79"/>
      <c r="OCG239" s="79"/>
      <c r="OCH239" s="79"/>
      <c r="OCI239" s="79"/>
      <c r="OCJ239" s="79"/>
      <c r="OCK239" s="79"/>
      <c r="OCL239" s="79"/>
      <c r="OCM239" s="79"/>
      <c r="OCN239" s="79"/>
      <c r="OCO239" s="79"/>
      <c r="OCP239" s="79"/>
      <c r="OCQ239" s="79"/>
      <c r="OCR239" s="79"/>
      <c r="OCS239" s="79"/>
      <c r="OCT239" s="79"/>
      <c r="OCU239" s="79"/>
      <c r="OCV239" s="79"/>
      <c r="OCW239" s="79"/>
      <c r="OCX239" s="79"/>
      <c r="OCY239" s="79"/>
      <c r="OCZ239" s="79"/>
      <c r="ODA239" s="79"/>
      <c r="ODB239" s="79"/>
      <c r="ODC239" s="79"/>
      <c r="ODD239" s="79"/>
      <c r="ODE239" s="79"/>
      <c r="ODF239" s="79"/>
      <c r="ODG239" s="79"/>
      <c r="ODH239" s="79"/>
      <c r="ODI239" s="79"/>
      <c r="ODJ239" s="79"/>
      <c r="ODK239" s="79"/>
      <c r="ODL239" s="79"/>
      <c r="ODM239" s="79"/>
      <c r="ODN239" s="79"/>
      <c r="ODO239" s="79"/>
      <c r="ODP239" s="79"/>
      <c r="ODQ239" s="79"/>
      <c r="ODR239" s="79"/>
      <c r="ODS239" s="79"/>
      <c r="ODT239" s="79"/>
      <c r="ODU239" s="79"/>
      <c r="ODV239" s="79"/>
      <c r="ODW239" s="79"/>
      <c r="ODX239" s="79"/>
      <c r="ODY239" s="79"/>
      <c r="ODZ239" s="79"/>
      <c r="OEA239" s="79"/>
      <c r="OEB239" s="79"/>
      <c r="OEC239" s="79"/>
      <c r="OED239" s="79"/>
      <c r="OEE239" s="79"/>
      <c r="OEF239" s="79"/>
      <c r="OEG239" s="79"/>
      <c r="OEH239" s="79"/>
      <c r="OEI239" s="79"/>
      <c r="OEJ239" s="79"/>
      <c r="OEK239" s="79"/>
      <c r="OEL239" s="79"/>
      <c r="OEM239" s="79"/>
      <c r="OEN239" s="79"/>
      <c r="OEO239" s="79"/>
      <c r="OEP239" s="79"/>
      <c r="OEQ239" s="79"/>
      <c r="OER239" s="79"/>
      <c r="OES239" s="79"/>
      <c r="OET239" s="79"/>
      <c r="OEU239" s="79"/>
      <c r="OEV239" s="79"/>
      <c r="OEW239" s="79"/>
      <c r="OEX239" s="79"/>
      <c r="OEY239" s="79"/>
      <c r="OEZ239" s="79"/>
      <c r="OFA239" s="79"/>
      <c r="OFB239" s="79"/>
      <c r="OFC239" s="79"/>
      <c r="OFD239" s="79"/>
      <c r="OFE239" s="79"/>
      <c r="OFF239" s="79"/>
      <c r="OFG239" s="79"/>
      <c r="OFH239" s="79"/>
      <c r="OFI239" s="79"/>
      <c r="OFJ239" s="79"/>
      <c r="OFK239" s="79"/>
      <c r="OFL239" s="79"/>
      <c r="OFM239" s="79"/>
      <c r="OFN239" s="79"/>
      <c r="OFO239" s="79"/>
      <c r="OFP239" s="79"/>
      <c r="OFQ239" s="79"/>
      <c r="OFR239" s="79"/>
      <c r="OFS239" s="79"/>
      <c r="OFT239" s="79"/>
      <c r="OFU239" s="79"/>
      <c r="OFV239" s="79"/>
      <c r="OFW239" s="79"/>
      <c r="OFX239" s="79"/>
      <c r="OFY239" s="79"/>
      <c r="OFZ239" s="79"/>
      <c r="OGA239" s="79"/>
      <c r="OGB239" s="79"/>
      <c r="OGC239" s="79"/>
      <c r="OGD239" s="79"/>
      <c r="OGE239" s="79"/>
      <c r="OGF239" s="79"/>
      <c r="OGG239" s="79"/>
      <c r="OGH239" s="79"/>
      <c r="OGI239" s="79"/>
      <c r="OGJ239" s="79"/>
      <c r="OGK239" s="79"/>
      <c r="OGL239" s="79"/>
      <c r="OGM239" s="79"/>
      <c r="OGN239" s="79"/>
      <c r="OGO239" s="79"/>
      <c r="OGP239" s="79"/>
      <c r="OGQ239" s="79"/>
      <c r="OGR239" s="79"/>
      <c r="OGS239" s="79"/>
      <c r="OGT239" s="79"/>
      <c r="OGU239" s="79"/>
      <c r="OGV239" s="79"/>
      <c r="OGW239" s="79"/>
      <c r="OGX239" s="79"/>
      <c r="OGY239" s="79"/>
      <c r="OGZ239" s="79"/>
      <c r="OHA239" s="79"/>
      <c r="OHB239" s="79"/>
      <c r="OHC239" s="79"/>
      <c r="OHD239" s="79"/>
      <c r="OHE239" s="79"/>
      <c r="OHF239" s="79"/>
      <c r="OHG239" s="79"/>
      <c r="OHH239" s="79"/>
      <c r="OHI239" s="79"/>
      <c r="OHJ239" s="79"/>
      <c r="OHK239" s="79"/>
      <c r="OHL239" s="79"/>
      <c r="OHM239" s="79"/>
      <c r="OHN239" s="79"/>
      <c r="OHO239" s="79"/>
      <c r="OHP239" s="79"/>
      <c r="OHQ239" s="79"/>
      <c r="OHR239" s="79"/>
      <c r="OHS239" s="79"/>
      <c r="OHT239" s="79"/>
      <c r="OHU239" s="79"/>
      <c r="OHV239" s="79"/>
      <c r="OHW239" s="79"/>
      <c r="OHX239" s="79"/>
      <c r="OHY239" s="79"/>
      <c r="OHZ239" s="79"/>
      <c r="OIA239" s="79"/>
      <c r="OIB239" s="79"/>
      <c r="OIC239" s="79"/>
      <c r="OID239" s="79"/>
      <c r="OIE239" s="79"/>
      <c r="OIF239" s="79"/>
      <c r="OIG239" s="79"/>
      <c r="OIH239" s="79"/>
      <c r="OII239" s="79"/>
      <c r="OIJ239" s="79"/>
      <c r="OIK239" s="79"/>
      <c r="OIL239" s="79"/>
      <c r="OIM239" s="79"/>
      <c r="OIN239" s="79"/>
      <c r="OIO239" s="79"/>
      <c r="OIP239" s="79"/>
      <c r="OIQ239" s="79"/>
      <c r="OIR239" s="79"/>
      <c r="OIS239" s="79"/>
      <c r="OIT239" s="79"/>
      <c r="OIU239" s="79"/>
      <c r="OIV239" s="79"/>
      <c r="OIW239" s="79"/>
      <c r="OIX239" s="79"/>
      <c r="OIY239" s="79"/>
      <c r="OIZ239" s="79"/>
      <c r="OJA239" s="79"/>
      <c r="OJB239" s="79"/>
      <c r="OJC239" s="79"/>
      <c r="OJD239" s="79"/>
      <c r="OJE239" s="79"/>
      <c r="OJF239" s="79"/>
      <c r="OJG239" s="79"/>
      <c r="OJH239" s="79"/>
      <c r="OJI239" s="79"/>
      <c r="OJJ239" s="79"/>
      <c r="OJK239" s="79"/>
      <c r="OJL239" s="79"/>
      <c r="OJM239" s="79"/>
      <c r="OJN239" s="79"/>
      <c r="OJO239" s="79"/>
      <c r="OJP239" s="79"/>
      <c r="OJQ239" s="79"/>
      <c r="OJR239" s="79"/>
      <c r="OJS239" s="79"/>
      <c r="OJT239" s="79"/>
      <c r="OJU239" s="79"/>
      <c r="OJV239" s="79"/>
      <c r="OJW239" s="79"/>
      <c r="OJX239" s="79"/>
      <c r="OJY239" s="79"/>
      <c r="OJZ239" s="79"/>
      <c r="OKA239" s="79"/>
      <c r="OKB239" s="79"/>
      <c r="OKC239" s="79"/>
      <c r="OKD239" s="79"/>
      <c r="OKE239" s="79"/>
      <c r="OKF239" s="79"/>
      <c r="OKG239" s="79"/>
      <c r="OKH239" s="79"/>
      <c r="OKI239" s="79"/>
      <c r="OKJ239" s="79"/>
      <c r="OKK239" s="79"/>
      <c r="OKL239" s="79"/>
      <c r="OKM239" s="79"/>
      <c r="OKN239" s="79"/>
      <c r="OKO239" s="79"/>
      <c r="OKP239" s="79"/>
      <c r="OKQ239" s="79"/>
      <c r="OKR239" s="79"/>
      <c r="OKS239" s="79"/>
      <c r="OKT239" s="79"/>
      <c r="OKU239" s="79"/>
      <c r="OKV239" s="79"/>
      <c r="OKW239" s="79"/>
      <c r="OKX239" s="79"/>
      <c r="OKY239" s="79"/>
      <c r="OKZ239" s="79"/>
      <c r="OLA239" s="79"/>
      <c r="OLB239" s="79"/>
      <c r="OLC239" s="79"/>
      <c r="OLD239" s="79"/>
      <c r="OLE239" s="79"/>
      <c r="OLF239" s="79"/>
      <c r="OLG239" s="79"/>
      <c r="OLH239" s="79"/>
      <c r="OLI239" s="79"/>
      <c r="OLJ239" s="79"/>
      <c r="OLK239" s="79"/>
      <c r="OLL239" s="79"/>
      <c r="OLM239" s="79"/>
      <c r="OLN239" s="79"/>
      <c r="OLO239" s="79"/>
      <c r="OLP239" s="79"/>
      <c r="OLQ239" s="79"/>
      <c r="OLR239" s="79"/>
      <c r="OLS239" s="79"/>
      <c r="OLT239" s="79"/>
      <c r="OLU239" s="79"/>
      <c r="OLV239" s="79"/>
      <c r="OLW239" s="79"/>
      <c r="OLX239" s="79"/>
      <c r="OLY239" s="79"/>
      <c r="OLZ239" s="79"/>
      <c r="OMA239" s="79"/>
      <c r="OMB239" s="79"/>
      <c r="OMC239" s="79"/>
      <c r="OMD239" s="79"/>
      <c r="OME239" s="79"/>
      <c r="OMF239" s="79"/>
      <c r="OMG239" s="79"/>
      <c r="OMH239" s="79"/>
      <c r="OMI239" s="79"/>
      <c r="OMJ239" s="79"/>
      <c r="OMK239" s="79"/>
      <c r="OML239" s="79"/>
      <c r="OMM239" s="79"/>
      <c r="OMN239" s="79"/>
      <c r="OMO239" s="79"/>
      <c r="OMP239" s="79"/>
      <c r="OMQ239" s="79"/>
      <c r="OMR239" s="79"/>
      <c r="OMS239" s="79"/>
      <c r="OMT239" s="79"/>
      <c r="OMU239" s="79"/>
      <c r="OMV239" s="79"/>
      <c r="OMW239" s="79"/>
      <c r="OMX239" s="79"/>
      <c r="OMY239" s="79"/>
      <c r="OMZ239" s="79"/>
      <c r="ONA239" s="79"/>
      <c r="ONB239" s="79"/>
      <c r="ONC239" s="79"/>
      <c r="OND239" s="79"/>
      <c r="ONE239" s="79"/>
      <c r="ONF239" s="79"/>
      <c r="ONG239" s="79"/>
      <c r="ONH239" s="79"/>
      <c r="ONI239" s="79"/>
      <c r="ONJ239" s="79"/>
      <c r="ONK239" s="79"/>
      <c r="ONL239" s="79"/>
      <c r="ONM239" s="79"/>
      <c r="ONN239" s="79"/>
      <c r="ONO239" s="79"/>
      <c r="ONP239" s="79"/>
      <c r="ONQ239" s="79"/>
      <c r="ONR239" s="79"/>
      <c r="ONS239" s="79"/>
      <c r="ONT239" s="79"/>
      <c r="ONU239" s="79"/>
      <c r="ONV239" s="79"/>
      <c r="ONW239" s="79"/>
      <c r="ONX239" s="79"/>
      <c r="ONY239" s="79"/>
      <c r="ONZ239" s="79"/>
      <c r="OOA239" s="79"/>
      <c r="OOB239" s="79"/>
      <c r="OOC239" s="79"/>
      <c r="OOD239" s="79"/>
      <c r="OOE239" s="79"/>
      <c r="OOF239" s="79"/>
      <c r="OOG239" s="79"/>
      <c r="OOH239" s="79"/>
      <c r="OOI239" s="79"/>
      <c r="OOJ239" s="79"/>
      <c r="OOK239" s="79"/>
      <c r="OOL239" s="79"/>
      <c r="OOM239" s="79"/>
      <c r="OON239" s="79"/>
      <c r="OOO239" s="79"/>
      <c r="OOP239" s="79"/>
      <c r="OOQ239" s="79"/>
      <c r="OOR239" s="79"/>
      <c r="OOS239" s="79"/>
      <c r="OOT239" s="79"/>
      <c r="OOU239" s="79"/>
      <c r="OOV239" s="79"/>
      <c r="OOW239" s="79"/>
      <c r="OOX239" s="79"/>
      <c r="OOY239" s="79"/>
      <c r="OOZ239" s="79"/>
      <c r="OPA239" s="79"/>
      <c r="OPB239" s="79"/>
      <c r="OPC239" s="79"/>
      <c r="OPD239" s="79"/>
      <c r="OPE239" s="79"/>
      <c r="OPF239" s="79"/>
      <c r="OPG239" s="79"/>
      <c r="OPH239" s="79"/>
      <c r="OPI239" s="79"/>
      <c r="OPJ239" s="79"/>
      <c r="OPK239" s="79"/>
      <c r="OPL239" s="79"/>
      <c r="OPM239" s="79"/>
      <c r="OPN239" s="79"/>
      <c r="OPO239" s="79"/>
      <c r="OPP239" s="79"/>
      <c r="OPQ239" s="79"/>
      <c r="OPR239" s="79"/>
      <c r="OPS239" s="79"/>
      <c r="OPT239" s="79"/>
      <c r="OPU239" s="79"/>
      <c r="OPV239" s="79"/>
      <c r="OPW239" s="79"/>
      <c r="OPX239" s="79"/>
      <c r="OPY239" s="79"/>
      <c r="OPZ239" s="79"/>
      <c r="OQA239" s="79"/>
      <c r="OQB239" s="79"/>
      <c r="OQC239" s="79"/>
      <c r="OQD239" s="79"/>
      <c r="OQE239" s="79"/>
      <c r="OQF239" s="79"/>
      <c r="OQG239" s="79"/>
      <c r="OQH239" s="79"/>
      <c r="OQI239" s="79"/>
      <c r="OQJ239" s="79"/>
      <c r="OQK239" s="79"/>
      <c r="OQL239" s="79"/>
      <c r="OQM239" s="79"/>
      <c r="OQN239" s="79"/>
      <c r="OQO239" s="79"/>
      <c r="OQP239" s="79"/>
      <c r="OQQ239" s="79"/>
      <c r="OQR239" s="79"/>
      <c r="OQS239" s="79"/>
      <c r="OQT239" s="79"/>
      <c r="OQU239" s="79"/>
      <c r="OQV239" s="79"/>
      <c r="OQW239" s="79"/>
      <c r="OQX239" s="79"/>
      <c r="OQY239" s="79"/>
      <c r="OQZ239" s="79"/>
      <c r="ORA239" s="79"/>
      <c r="ORB239" s="79"/>
      <c r="ORC239" s="79"/>
      <c r="ORD239" s="79"/>
      <c r="ORE239" s="79"/>
      <c r="ORF239" s="79"/>
      <c r="ORG239" s="79"/>
      <c r="ORH239" s="79"/>
      <c r="ORI239" s="79"/>
      <c r="ORJ239" s="79"/>
      <c r="ORK239" s="79"/>
      <c r="ORL239" s="79"/>
      <c r="ORM239" s="79"/>
      <c r="ORN239" s="79"/>
      <c r="ORO239" s="79"/>
      <c r="ORP239" s="79"/>
      <c r="ORQ239" s="79"/>
      <c r="ORR239" s="79"/>
      <c r="ORS239" s="79"/>
      <c r="ORT239" s="79"/>
      <c r="ORU239" s="79"/>
      <c r="ORV239" s="79"/>
      <c r="ORW239" s="79"/>
      <c r="ORX239" s="79"/>
      <c r="ORY239" s="79"/>
      <c r="ORZ239" s="79"/>
      <c r="OSA239" s="79"/>
      <c r="OSB239" s="79"/>
      <c r="OSC239" s="79"/>
      <c r="OSD239" s="79"/>
      <c r="OSE239" s="79"/>
      <c r="OSF239" s="79"/>
      <c r="OSG239" s="79"/>
      <c r="OSH239" s="79"/>
      <c r="OSI239" s="79"/>
      <c r="OSJ239" s="79"/>
      <c r="OSK239" s="79"/>
      <c r="OSL239" s="79"/>
      <c r="OSM239" s="79"/>
      <c r="OSN239" s="79"/>
      <c r="OSO239" s="79"/>
      <c r="OSP239" s="79"/>
      <c r="OSQ239" s="79"/>
      <c r="OSR239" s="79"/>
      <c r="OSS239" s="79"/>
      <c r="OST239" s="79"/>
      <c r="OSU239" s="79"/>
      <c r="OSV239" s="79"/>
      <c r="OSW239" s="79"/>
      <c r="OSX239" s="79"/>
      <c r="OSY239" s="79"/>
      <c r="OSZ239" s="79"/>
      <c r="OTA239" s="79"/>
      <c r="OTB239" s="79"/>
      <c r="OTC239" s="79"/>
      <c r="OTD239" s="79"/>
      <c r="OTE239" s="79"/>
      <c r="OTF239" s="79"/>
      <c r="OTG239" s="79"/>
      <c r="OTH239" s="79"/>
      <c r="OTI239" s="79"/>
      <c r="OTJ239" s="79"/>
      <c r="OTK239" s="79"/>
      <c r="OTL239" s="79"/>
      <c r="OTM239" s="79"/>
      <c r="OTN239" s="79"/>
      <c r="OTO239" s="79"/>
      <c r="OTP239" s="79"/>
      <c r="OTQ239" s="79"/>
      <c r="OTR239" s="79"/>
      <c r="OTS239" s="79"/>
      <c r="OTT239" s="79"/>
      <c r="OTU239" s="79"/>
      <c r="OTV239" s="79"/>
      <c r="OTW239" s="79"/>
      <c r="OTX239" s="79"/>
      <c r="OTY239" s="79"/>
      <c r="OTZ239" s="79"/>
      <c r="OUA239" s="79"/>
      <c r="OUB239" s="79"/>
      <c r="OUC239" s="79"/>
      <c r="OUD239" s="79"/>
      <c r="OUE239" s="79"/>
      <c r="OUF239" s="79"/>
      <c r="OUG239" s="79"/>
      <c r="OUH239" s="79"/>
      <c r="OUI239" s="79"/>
      <c r="OUJ239" s="79"/>
      <c r="OUK239" s="79"/>
      <c r="OUL239" s="79"/>
      <c r="OUM239" s="79"/>
      <c r="OUN239" s="79"/>
      <c r="OUO239" s="79"/>
      <c r="OUP239" s="79"/>
      <c r="OUQ239" s="79"/>
      <c r="OUR239" s="79"/>
      <c r="OUS239" s="79"/>
      <c r="OUT239" s="79"/>
      <c r="OUU239" s="79"/>
      <c r="OUV239" s="79"/>
      <c r="OUW239" s="79"/>
      <c r="OUX239" s="79"/>
      <c r="OUY239" s="79"/>
      <c r="OUZ239" s="79"/>
      <c r="OVA239" s="79"/>
      <c r="OVB239" s="79"/>
      <c r="OVC239" s="79"/>
      <c r="OVD239" s="79"/>
      <c r="OVE239" s="79"/>
      <c r="OVF239" s="79"/>
      <c r="OVG239" s="79"/>
      <c r="OVH239" s="79"/>
      <c r="OVI239" s="79"/>
      <c r="OVJ239" s="79"/>
      <c r="OVK239" s="79"/>
      <c r="OVL239" s="79"/>
      <c r="OVM239" s="79"/>
      <c r="OVN239" s="79"/>
      <c r="OVO239" s="79"/>
      <c r="OVP239" s="79"/>
      <c r="OVQ239" s="79"/>
      <c r="OVR239" s="79"/>
      <c r="OVS239" s="79"/>
      <c r="OVT239" s="79"/>
      <c r="OVU239" s="79"/>
      <c r="OVV239" s="79"/>
      <c r="OVW239" s="79"/>
      <c r="OVX239" s="79"/>
      <c r="OVY239" s="79"/>
      <c r="OVZ239" s="79"/>
      <c r="OWA239" s="79"/>
      <c r="OWB239" s="79"/>
      <c r="OWC239" s="79"/>
      <c r="OWD239" s="79"/>
      <c r="OWE239" s="79"/>
      <c r="OWF239" s="79"/>
      <c r="OWG239" s="79"/>
      <c r="OWH239" s="79"/>
      <c r="OWI239" s="79"/>
      <c r="OWJ239" s="79"/>
      <c r="OWK239" s="79"/>
      <c r="OWL239" s="79"/>
      <c r="OWM239" s="79"/>
      <c r="OWN239" s="79"/>
      <c r="OWO239" s="79"/>
      <c r="OWP239" s="79"/>
      <c r="OWQ239" s="79"/>
      <c r="OWR239" s="79"/>
      <c r="OWS239" s="79"/>
      <c r="OWT239" s="79"/>
      <c r="OWU239" s="79"/>
      <c r="OWV239" s="79"/>
      <c r="OWW239" s="79"/>
      <c r="OWX239" s="79"/>
      <c r="OWY239" s="79"/>
      <c r="OWZ239" s="79"/>
      <c r="OXA239" s="79"/>
      <c r="OXB239" s="79"/>
      <c r="OXC239" s="79"/>
      <c r="OXD239" s="79"/>
      <c r="OXE239" s="79"/>
      <c r="OXF239" s="79"/>
      <c r="OXG239" s="79"/>
      <c r="OXH239" s="79"/>
      <c r="OXI239" s="79"/>
      <c r="OXJ239" s="79"/>
      <c r="OXK239" s="79"/>
      <c r="OXL239" s="79"/>
      <c r="OXM239" s="79"/>
      <c r="OXN239" s="79"/>
      <c r="OXO239" s="79"/>
      <c r="OXP239" s="79"/>
      <c r="OXQ239" s="79"/>
      <c r="OXR239" s="79"/>
      <c r="OXS239" s="79"/>
      <c r="OXT239" s="79"/>
      <c r="OXU239" s="79"/>
      <c r="OXV239" s="79"/>
      <c r="OXW239" s="79"/>
      <c r="OXX239" s="79"/>
      <c r="OXY239" s="79"/>
      <c r="OXZ239" s="79"/>
      <c r="OYA239" s="79"/>
      <c r="OYB239" s="79"/>
      <c r="OYC239" s="79"/>
      <c r="OYD239" s="79"/>
      <c r="OYE239" s="79"/>
      <c r="OYF239" s="79"/>
      <c r="OYG239" s="79"/>
      <c r="OYH239" s="79"/>
      <c r="OYI239" s="79"/>
      <c r="OYJ239" s="79"/>
      <c r="OYK239" s="79"/>
      <c r="OYL239" s="79"/>
      <c r="OYM239" s="79"/>
      <c r="OYN239" s="79"/>
      <c r="OYO239" s="79"/>
      <c r="OYP239" s="79"/>
      <c r="OYQ239" s="79"/>
      <c r="OYR239" s="79"/>
      <c r="OYS239" s="79"/>
      <c r="OYT239" s="79"/>
      <c r="OYU239" s="79"/>
      <c r="OYV239" s="79"/>
      <c r="OYW239" s="79"/>
      <c r="OYX239" s="79"/>
      <c r="OYY239" s="79"/>
      <c r="OYZ239" s="79"/>
      <c r="OZA239" s="79"/>
      <c r="OZB239" s="79"/>
      <c r="OZC239" s="79"/>
      <c r="OZD239" s="79"/>
      <c r="OZE239" s="79"/>
      <c r="OZF239" s="79"/>
      <c r="OZG239" s="79"/>
      <c r="OZH239" s="79"/>
      <c r="OZI239" s="79"/>
      <c r="OZJ239" s="79"/>
      <c r="OZK239" s="79"/>
      <c r="OZL239" s="79"/>
      <c r="OZM239" s="79"/>
      <c r="OZN239" s="79"/>
      <c r="OZO239" s="79"/>
      <c r="OZP239" s="79"/>
      <c r="OZQ239" s="79"/>
      <c r="OZR239" s="79"/>
      <c r="OZS239" s="79"/>
      <c r="OZT239" s="79"/>
      <c r="OZU239" s="79"/>
      <c r="OZV239" s="79"/>
      <c r="OZW239" s="79"/>
      <c r="OZX239" s="79"/>
      <c r="OZY239" s="79"/>
      <c r="OZZ239" s="79"/>
      <c r="PAA239" s="79"/>
      <c r="PAB239" s="79"/>
      <c r="PAC239" s="79"/>
      <c r="PAD239" s="79"/>
      <c r="PAE239" s="79"/>
      <c r="PAF239" s="79"/>
      <c r="PAG239" s="79"/>
      <c r="PAH239" s="79"/>
      <c r="PAI239" s="79"/>
      <c r="PAJ239" s="79"/>
      <c r="PAK239" s="79"/>
      <c r="PAL239" s="79"/>
      <c r="PAM239" s="79"/>
      <c r="PAN239" s="79"/>
      <c r="PAO239" s="79"/>
      <c r="PAP239" s="79"/>
      <c r="PAQ239" s="79"/>
      <c r="PAR239" s="79"/>
      <c r="PAS239" s="79"/>
      <c r="PAT239" s="79"/>
      <c r="PAU239" s="79"/>
      <c r="PAV239" s="79"/>
      <c r="PAW239" s="79"/>
      <c r="PAX239" s="79"/>
      <c r="PAY239" s="79"/>
      <c r="PAZ239" s="79"/>
      <c r="PBA239" s="79"/>
      <c r="PBB239" s="79"/>
      <c r="PBC239" s="79"/>
      <c r="PBD239" s="79"/>
      <c r="PBE239" s="79"/>
      <c r="PBF239" s="79"/>
      <c r="PBG239" s="79"/>
      <c r="PBH239" s="79"/>
      <c r="PBI239" s="79"/>
      <c r="PBJ239" s="79"/>
      <c r="PBK239" s="79"/>
      <c r="PBL239" s="79"/>
      <c r="PBM239" s="79"/>
      <c r="PBN239" s="79"/>
      <c r="PBO239" s="79"/>
      <c r="PBP239" s="79"/>
      <c r="PBQ239" s="79"/>
      <c r="PBR239" s="79"/>
      <c r="PBS239" s="79"/>
      <c r="PBT239" s="79"/>
      <c r="PBU239" s="79"/>
      <c r="PBV239" s="79"/>
      <c r="PBW239" s="79"/>
      <c r="PBX239" s="79"/>
      <c r="PBY239" s="79"/>
      <c r="PBZ239" s="79"/>
      <c r="PCA239" s="79"/>
      <c r="PCB239" s="79"/>
      <c r="PCC239" s="79"/>
      <c r="PCD239" s="79"/>
      <c r="PCE239" s="79"/>
      <c r="PCF239" s="79"/>
      <c r="PCG239" s="79"/>
      <c r="PCH239" s="79"/>
      <c r="PCI239" s="79"/>
      <c r="PCJ239" s="79"/>
      <c r="PCK239" s="79"/>
      <c r="PCL239" s="79"/>
      <c r="PCM239" s="79"/>
      <c r="PCN239" s="79"/>
      <c r="PCO239" s="79"/>
      <c r="PCP239" s="79"/>
      <c r="PCQ239" s="79"/>
      <c r="PCR239" s="79"/>
      <c r="PCS239" s="79"/>
      <c r="PCT239" s="79"/>
      <c r="PCU239" s="79"/>
      <c r="PCV239" s="79"/>
      <c r="PCW239" s="79"/>
      <c r="PCX239" s="79"/>
      <c r="PCY239" s="79"/>
      <c r="PCZ239" s="79"/>
      <c r="PDA239" s="79"/>
      <c r="PDB239" s="79"/>
      <c r="PDC239" s="79"/>
      <c r="PDD239" s="79"/>
      <c r="PDE239" s="79"/>
      <c r="PDF239" s="79"/>
      <c r="PDG239" s="79"/>
      <c r="PDH239" s="79"/>
      <c r="PDI239" s="79"/>
      <c r="PDJ239" s="79"/>
      <c r="PDK239" s="79"/>
      <c r="PDL239" s="79"/>
      <c r="PDM239" s="79"/>
      <c r="PDN239" s="79"/>
      <c r="PDO239" s="79"/>
      <c r="PDP239" s="79"/>
      <c r="PDQ239" s="79"/>
      <c r="PDR239" s="79"/>
      <c r="PDS239" s="79"/>
      <c r="PDT239" s="79"/>
      <c r="PDU239" s="79"/>
      <c r="PDV239" s="79"/>
      <c r="PDW239" s="79"/>
      <c r="PDX239" s="79"/>
      <c r="PDY239" s="79"/>
      <c r="PDZ239" s="79"/>
      <c r="PEA239" s="79"/>
      <c r="PEB239" s="79"/>
      <c r="PEC239" s="79"/>
      <c r="PED239" s="79"/>
      <c r="PEE239" s="79"/>
      <c r="PEF239" s="79"/>
      <c r="PEG239" s="79"/>
      <c r="PEH239" s="79"/>
      <c r="PEI239" s="79"/>
      <c r="PEJ239" s="79"/>
      <c r="PEK239" s="79"/>
      <c r="PEL239" s="79"/>
      <c r="PEM239" s="79"/>
      <c r="PEN239" s="79"/>
      <c r="PEO239" s="79"/>
      <c r="PEP239" s="79"/>
      <c r="PEQ239" s="79"/>
      <c r="PER239" s="79"/>
      <c r="PES239" s="79"/>
      <c r="PET239" s="79"/>
      <c r="PEU239" s="79"/>
      <c r="PEV239" s="79"/>
      <c r="PEW239" s="79"/>
      <c r="PEX239" s="79"/>
      <c r="PEY239" s="79"/>
      <c r="PEZ239" s="79"/>
      <c r="PFA239" s="79"/>
      <c r="PFB239" s="79"/>
      <c r="PFC239" s="79"/>
      <c r="PFD239" s="79"/>
      <c r="PFE239" s="79"/>
      <c r="PFF239" s="79"/>
      <c r="PFG239" s="79"/>
      <c r="PFH239" s="79"/>
      <c r="PFI239" s="79"/>
      <c r="PFJ239" s="79"/>
      <c r="PFK239" s="79"/>
      <c r="PFL239" s="79"/>
      <c r="PFM239" s="79"/>
      <c r="PFN239" s="79"/>
      <c r="PFO239" s="79"/>
      <c r="PFP239" s="79"/>
      <c r="PFQ239" s="79"/>
      <c r="PFR239" s="79"/>
      <c r="PFS239" s="79"/>
      <c r="PFT239" s="79"/>
      <c r="PFU239" s="79"/>
      <c r="PFV239" s="79"/>
      <c r="PFW239" s="79"/>
      <c r="PFX239" s="79"/>
      <c r="PFY239" s="79"/>
      <c r="PFZ239" s="79"/>
      <c r="PGA239" s="79"/>
      <c r="PGB239" s="79"/>
      <c r="PGC239" s="79"/>
      <c r="PGD239" s="79"/>
      <c r="PGE239" s="79"/>
      <c r="PGF239" s="79"/>
      <c r="PGG239" s="79"/>
      <c r="PGH239" s="79"/>
      <c r="PGI239" s="79"/>
      <c r="PGJ239" s="79"/>
      <c r="PGK239" s="79"/>
      <c r="PGL239" s="79"/>
      <c r="PGM239" s="79"/>
      <c r="PGN239" s="79"/>
      <c r="PGO239" s="79"/>
      <c r="PGP239" s="79"/>
      <c r="PGQ239" s="79"/>
      <c r="PGR239" s="79"/>
      <c r="PGS239" s="79"/>
      <c r="PGT239" s="79"/>
      <c r="PGU239" s="79"/>
      <c r="PGV239" s="79"/>
      <c r="PGW239" s="79"/>
      <c r="PGX239" s="79"/>
      <c r="PGY239" s="79"/>
      <c r="PGZ239" s="79"/>
      <c r="PHA239" s="79"/>
      <c r="PHB239" s="79"/>
      <c r="PHC239" s="79"/>
      <c r="PHD239" s="79"/>
      <c r="PHE239" s="79"/>
      <c r="PHF239" s="79"/>
      <c r="PHG239" s="79"/>
      <c r="PHH239" s="79"/>
      <c r="PHI239" s="79"/>
      <c r="PHJ239" s="79"/>
      <c r="PHK239" s="79"/>
      <c r="PHL239" s="79"/>
      <c r="PHM239" s="79"/>
      <c r="PHN239" s="79"/>
      <c r="PHO239" s="79"/>
      <c r="PHP239" s="79"/>
      <c r="PHQ239" s="79"/>
      <c r="PHR239" s="79"/>
      <c r="PHS239" s="79"/>
      <c r="PHT239" s="79"/>
      <c r="PHU239" s="79"/>
      <c r="PHV239" s="79"/>
      <c r="PHW239" s="79"/>
      <c r="PHX239" s="79"/>
      <c r="PHY239" s="79"/>
      <c r="PHZ239" s="79"/>
      <c r="PIA239" s="79"/>
      <c r="PIB239" s="79"/>
      <c r="PIC239" s="79"/>
      <c r="PID239" s="79"/>
      <c r="PIE239" s="79"/>
      <c r="PIF239" s="79"/>
      <c r="PIG239" s="79"/>
      <c r="PIH239" s="79"/>
      <c r="PII239" s="79"/>
      <c r="PIJ239" s="79"/>
      <c r="PIK239" s="79"/>
      <c r="PIL239" s="79"/>
      <c r="PIM239" s="79"/>
      <c r="PIN239" s="79"/>
      <c r="PIO239" s="79"/>
      <c r="PIP239" s="79"/>
      <c r="PIQ239" s="79"/>
      <c r="PIR239" s="79"/>
      <c r="PIS239" s="79"/>
      <c r="PIT239" s="79"/>
      <c r="PIU239" s="79"/>
      <c r="PIV239" s="79"/>
      <c r="PIW239" s="79"/>
      <c r="PIX239" s="79"/>
      <c r="PIY239" s="79"/>
      <c r="PIZ239" s="79"/>
      <c r="PJA239" s="79"/>
      <c r="PJB239" s="79"/>
      <c r="PJC239" s="79"/>
      <c r="PJD239" s="79"/>
      <c r="PJE239" s="79"/>
      <c r="PJF239" s="79"/>
      <c r="PJG239" s="79"/>
      <c r="PJH239" s="79"/>
      <c r="PJI239" s="79"/>
      <c r="PJJ239" s="79"/>
      <c r="PJK239" s="79"/>
      <c r="PJL239" s="79"/>
      <c r="PJM239" s="79"/>
      <c r="PJN239" s="79"/>
      <c r="PJO239" s="79"/>
      <c r="PJP239" s="79"/>
      <c r="PJQ239" s="79"/>
      <c r="PJR239" s="79"/>
      <c r="PJS239" s="79"/>
      <c r="PJT239" s="79"/>
      <c r="PJU239" s="79"/>
      <c r="PJV239" s="79"/>
      <c r="PJW239" s="79"/>
      <c r="PJX239" s="79"/>
      <c r="PJY239" s="79"/>
      <c r="PJZ239" s="79"/>
      <c r="PKA239" s="79"/>
      <c r="PKB239" s="79"/>
      <c r="PKC239" s="79"/>
      <c r="PKD239" s="79"/>
      <c r="PKE239" s="79"/>
      <c r="PKF239" s="79"/>
      <c r="PKG239" s="79"/>
      <c r="PKH239" s="79"/>
      <c r="PKI239" s="79"/>
      <c r="PKJ239" s="79"/>
      <c r="PKK239" s="79"/>
      <c r="PKL239" s="79"/>
      <c r="PKM239" s="79"/>
      <c r="PKN239" s="79"/>
      <c r="PKO239" s="79"/>
      <c r="PKP239" s="79"/>
      <c r="PKQ239" s="79"/>
      <c r="PKR239" s="79"/>
      <c r="PKS239" s="79"/>
      <c r="PKT239" s="79"/>
      <c r="PKU239" s="79"/>
      <c r="PKV239" s="79"/>
      <c r="PKW239" s="79"/>
      <c r="PKX239" s="79"/>
      <c r="PKY239" s="79"/>
      <c r="PKZ239" s="79"/>
      <c r="PLA239" s="79"/>
      <c r="PLB239" s="79"/>
      <c r="PLC239" s="79"/>
      <c r="PLD239" s="79"/>
      <c r="PLE239" s="79"/>
      <c r="PLF239" s="79"/>
      <c r="PLG239" s="79"/>
      <c r="PLH239" s="79"/>
      <c r="PLI239" s="79"/>
      <c r="PLJ239" s="79"/>
      <c r="PLK239" s="79"/>
      <c r="PLL239" s="79"/>
      <c r="PLM239" s="79"/>
      <c r="PLN239" s="79"/>
      <c r="PLO239" s="79"/>
      <c r="PLP239" s="79"/>
      <c r="PLQ239" s="79"/>
      <c r="PLR239" s="79"/>
      <c r="PLS239" s="79"/>
      <c r="PLT239" s="79"/>
      <c r="PLU239" s="79"/>
      <c r="PLV239" s="79"/>
      <c r="PLW239" s="79"/>
      <c r="PLX239" s="79"/>
      <c r="PLY239" s="79"/>
      <c r="PLZ239" s="79"/>
      <c r="PMA239" s="79"/>
      <c r="PMB239" s="79"/>
      <c r="PMC239" s="79"/>
      <c r="PMD239" s="79"/>
      <c r="PME239" s="79"/>
      <c r="PMF239" s="79"/>
      <c r="PMG239" s="79"/>
      <c r="PMH239" s="79"/>
      <c r="PMI239" s="79"/>
      <c r="PMJ239" s="79"/>
      <c r="PMK239" s="79"/>
      <c r="PML239" s="79"/>
      <c r="PMM239" s="79"/>
      <c r="PMN239" s="79"/>
      <c r="PMO239" s="79"/>
      <c r="PMP239" s="79"/>
      <c r="PMQ239" s="79"/>
      <c r="PMR239" s="79"/>
      <c r="PMS239" s="79"/>
      <c r="PMT239" s="79"/>
      <c r="PMU239" s="79"/>
      <c r="PMV239" s="79"/>
      <c r="PMW239" s="79"/>
      <c r="PMX239" s="79"/>
      <c r="PMY239" s="79"/>
      <c r="PMZ239" s="79"/>
      <c r="PNA239" s="79"/>
      <c r="PNB239" s="79"/>
      <c r="PNC239" s="79"/>
      <c r="PND239" s="79"/>
      <c r="PNE239" s="79"/>
      <c r="PNF239" s="79"/>
      <c r="PNG239" s="79"/>
      <c r="PNH239" s="79"/>
      <c r="PNI239" s="79"/>
      <c r="PNJ239" s="79"/>
      <c r="PNK239" s="79"/>
      <c r="PNL239" s="79"/>
      <c r="PNM239" s="79"/>
      <c r="PNN239" s="79"/>
      <c r="PNO239" s="79"/>
      <c r="PNP239" s="79"/>
      <c r="PNQ239" s="79"/>
      <c r="PNR239" s="79"/>
      <c r="PNS239" s="79"/>
      <c r="PNT239" s="79"/>
      <c r="PNU239" s="79"/>
      <c r="PNV239" s="79"/>
      <c r="PNW239" s="79"/>
      <c r="PNX239" s="79"/>
      <c r="PNY239" s="79"/>
      <c r="PNZ239" s="79"/>
      <c r="POA239" s="79"/>
      <c r="POB239" s="79"/>
      <c r="POC239" s="79"/>
      <c r="POD239" s="79"/>
      <c r="POE239" s="79"/>
      <c r="POF239" s="79"/>
      <c r="POG239" s="79"/>
      <c r="POH239" s="79"/>
      <c r="POI239" s="79"/>
      <c r="POJ239" s="79"/>
      <c r="POK239" s="79"/>
      <c r="POL239" s="79"/>
      <c r="POM239" s="79"/>
      <c r="PON239" s="79"/>
      <c r="POO239" s="79"/>
      <c r="POP239" s="79"/>
      <c r="POQ239" s="79"/>
      <c r="POR239" s="79"/>
      <c r="POS239" s="79"/>
      <c r="POT239" s="79"/>
      <c r="POU239" s="79"/>
      <c r="POV239" s="79"/>
      <c r="POW239" s="79"/>
      <c r="POX239" s="79"/>
      <c r="POY239" s="79"/>
      <c r="POZ239" s="79"/>
      <c r="PPA239" s="79"/>
      <c r="PPB239" s="79"/>
      <c r="PPC239" s="79"/>
      <c r="PPD239" s="79"/>
      <c r="PPE239" s="79"/>
      <c r="PPF239" s="79"/>
      <c r="PPG239" s="79"/>
      <c r="PPH239" s="79"/>
      <c r="PPI239" s="79"/>
      <c r="PPJ239" s="79"/>
      <c r="PPK239" s="79"/>
      <c r="PPL239" s="79"/>
      <c r="PPM239" s="79"/>
      <c r="PPN239" s="79"/>
      <c r="PPO239" s="79"/>
      <c r="PPP239" s="79"/>
      <c r="PPQ239" s="79"/>
      <c r="PPR239" s="79"/>
      <c r="PPS239" s="79"/>
      <c r="PPT239" s="79"/>
      <c r="PPU239" s="79"/>
      <c r="PPV239" s="79"/>
      <c r="PPW239" s="79"/>
      <c r="PPX239" s="79"/>
      <c r="PPY239" s="79"/>
      <c r="PPZ239" s="79"/>
      <c r="PQA239" s="79"/>
      <c r="PQB239" s="79"/>
      <c r="PQC239" s="79"/>
      <c r="PQD239" s="79"/>
      <c r="PQE239" s="79"/>
      <c r="PQF239" s="79"/>
      <c r="PQG239" s="79"/>
      <c r="PQH239" s="79"/>
      <c r="PQI239" s="79"/>
      <c r="PQJ239" s="79"/>
      <c r="PQK239" s="79"/>
      <c r="PQL239" s="79"/>
      <c r="PQM239" s="79"/>
      <c r="PQN239" s="79"/>
      <c r="PQO239" s="79"/>
      <c r="PQP239" s="79"/>
      <c r="PQQ239" s="79"/>
      <c r="PQR239" s="79"/>
      <c r="PQS239" s="79"/>
      <c r="PQT239" s="79"/>
      <c r="PQU239" s="79"/>
      <c r="PQV239" s="79"/>
      <c r="PQW239" s="79"/>
      <c r="PQX239" s="79"/>
      <c r="PQY239" s="79"/>
      <c r="PQZ239" s="79"/>
      <c r="PRA239" s="79"/>
      <c r="PRB239" s="79"/>
      <c r="PRC239" s="79"/>
      <c r="PRD239" s="79"/>
      <c r="PRE239" s="79"/>
      <c r="PRF239" s="79"/>
      <c r="PRG239" s="79"/>
      <c r="PRH239" s="79"/>
      <c r="PRI239" s="79"/>
      <c r="PRJ239" s="79"/>
      <c r="PRK239" s="79"/>
      <c r="PRL239" s="79"/>
      <c r="PRM239" s="79"/>
      <c r="PRN239" s="79"/>
      <c r="PRO239" s="79"/>
      <c r="PRP239" s="79"/>
      <c r="PRQ239" s="79"/>
      <c r="PRR239" s="79"/>
      <c r="PRS239" s="79"/>
      <c r="PRT239" s="79"/>
      <c r="PRU239" s="79"/>
      <c r="PRV239" s="79"/>
      <c r="PRW239" s="79"/>
      <c r="PRX239" s="79"/>
      <c r="PRY239" s="79"/>
      <c r="PRZ239" s="79"/>
      <c r="PSA239" s="79"/>
      <c r="PSB239" s="79"/>
      <c r="PSC239" s="79"/>
      <c r="PSD239" s="79"/>
      <c r="PSE239" s="79"/>
      <c r="PSF239" s="79"/>
      <c r="PSG239" s="79"/>
      <c r="PSH239" s="79"/>
      <c r="PSI239" s="79"/>
      <c r="PSJ239" s="79"/>
      <c r="PSK239" s="79"/>
      <c r="PSL239" s="79"/>
      <c r="PSM239" s="79"/>
      <c r="PSN239" s="79"/>
      <c r="PSO239" s="79"/>
      <c r="PSP239" s="79"/>
      <c r="PSQ239" s="79"/>
      <c r="PSR239" s="79"/>
      <c r="PSS239" s="79"/>
      <c r="PST239" s="79"/>
      <c r="PSU239" s="79"/>
      <c r="PSV239" s="79"/>
      <c r="PSW239" s="79"/>
      <c r="PSX239" s="79"/>
      <c r="PSY239" s="79"/>
      <c r="PSZ239" s="79"/>
      <c r="PTA239" s="79"/>
      <c r="PTB239" s="79"/>
      <c r="PTC239" s="79"/>
      <c r="PTD239" s="79"/>
      <c r="PTE239" s="79"/>
      <c r="PTF239" s="79"/>
      <c r="PTG239" s="79"/>
      <c r="PTH239" s="79"/>
      <c r="PTI239" s="79"/>
      <c r="PTJ239" s="79"/>
      <c r="PTK239" s="79"/>
      <c r="PTL239" s="79"/>
      <c r="PTM239" s="79"/>
      <c r="PTN239" s="79"/>
      <c r="PTO239" s="79"/>
      <c r="PTP239" s="79"/>
      <c r="PTQ239" s="79"/>
      <c r="PTR239" s="79"/>
      <c r="PTS239" s="79"/>
      <c r="PTT239" s="79"/>
      <c r="PTU239" s="79"/>
      <c r="PTV239" s="79"/>
      <c r="PTW239" s="79"/>
      <c r="PTX239" s="79"/>
      <c r="PTY239" s="79"/>
      <c r="PTZ239" s="79"/>
      <c r="PUA239" s="79"/>
      <c r="PUB239" s="79"/>
      <c r="PUC239" s="79"/>
      <c r="PUD239" s="79"/>
      <c r="PUE239" s="79"/>
      <c r="PUF239" s="79"/>
      <c r="PUG239" s="79"/>
      <c r="PUH239" s="79"/>
      <c r="PUI239" s="79"/>
      <c r="PUJ239" s="79"/>
      <c r="PUK239" s="79"/>
      <c r="PUL239" s="79"/>
      <c r="PUM239" s="79"/>
      <c r="PUN239" s="79"/>
      <c r="PUO239" s="79"/>
      <c r="PUP239" s="79"/>
      <c r="PUQ239" s="79"/>
      <c r="PUR239" s="79"/>
      <c r="PUS239" s="79"/>
      <c r="PUT239" s="79"/>
      <c r="PUU239" s="79"/>
      <c r="PUV239" s="79"/>
      <c r="PUW239" s="79"/>
      <c r="PUX239" s="79"/>
      <c r="PUY239" s="79"/>
      <c r="PUZ239" s="79"/>
      <c r="PVA239" s="79"/>
      <c r="PVB239" s="79"/>
      <c r="PVC239" s="79"/>
      <c r="PVD239" s="79"/>
      <c r="PVE239" s="79"/>
      <c r="PVF239" s="79"/>
      <c r="PVG239" s="79"/>
      <c r="PVH239" s="79"/>
      <c r="PVI239" s="79"/>
      <c r="PVJ239" s="79"/>
      <c r="PVK239" s="79"/>
      <c r="PVL239" s="79"/>
      <c r="PVM239" s="79"/>
      <c r="PVN239" s="79"/>
      <c r="PVO239" s="79"/>
      <c r="PVP239" s="79"/>
      <c r="PVQ239" s="79"/>
      <c r="PVR239" s="79"/>
      <c r="PVS239" s="79"/>
      <c r="PVT239" s="79"/>
      <c r="PVU239" s="79"/>
      <c r="PVV239" s="79"/>
      <c r="PVW239" s="79"/>
      <c r="PVX239" s="79"/>
      <c r="PVY239" s="79"/>
      <c r="PVZ239" s="79"/>
      <c r="PWA239" s="79"/>
      <c r="PWB239" s="79"/>
      <c r="PWC239" s="79"/>
      <c r="PWD239" s="79"/>
      <c r="PWE239" s="79"/>
      <c r="PWF239" s="79"/>
      <c r="PWG239" s="79"/>
      <c r="PWH239" s="79"/>
      <c r="PWI239" s="79"/>
      <c r="PWJ239" s="79"/>
      <c r="PWK239" s="79"/>
      <c r="PWL239" s="79"/>
      <c r="PWM239" s="79"/>
      <c r="PWN239" s="79"/>
      <c r="PWO239" s="79"/>
      <c r="PWP239" s="79"/>
      <c r="PWQ239" s="79"/>
      <c r="PWR239" s="79"/>
      <c r="PWS239" s="79"/>
      <c r="PWT239" s="79"/>
      <c r="PWU239" s="79"/>
      <c r="PWV239" s="79"/>
      <c r="PWW239" s="79"/>
      <c r="PWX239" s="79"/>
      <c r="PWY239" s="79"/>
      <c r="PWZ239" s="79"/>
      <c r="PXA239" s="79"/>
      <c r="PXB239" s="79"/>
      <c r="PXC239" s="79"/>
      <c r="PXD239" s="79"/>
      <c r="PXE239" s="79"/>
      <c r="PXF239" s="79"/>
      <c r="PXG239" s="79"/>
      <c r="PXH239" s="79"/>
      <c r="PXI239" s="79"/>
      <c r="PXJ239" s="79"/>
      <c r="PXK239" s="79"/>
      <c r="PXL239" s="79"/>
      <c r="PXM239" s="79"/>
      <c r="PXN239" s="79"/>
      <c r="PXO239" s="79"/>
      <c r="PXP239" s="79"/>
      <c r="PXQ239" s="79"/>
      <c r="PXR239" s="79"/>
      <c r="PXS239" s="79"/>
      <c r="PXT239" s="79"/>
      <c r="PXU239" s="79"/>
      <c r="PXV239" s="79"/>
      <c r="PXW239" s="79"/>
      <c r="PXX239" s="79"/>
      <c r="PXY239" s="79"/>
      <c r="PXZ239" s="79"/>
      <c r="PYA239" s="79"/>
      <c r="PYB239" s="79"/>
      <c r="PYC239" s="79"/>
      <c r="PYD239" s="79"/>
      <c r="PYE239" s="79"/>
      <c r="PYF239" s="79"/>
      <c r="PYG239" s="79"/>
      <c r="PYH239" s="79"/>
      <c r="PYI239" s="79"/>
      <c r="PYJ239" s="79"/>
      <c r="PYK239" s="79"/>
      <c r="PYL239" s="79"/>
      <c r="PYM239" s="79"/>
      <c r="PYN239" s="79"/>
      <c r="PYO239" s="79"/>
      <c r="PYP239" s="79"/>
      <c r="PYQ239" s="79"/>
      <c r="PYR239" s="79"/>
      <c r="PYS239" s="79"/>
      <c r="PYT239" s="79"/>
      <c r="PYU239" s="79"/>
      <c r="PYV239" s="79"/>
      <c r="PYW239" s="79"/>
      <c r="PYX239" s="79"/>
      <c r="PYY239" s="79"/>
      <c r="PYZ239" s="79"/>
      <c r="PZA239" s="79"/>
      <c r="PZB239" s="79"/>
      <c r="PZC239" s="79"/>
      <c r="PZD239" s="79"/>
      <c r="PZE239" s="79"/>
      <c r="PZF239" s="79"/>
      <c r="PZG239" s="79"/>
      <c r="PZH239" s="79"/>
      <c r="PZI239" s="79"/>
      <c r="PZJ239" s="79"/>
      <c r="PZK239" s="79"/>
      <c r="PZL239" s="79"/>
      <c r="PZM239" s="79"/>
      <c r="PZN239" s="79"/>
      <c r="PZO239" s="79"/>
      <c r="PZP239" s="79"/>
      <c r="PZQ239" s="79"/>
      <c r="PZR239" s="79"/>
      <c r="PZS239" s="79"/>
      <c r="PZT239" s="79"/>
      <c r="PZU239" s="79"/>
      <c r="PZV239" s="79"/>
      <c r="PZW239" s="79"/>
      <c r="PZX239" s="79"/>
      <c r="PZY239" s="79"/>
      <c r="PZZ239" s="79"/>
      <c r="QAA239" s="79"/>
      <c r="QAB239" s="79"/>
      <c r="QAC239" s="79"/>
      <c r="QAD239" s="79"/>
      <c r="QAE239" s="79"/>
      <c r="QAF239" s="79"/>
      <c r="QAG239" s="79"/>
      <c r="QAH239" s="79"/>
      <c r="QAI239" s="79"/>
      <c r="QAJ239" s="79"/>
      <c r="QAK239" s="79"/>
      <c r="QAL239" s="79"/>
      <c r="QAM239" s="79"/>
      <c r="QAN239" s="79"/>
      <c r="QAO239" s="79"/>
      <c r="QAP239" s="79"/>
      <c r="QAQ239" s="79"/>
      <c r="QAR239" s="79"/>
      <c r="QAS239" s="79"/>
      <c r="QAT239" s="79"/>
      <c r="QAU239" s="79"/>
      <c r="QAV239" s="79"/>
      <c r="QAW239" s="79"/>
      <c r="QAX239" s="79"/>
      <c r="QAY239" s="79"/>
      <c r="QAZ239" s="79"/>
      <c r="QBA239" s="79"/>
      <c r="QBB239" s="79"/>
      <c r="QBC239" s="79"/>
      <c r="QBD239" s="79"/>
      <c r="QBE239" s="79"/>
      <c r="QBF239" s="79"/>
      <c r="QBG239" s="79"/>
      <c r="QBH239" s="79"/>
      <c r="QBI239" s="79"/>
      <c r="QBJ239" s="79"/>
      <c r="QBK239" s="79"/>
      <c r="QBL239" s="79"/>
      <c r="QBM239" s="79"/>
      <c r="QBN239" s="79"/>
      <c r="QBO239" s="79"/>
      <c r="QBP239" s="79"/>
      <c r="QBQ239" s="79"/>
      <c r="QBR239" s="79"/>
      <c r="QBS239" s="79"/>
      <c r="QBT239" s="79"/>
      <c r="QBU239" s="79"/>
      <c r="QBV239" s="79"/>
      <c r="QBW239" s="79"/>
      <c r="QBX239" s="79"/>
      <c r="QBY239" s="79"/>
      <c r="QBZ239" s="79"/>
      <c r="QCA239" s="79"/>
      <c r="QCB239" s="79"/>
      <c r="QCC239" s="79"/>
      <c r="QCD239" s="79"/>
      <c r="QCE239" s="79"/>
      <c r="QCF239" s="79"/>
      <c r="QCG239" s="79"/>
      <c r="QCH239" s="79"/>
      <c r="QCI239" s="79"/>
      <c r="QCJ239" s="79"/>
      <c r="QCK239" s="79"/>
      <c r="QCL239" s="79"/>
      <c r="QCM239" s="79"/>
      <c r="QCN239" s="79"/>
      <c r="QCO239" s="79"/>
      <c r="QCP239" s="79"/>
      <c r="QCQ239" s="79"/>
      <c r="QCR239" s="79"/>
      <c r="QCS239" s="79"/>
      <c r="QCT239" s="79"/>
      <c r="QCU239" s="79"/>
      <c r="QCV239" s="79"/>
      <c r="QCW239" s="79"/>
      <c r="QCX239" s="79"/>
      <c r="QCY239" s="79"/>
      <c r="QCZ239" s="79"/>
      <c r="QDA239" s="79"/>
      <c r="QDB239" s="79"/>
      <c r="QDC239" s="79"/>
      <c r="QDD239" s="79"/>
      <c r="QDE239" s="79"/>
      <c r="QDF239" s="79"/>
      <c r="QDG239" s="79"/>
      <c r="QDH239" s="79"/>
      <c r="QDI239" s="79"/>
      <c r="QDJ239" s="79"/>
      <c r="QDK239" s="79"/>
      <c r="QDL239" s="79"/>
      <c r="QDM239" s="79"/>
      <c r="QDN239" s="79"/>
      <c r="QDO239" s="79"/>
      <c r="QDP239" s="79"/>
      <c r="QDQ239" s="79"/>
      <c r="QDR239" s="79"/>
      <c r="QDS239" s="79"/>
      <c r="QDT239" s="79"/>
      <c r="QDU239" s="79"/>
      <c r="QDV239" s="79"/>
      <c r="QDW239" s="79"/>
      <c r="QDX239" s="79"/>
      <c r="QDY239" s="79"/>
      <c r="QDZ239" s="79"/>
      <c r="QEA239" s="79"/>
      <c r="QEB239" s="79"/>
      <c r="QEC239" s="79"/>
      <c r="QED239" s="79"/>
      <c r="QEE239" s="79"/>
      <c r="QEF239" s="79"/>
      <c r="QEG239" s="79"/>
      <c r="QEH239" s="79"/>
      <c r="QEI239" s="79"/>
      <c r="QEJ239" s="79"/>
      <c r="QEK239" s="79"/>
      <c r="QEL239" s="79"/>
      <c r="QEM239" s="79"/>
      <c r="QEN239" s="79"/>
      <c r="QEO239" s="79"/>
      <c r="QEP239" s="79"/>
      <c r="QEQ239" s="79"/>
      <c r="QER239" s="79"/>
      <c r="QES239" s="79"/>
      <c r="QET239" s="79"/>
      <c r="QEU239" s="79"/>
      <c r="QEV239" s="79"/>
      <c r="QEW239" s="79"/>
      <c r="QEX239" s="79"/>
      <c r="QEY239" s="79"/>
      <c r="QEZ239" s="79"/>
      <c r="QFA239" s="79"/>
      <c r="QFB239" s="79"/>
      <c r="QFC239" s="79"/>
      <c r="QFD239" s="79"/>
      <c r="QFE239" s="79"/>
      <c r="QFF239" s="79"/>
      <c r="QFG239" s="79"/>
      <c r="QFH239" s="79"/>
      <c r="QFI239" s="79"/>
      <c r="QFJ239" s="79"/>
      <c r="QFK239" s="79"/>
      <c r="QFL239" s="79"/>
      <c r="QFM239" s="79"/>
      <c r="QFN239" s="79"/>
      <c r="QFO239" s="79"/>
      <c r="QFP239" s="79"/>
      <c r="QFQ239" s="79"/>
      <c r="QFR239" s="79"/>
      <c r="QFS239" s="79"/>
      <c r="QFT239" s="79"/>
      <c r="QFU239" s="79"/>
      <c r="QFV239" s="79"/>
      <c r="QFW239" s="79"/>
      <c r="QFX239" s="79"/>
      <c r="QFY239" s="79"/>
      <c r="QFZ239" s="79"/>
      <c r="QGA239" s="79"/>
      <c r="QGB239" s="79"/>
      <c r="QGC239" s="79"/>
      <c r="QGD239" s="79"/>
      <c r="QGE239" s="79"/>
      <c r="QGF239" s="79"/>
      <c r="QGG239" s="79"/>
      <c r="QGH239" s="79"/>
      <c r="QGI239" s="79"/>
      <c r="QGJ239" s="79"/>
      <c r="QGK239" s="79"/>
      <c r="QGL239" s="79"/>
      <c r="QGM239" s="79"/>
      <c r="QGN239" s="79"/>
      <c r="QGO239" s="79"/>
      <c r="QGP239" s="79"/>
      <c r="QGQ239" s="79"/>
      <c r="QGR239" s="79"/>
      <c r="QGS239" s="79"/>
      <c r="QGT239" s="79"/>
      <c r="QGU239" s="79"/>
      <c r="QGV239" s="79"/>
      <c r="QGW239" s="79"/>
      <c r="QGX239" s="79"/>
      <c r="QGY239" s="79"/>
      <c r="QGZ239" s="79"/>
      <c r="QHA239" s="79"/>
      <c r="QHB239" s="79"/>
      <c r="QHC239" s="79"/>
      <c r="QHD239" s="79"/>
      <c r="QHE239" s="79"/>
      <c r="QHF239" s="79"/>
      <c r="QHG239" s="79"/>
      <c r="QHH239" s="79"/>
      <c r="QHI239" s="79"/>
      <c r="QHJ239" s="79"/>
      <c r="QHK239" s="79"/>
      <c r="QHL239" s="79"/>
      <c r="QHM239" s="79"/>
      <c r="QHN239" s="79"/>
      <c r="QHO239" s="79"/>
      <c r="QHP239" s="79"/>
      <c r="QHQ239" s="79"/>
      <c r="QHR239" s="79"/>
      <c r="QHS239" s="79"/>
      <c r="QHT239" s="79"/>
      <c r="QHU239" s="79"/>
      <c r="QHV239" s="79"/>
      <c r="QHW239" s="79"/>
      <c r="QHX239" s="79"/>
      <c r="QHY239" s="79"/>
      <c r="QHZ239" s="79"/>
      <c r="QIA239" s="79"/>
      <c r="QIB239" s="79"/>
      <c r="QIC239" s="79"/>
      <c r="QID239" s="79"/>
      <c r="QIE239" s="79"/>
      <c r="QIF239" s="79"/>
      <c r="QIG239" s="79"/>
      <c r="QIH239" s="79"/>
      <c r="QII239" s="79"/>
      <c r="QIJ239" s="79"/>
      <c r="QIK239" s="79"/>
      <c r="QIL239" s="79"/>
      <c r="QIM239" s="79"/>
      <c r="QIN239" s="79"/>
      <c r="QIO239" s="79"/>
      <c r="QIP239" s="79"/>
      <c r="QIQ239" s="79"/>
      <c r="QIR239" s="79"/>
      <c r="QIS239" s="79"/>
      <c r="QIT239" s="79"/>
      <c r="QIU239" s="79"/>
      <c r="QIV239" s="79"/>
      <c r="QIW239" s="79"/>
      <c r="QIX239" s="79"/>
      <c r="QIY239" s="79"/>
      <c r="QIZ239" s="79"/>
      <c r="QJA239" s="79"/>
      <c r="QJB239" s="79"/>
      <c r="QJC239" s="79"/>
      <c r="QJD239" s="79"/>
      <c r="QJE239" s="79"/>
      <c r="QJF239" s="79"/>
      <c r="QJG239" s="79"/>
      <c r="QJH239" s="79"/>
      <c r="QJI239" s="79"/>
      <c r="QJJ239" s="79"/>
      <c r="QJK239" s="79"/>
      <c r="QJL239" s="79"/>
      <c r="QJM239" s="79"/>
      <c r="QJN239" s="79"/>
      <c r="QJO239" s="79"/>
      <c r="QJP239" s="79"/>
      <c r="QJQ239" s="79"/>
      <c r="QJR239" s="79"/>
      <c r="QJS239" s="79"/>
      <c r="QJT239" s="79"/>
      <c r="QJU239" s="79"/>
      <c r="QJV239" s="79"/>
      <c r="QJW239" s="79"/>
      <c r="QJX239" s="79"/>
      <c r="QJY239" s="79"/>
      <c r="QJZ239" s="79"/>
      <c r="QKA239" s="79"/>
      <c r="QKB239" s="79"/>
      <c r="QKC239" s="79"/>
      <c r="QKD239" s="79"/>
      <c r="QKE239" s="79"/>
      <c r="QKF239" s="79"/>
      <c r="QKG239" s="79"/>
      <c r="QKH239" s="79"/>
      <c r="QKI239" s="79"/>
      <c r="QKJ239" s="79"/>
      <c r="QKK239" s="79"/>
      <c r="QKL239" s="79"/>
      <c r="QKM239" s="79"/>
      <c r="QKN239" s="79"/>
      <c r="QKO239" s="79"/>
      <c r="QKP239" s="79"/>
      <c r="QKQ239" s="79"/>
      <c r="QKR239" s="79"/>
      <c r="QKS239" s="79"/>
      <c r="QKT239" s="79"/>
      <c r="QKU239" s="79"/>
      <c r="QKV239" s="79"/>
      <c r="QKW239" s="79"/>
      <c r="QKX239" s="79"/>
      <c r="QKY239" s="79"/>
      <c r="QKZ239" s="79"/>
      <c r="QLA239" s="79"/>
      <c r="QLB239" s="79"/>
      <c r="QLC239" s="79"/>
      <c r="QLD239" s="79"/>
      <c r="QLE239" s="79"/>
      <c r="QLF239" s="79"/>
      <c r="QLG239" s="79"/>
      <c r="QLH239" s="79"/>
      <c r="QLI239" s="79"/>
      <c r="QLJ239" s="79"/>
      <c r="QLK239" s="79"/>
      <c r="QLL239" s="79"/>
      <c r="QLM239" s="79"/>
      <c r="QLN239" s="79"/>
      <c r="QLO239" s="79"/>
      <c r="QLP239" s="79"/>
      <c r="QLQ239" s="79"/>
      <c r="QLR239" s="79"/>
      <c r="QLS239" s="79"/>
      <c r="QLT239" s="79"/>
      <c r="QLU239" s="79"/>
      <c r="QLV239" s="79"/>
      <c r="QLW239" s="79"/>
      <c r="QLX239" s="79"/>
      <c r="QLY239" s="79"/>
      <c r="QLZ239" s="79"/>
      <c r="QMA239" s="79"/>
      <c r="QMB239" s="79"/>
      <c r="QMC239" s="79"/>
      <c r="QMD239" s="79"/>
      <c r="QME239" s="79"/>
      <c r="QMF239" s="79"/>
      <c r="QMG239" s="79"/>
      <c r="QMH239" s="79"/>
      <c r="QMI239" s="79"/>
      <c r="QMJ239" s="79"/>
      <c r="QMK239" s="79"/>
      <c r="QML239" s="79"/>
      <c r="QMM239" s="79"/>
      <c r="QMN239" s="79"/>
      <c r="QMO239" s="79"/>
      <c r="QMP239" s="79"/>
      <c r="QMQ239" s="79"/>
      <c r="QMR239" s="79"/>
      <c r="QMS239" s="79"/>
      <c r="QMT239" s="79"/>
      <c r="QMU239" s="79"/>
      <c r="QMV239" s="79"/>
      <c r="QMW239" s="79"/>
      <c r="QMX239" s="79"/>
      <c r="QMY239" s="79"/>
      <c r="QMZ239" s="79"/>
      <c r="QNA239" s="79"/>
      <c r="QNB239" s="79"/>
      <c r="QNC239" s="79"/>
      <c r="QND239" s="79"/>
      <c r="QNE239" s="79"/>
      <c r="QNF239" s="79"/>
      <c r="QNG239" s="79"/>
      <c r="QNH239" s="79"/>
      <c r="QNI239" s="79"/>
      <c r="QNJ239" s="79"/>
      <c r="QNK239" s="79"/>
      <c r="QNL239" s="79"/>
      <c r="QNM239" s="79"/>
      <c r="QNN239" s="79"/>
      <c r="QNO239" s="79"/>
      <c r="QNP239" s="79"/>
      <c r="QNQ239" s="79"/>
      <c r="QNR239" s="79"/>
      <c r="QNS239" s="79"/>
      <c r="QNT239" s="79"/>
      <c r="QNU239" s="79"/>
      <c r="QNV239" s="79"/>
      <c r="QNW239" s="79"/>
      <c r="QNX239" s="79"/>
      <c r="QNY239" s="79"/>
      <c r="QNZ239" s="79"/>
      <c r="QOA239" s="79"/>
      <c r="QOB239" s="79"/>
      <c r="QOC239" s="79"/>
      <c r="QOD239" s="79"/>
      <c r="QOE239" s="79"/>
      <c r="QOF239" s="79"/>
      <c r="QOG239" s="79"/>
      <c r="QOH239" s="79"/>
      <c r="QOI239" s="79"/>
      <c r="QOJ239" s="79"/>
      <c r="QOK239" s="79"/>
      <c r="QOL239" s="79"/>
      <c r="QOM239" s="79"/>
      <c r="QON239" s="79"/>
      <c r="QOO239" s="79"/>
      <c r="QOP239" s="79"/>
      <c r="QOQ239" s="79"/>
      <c r="QOR239" s="79"/>
      <c r="QOS239" s="79"/>
      <c r="QOT239" s="79"/>
      <c r="QOU239" s="79"/>
      <c r="QOV239" s="79"/>
      <c r="QOW239" s="79"/>
      <c r="QOX239" s="79"/>
      <c r="QOY239" s="79"/>
      <c r="QOZ239" s="79"/>
      <c r="QPA239" s="79"/>
      <c r="QPB239" s="79"/>
      <c r="QPC239" s="79"/>
      <c r="QPD239" s="79"/>
      <c r="QPE239" s="79"/>
      <c r="QPF239" s="79"/>
      <c r="QPG239" s="79"/>
      <c r="QPH239" s="79"/>
      <c r="QPI239" s="79"/>
      <c r="QPJ239" s="79"/>
      <c r="QPK239" s="79"/>
      <c r="QPL239" s="79"/>
      <c r="QPM239" s="79"/>
      <c r="QPN239" s="79"/>
      <c r="QPO239" s="79"/>
      <c r="QPP239" s="79"/>
      <c r="QPQ239" s="79"/>
      <c r="QPR239" s="79"/>
      <c r="QPS239" s="79"/>
      <c r="QPT239" s="79"/>
      <c r="QPU239" s="79"/>
      <c r="QPV239" s="79"/>
      <c r="QPW239" s="79"/>
      <c r="QPX239" s="79"/>
      <c r="QPY239" s="79"/>
      <c r="QPZ239" s="79"/>
      <c r="QQA239" s="79"/>
      <c r="QQB239" s="79"/>
      <c r="QQC239" s="79"/>
      <c r="QQD239" s="79"/>
      <c r="QQE239" s="79"/>
      <c r="QQF239" s="79"/>
      <c r="QQG239" s="79"/>
      <c r="QQH239" s="79"/>
      <c r="QQI239" s="79"/>
      <c r="QQJ239" s="79"/>
      <c r="QQK239" s="79"/>
      <c r="QQL239" s="79"/>
      <c r="QQM239" s="79"/>
      <c r="QQN239" s="79"/>
      <c r="QQO239" s="79"/>
      <c r="QQP239" s="79"/>
      <c r="QQQ239" s="79"/>
      <c r="QQR239" s="79"/>
      <c r="QQS239" s="79"/>
      <c r="QQT239" s="79"/>
      <c r="QQU239" s="79"/>
      <c r="QQV239" s="79"/>
      <c r="QQW239" s="79"/>
      <c r="QQX239" s="79"/>
      <c r="QQY239" s="79"/>
      <c r="QQZ239" s="79"/>
      <c r="QRA239" s="79"/>
      <c r="QRB239" s="79"/>
      <c r="QRC239" s="79"/>
      <c r="QRD239" s="79"/>
      <c r="QRE239" s="79"/>
      <c r="QRF239" s="79"/>
      <c r="QRG239" s="79"/>
      <c r="QRH239" s="79"/>
      <c r="QRI239" s="79"/>
      <c r="QRJ239" s="79"/>
      <c r="QRK239" s="79"/>
      <c r="QRL239" s="79"/>
      <c r="QRM239" s="79"/>
      <c r="QRN239" s="79"/>
      <c r="QRO239" s="79"/>
      <c r="QRP239" s="79"/>
      <c r="QRQ239" s="79"/>
      <c r="QRR239" s="79"/>
      <c r="QRS239" s="79"/>
      <c r="QRT239" s="79"/>
      <c r="QRU239" s="79"/>
      <c r="QRV239" s="79"/>
      <c r="QRW239" s="79"/>
      <c r="QRX239" s="79"/>
      <c r="QRY239" s="79"/>
      <c r="QRZ239" s="79"/>
      <c r="QSA239" s="79"/>
      <c r="QSB239" s="79"/>
      <c r="QSC239" s="79"/>
      <c r="QSD239" s="79"/>
      <c r="QSE239" s="79"/>
      <c r="QSF239" s="79"/>
      <c r="QSG239" s="79"/>
      <c r="QSH239" s="79"/>
      <c r="QSI239" s="79"/>
      <c r="QSJ239" s="79"/>
      <c r="QSK239" s="79"/>
      <c r="QSL239" s="79"/>
      <c r="QSM239" s="79"/>
      <c r="QSN239" s="79"/>
      <c r="QSO239" s="79"/>
      <c r="QSP239" s="79"/>
      <c r="QSQ239" s="79"/>
      <c r="QSR239" s="79"/>
      <c r="QSS239" s="79"/>
      <c r="QST239" s="79"/>
      <c r="QSU239" s="79"/>
      <c r="QSV239" s="79"/>
      <c r="QSW239" s="79"/>
      <c r="QSX239" s="79"/>
      <c r="QSY239" s="79"/>
      <c r="QSZ239" s="79"/>
      <c r="QTA239" s="79"/>
      <c r="QTB239" s="79"/>
      <c r="QTC239" s="79"/>
      <c r="QTD239" s="79"/>
      <c r="QTE239" s="79"/>
      <c r="QTF239" s="79"/>
      <c r="QTG239" s="79"/>
      <c r="QTH239" s="79"/>
      <c r="QTI239" s="79"/>
      <c r="QTJ239" s="79"/>
      <c r="QTK239" s="79"/>
      <c r="QTL239" s="79"/>
      <c r="QTM239" s="79"/>
      <c r="QTN239" s="79"/>
      <c r="QTO239" s="79"/>
      <c r="QTP239" s="79"/>
      <c r="QTQ239" s="79"/>
      <c r="QTR239" s="79"/>
      <c r="QTS239" s="79"/>
      <c r="QTT239" s="79"/>
      <c r="QTU239" s="79"/>
      <c r="QTV239" s="79"/>
      <c r="QTW239" s="79"/>
      <c r="QTX239" s="79"/>
      <c r="QTY239" s="79"/>
      <c r="QTZ239" s="79"/>
      <c r="QUA239" s="79"/>
      <c r="QUB239" s="79"/>
      <c r="QUC239" s="79"/>
      <c r="QUD239" s="79"/>
      <c r="QUE239" s="79"/>
      <c r="QUF239" s="79"/>
      <c r="QUG239" s="79"/>
      <c r="QUH239" s="79"/>
      <c r="QUI239" s="79"/>
      <c r="QUJ239" s="79"/>
      <c r="QUK239" s="79"/>
      <c r="QUL239" s="79"/>
      <c r="QUM239" s="79"/>
      <c r="QUN239" s="79"/>
      <c r="QUO239" s="79"/>
      <c r="QUP239" s="79"/>
      <c r="QUQ239" s="79"/>
      <c r="QUR239" s="79"/>
      <c r="QUS239" s="79"/>
      <c r="QUT239" s="79"/>
      <c r="QUU239" s="79"/>
      <c r="QUV239" s="79"/>
      <c r="QUW239" s="79"/>
      <c r="QUX239" s="79"/>
      <c r="QUY239" s="79"/>
      <c r="QUZ239" s="79"/>
      <c r="QVA239" s="79"/>
      <c r="QVB239" s="79"/>
      <c r="QVC239" s="79"/>
      <c r="QVD239" s="79"/>
      <c r="QVE239" s="79"/>
      <c r="QVF239" s="79"/>
      <c r="QVG239" s="79"/>
      <c r="QVH239" s="79"/>
      <c r="QVI239" s="79"/>
      <c r="QVJ239" s="79"/>
      <c r="QVK239" s="79"/>
      <c r="QVL239" s="79"/>
      <c r="QVM239" s="79"/>
      <c r="QVN239" s="79"/>
      <c r="QVO239" s="79"/>
      <c r="QVP239" s="79"/>
      <c r="QVQ239" s="79"/>
      <c r="QVR239" s="79"/>
      <c r="QVS239" s="79"/>
      <c r="QVT239" s="79"/>
      <c r="QVU239" s="79"/>
      <c r="QVV239" s="79"/>
      <c r="QVW239" s="79"/>
      <c r="QVX239" s="79"/>
      <c r="QVY239" s="79"/>
      <c r="QVZ239" s="79"/>
      <c r="QWA239" s="79"/>
      <c r="QWB239" s="79"/>
      <c r="QWC239" s="79"/>
      <c r="QWD239" s="79"/>
      <c r="QWE239" s="79"/>
      <c r="QWF239" s="79"/>
      <c r="QWG239" s="79"/>
      <c r="QWH239" s="79"/>
      <c r="QWI239" s="79"/>
      <c r="QWJ239" s="79"/>
      <c r="QWK239" s="79"/>
      <c r="QWL239" s="79"/>
      <c r="QWM239" s="79"/>
      <c r="QWN239" s="79"/>
      <c r="QWO239" s="79"/>
      <c r="QWP239" s="79"/>
      <c r="QWQ239" s="79"/>
      <c r="QWR239" s="79"/>
      <c r="QWS239" s="79"/>
      <c r="QWT239" s="79"/>
      <c r="QWU239" s="79"/>
      <c r="QWV239" s="79"/>
      <c r="QWW239" s="79"/>
      <c r="QWX239" s="79"/>
      <c r="QWY239" s="79"/>
      <c r="QWZ239" s="79"/>
      <c r="QXA239" s="79"/>
      <c r="QXB239" s="79"/>
      <c r="QXC239" s="79"/>
      <c r="QXD239" s="79"/>
      <c r="QXE239" s="79"/>
      <c r="QXF239" s="79"/>
      <c r="QXG239" s="79"/>
      <c r="QXH239" s="79"/>
      <c r="QXI239" s="79"/>
      <c r="QXJ239" s="79"/>
      <c r="QXK239" s="79"/>
      <c r="QXL239" s="79"/>
      <c r="QXM239" s="79"/>
      <c r="QXN239" s="79"/>
      <c r="QXO239" s="79"/>
      <c r="QXP239" s="79"/>
      <c r="QXQ239" s="79"/>
      <c r="QXR239" s="79"/>
      <c r="QXS239" s="79"/>
      <c r="QXT239" s="79"/>
      <c r="QXU239" s="79"/>
      <c r="QXV239" s="79"/>
      <c r="QXW239" s="79"/>
      <c r="QXX239" s="79"/>
      <c r="QXY239" s="79"/>
      <c r="QXZ239" s="79"/>
      <c r="QYA239" s="79"/>
      <c r="QYB239" s="79"/>
      <c r="QYC239" s="79"/>
      <c r="QYD239" s="79"/>
      <c r="QYE239" s="79"/>
      <c r="QYF239" s="79"/>
      <c r="QYG239" s="79"/>
      <c r="QYH239" s="79"/>
      <c r="QYI239" s="79"/>
      <c r="QYJ239" s="79"/>
      <c r="QYK239" s="79"/>
      <c r="QYL239" s="79"/>
      <c r="QYM239" s="79"/>
      <c r="QYN239" s="79"/>
      <c r="QYO239" s="79"/>
      <c r="QYP239" s="79"/>
      <c r="QYQ239" s="79"/>
      <c r="QYR239" s="79"/>
      <c r="QYS239" s="79"/>
      <c r="QYT239" s="79"/>
      <c r="QYU239" s="79"/>
      <c r="QYV239" s="79"/>
      <c r="QYW239" s="79"/>
      <c r="QYX239" s="79"/>
      <c r="QYY239" s="79"/>
      <c r="QYZ239" s="79"/>
      <c r="QZA239" s="79"/>
      <c r="QZB239" s="79"/>
      <c r="QZC239" s="79"/>
      <c r="QZD239" s="79"/>
      <c r="QZE239" s="79"/>
      <c r="QZF239" s="79"/>
      <c r="QZG239" s="79"/>
      <c r="QZH239" s="79"/>
      <c r="QZI239" s="79"/>
      <c r="QZJ239" s="79"/>
      <c r="QZK239" s="79"/>
      <c r="QZL239" s="79"/>
      <c r="QZM239" s="79"/>
      <c r="QZN239" s="79"/>
      <c r="QZO239" s="79"/>
      <c r="QZP239" s="79"/>
      <c r="QZQ239" s="79"/>
      <c r="QZR239" s="79"/>
      <c r="QZS239" s="79"/>
      <c r="QZT239" s="79"/>
      <c r="QZU239" s="79"/>
      <c r="QZV239" s="79"/>
      <c r="QZW239" s="79"/>
      <c r="QZX239" s="79"/>
      <c r="QZY239" s="79"/>
      <c r="QZZ239" s="79"/>
      <c r="RAA239" s="79"/>
      <c r="RAB239" s="79"/>
      <c r="RAC239" s="79"/>
      <c r="RAD239" s="79"/>
      <c r="RAE239" s="79"/>
      <c r="RAF239" s="79"/>
      <c r="RAG239" s="79"/>
      <c r="RAH239" s="79"/>
      <c r="RAI239" s="79"/>
      <c r="RAJ239" s="79"/>
      <c r="RAK239" s="79"/>
      <c r="RAL239" s="79"/>
      <c r="RAM239" s="79"/>
      <c r="RAN239" s="79"/>
      <c r="RAO239" s="79"/>
      <c r="RAP239" s="79"/>
      <c r="RAQ239" s="79"/>
      <c r="RAR239" s="79"/>
      <c r="RAS239" s="79"/>
      <c r="RAT239" s="79"/>
      <c r="RAU239" s="79"/>
      <c r="RAV239" s="79"/>
      <c r="RAW239" s="79"/>
      <c r="RAX239" s="79"/>
      <c r="RAY239" s="79"/>
      <c r="RAZ239" s="79"/>
      <c r="RBA239" s="79"/>
      <c r="RBB239" s="79"/>
      <c r="RBC239" s="79"/>
      <c r="RBD239" s="79"/>
      <c r="RBE239" s="79"/>
      <c r="RBF239" s="79"/>
      <c r="RBG239" s="79"/>
      <c r="RBH239" s="79"/>
      <c r="RBI239" s="79"/>
      <c r="RBJ239" s="79"/>
      <c r="RBK239" s="79"/>
      <c r="RBL239" s="79"/>
      <c r="RBM239" s="79"/>
      <c r="RBN239" s="79"/>
      <c r="RBO239" s="79"/>
      <c r="RBP239" s="79"/>
      <c r="RBQ239" s="79"/>
      <c r="RBR239" s="79"/>
      <c r="RBS239" s="79"/>
      <c r="RBT239" s="79"/>
      <c r="RBU239" s="79"/>
      <c r="RBV239" s="79"/>
      <c r="RBW239" s="79"/>
      <c r="RBX239" s="79"/>
      <c r="RBY239" s="79"/>
      <c r="RBZ239" s="79"/>
      <c r="RCA239" s="79"/>
      <c r="RCB239" s="79"/>
      <c r="RCC239" s="79"/>
      <c r="RCD239" s="79"/>
      <c r="RCE239" s="79"/>
      <c r="RCF239" s="79"/>
      <c r="RCG239" s="79"/>
      <c r="RCH239" s="79"/>
      <c r="RCI239" s="79"/>
      <c r="RCJ239" s="79"/>
      <c r="RCK239" s="79"/>
      <c r="RCL239" s="79"/>
      <c r="RCM239" s="79"/>
      <c r="RCN239" s="79"/>
      <c r="RCO239" s="79"/>
      <c r="RCP239" s="79"/>
      <c r="RCQ239" s="79"/>
      <c r="RCR239" s="79"/>
      <c r="RCS239" s="79"/>
      <c r="RCT239" s="79"/>
      <c r="RCU239" s="79"/>
      <c r="RCV239" s="79"/>
      <c r="RCW239" s="79"/>
      <c r="RCX239" s="79"/>
      <c r="RCY239" s="79"/>
      <c r="RCZ239" s="79"/>
      <c r="RDA239" s="79"/>
      <c r="RDB239" s="79"/>
      <c r="RDC239" s="79"/>
      <c r="RDD239" s="79"/>
      <c r="RDE239" s="79"/>
      <c r="RDF239" s="79"/>
      <c r="RDG239" s="79"/>
      <c r="RDH239" s="79"/>
      <c r="RDI239" s="79"/>
      <c r="RDJ239" s="79"/>
      <c r="RDK239" s="79"/>
      <c r="RDL239" s="79"/>
      <c r="RDM239" s="79"/>
      <c r="RDN239" s="79"/>
      <c r="RDO239" s="79"/>
      <c r="RDP239" s="79"/>
      <c r="RDQ239" s="79"/>
      <c r="RDR239" s="79"/>
      <c r="RDS239" s="79"/>
      <c r="RDT239" s="79"/>
      <c r="RDU239" s="79"/>
      <c r="RDV239" s="79"/>
      <c r="RDW239" s="79"/>
      <c r="RDX239" s="79"/>
      <c r="RDY239" s="79"/>
      <c r="RDZ239" s="79"/>
      <c r="REA239" s="79"/>
      <c r="REB239" s="79"/>
      <c r="REC239" s="79"/>
      <c r="RED239" s="79"/>
      <c r="REE239" s="79"/>
      <c r="REF239" s="79"/>
      <c r="REG239" s="79"/>
      <c r="REH239" s="79"/>
      <c r="REI239" s="79"/>
      <c r="REJ239" s="79"/>
      <c r="REK239" s="79"/>
      <c r="REL239" s="79"/>
      <c r="REM239" s="79"/>
      <c r="REN239" s="79"/>
      <c r="REO239" s="79"/>
      <c r="REP239" s="79"/>
      <c r="REQ239" s="79"/>
      <c r="RER239" s="79"/>
      <c r="RES239" s="79"/>
      <c r="RET239" s="79"/>
      <c r="REU239" s="79"/>
      <c r="REV239" s="79"/>
      <c r="REW239" s="79"/>
      <c r="REX239" s="79"/>
      <c r="REY239" s="79"/>
      <c r="REZ239" s="79"/>
      <c r="RFA239" s="79"/>
      <c r="RFB239" s="79"/>
      <c r="RFC239" s="79"/>
      <c r="RFD239" s="79"/>
      <c r="RFE239" s="79"/>
      <c r="RFF239" s="79"/>
      <c r="RFG239" s="79"/>
      <c r="RFH239" s="79"/>
      <c r="RFI239" s="79"/>
      <c r="RFJ239" s="79"/>
      <c r="RFK239" s="79"/>
      <c r="RFL239" s="79"/>
      <c r="RFM239" s="79"/>
      <c r="RFN239" s="79"/>
      <c r="RFO239" s="79"/>
      <c r="RFP239" s="79"/>
      <c r="RFQ239" s="79"/>
      <c r="RFR239" s="79"/>
      <c r="RFS239" s="79"/>
      <c r="RFT239" s="79"/>
      <c r="RFU239" s="79"/>
      <c r="RFV239" s="79"/>
      <c r="RFW239" s="79"/>
      <c r="RFX239" s="79"/>
      <c r="RFY239" s="79"/>
      <c r="RFZ239" s="79"/>
      <c r="RGA239" s="79"/>
      <c r="RGB239" s="79"/>
      <c r="RGC239" s="79"/>
      <c r="RGD239" s="79"/>
      <c r="RGE239" s="79"/>
      <c r="RGF239" s="79"/>
      <c r="RGG239" s="79"/>
      <c r="RGH239" s="79"/>
      <c r="RGI239" s="79"/>
      <c r="RGJ239" s="79"/>
      <c r="RGK239" s="79"/>
      <c r="RGL239" s="79"/>
      <c r="RGM239" s="79"/>
      <c r="RGN239" s="79"/>
      <c r="RGO239" s="79"/>
      <c r="RGP239" s="79"/>
      <c r="RGQ239" s="79"/>
      <c r="RGR239" s="79"/>
      <c r="RGS239" s="79"/>
      <c r="RGT239" s="79"/>
      <c r="RGU239" s="79"/>
      <c r="RGV239" s="79"/>
      <c r="RGW239" s="79"/>
      <c r="RGX239" s="79"/>
      <c r="RGY239" s="79"/>
      <c r="RGZ239" s="79"/>
      <c r="RHA239" s="79"/>
      <c r="RHB239" s="79"/>
      <c r="RHC239" s="79"/>
      <c r="RHD239" s="79"/>
      <c r="RHE239" s="79"/>
      <c r="RHF239" s="79"/>
      <c r="RHG239" s="79"/>
      <c r="RHH239" s="79"/>
      <c r="RHI239" s="79"/>
      <c r="RHJ239" s="79"/>
      <c r="RHK239" s="79"/>
      <c r="RHL239" s="79"/>
      <c r="RHM239" s="79"/>
      <c r="RHN239" s="79"/>
      <c r="RHO239" s="79"/>
      <c r="RHP239" s="79"/>
      <c r="RHQ239" s="79"/>
      <c r="RHR239" s="79"/>
      <c r="RHS239" s="79"/>
      <c r="RHT239" s="79"/>
      <c r="RHU239" s="79"/>
      <c r="RHV239" s="79"/>
      <c r="RHW239" s="79"/>
      <c r="RHX239" s="79"/>
      <c r="RHY239" s="79"/>
      <c r="RHZ239" s="79"/>
      <c r="RIA239" s="79"/>
      <c r="RIB239" s="79"/>
      <c r="RIC239" s="79"/>
      <c r="RID239" s="79"/>
      <c r="RIE239" s="79"/>
      <c r="RIF239" s="79"/>
      <c r="RIG239" s="79"/>
      <c r="RIH239" s="79"/>
      <c r="RII239" s="79"/>
      <c r="RIJ239" s="79"/>
      <c r="RIK239" s="79"/>
      <c r="RIL239" s="79"/>
      <c r="RIM239" s="79"/>
      <c r="RIN239" s="79"/>
      <c r="RIO239" s="79"/>
      <c r="RIP239" s="79"/>
      <c r="RIQ239" s="79"/>
      <c r="RIR239" s="79"/>
      <c r="RIS239" s="79"/>
      <c r="RIT239" s="79"/>
      <c r="RIU239" s="79"/>
      <c r="RIV239" s="79"/>
      <c r="RIW239" s="79"/>
      <c r="RIX239" s="79"/>
      <c r="RIY239" s="79"/>
      <c r="RIZ239" s="79"/>
      <c r="RJA239" s="79"/>
      <c r="RJB239" s="79"/>
      <c r="RJC239" s="79"/>
      <c r="RJD239" s="79"/>
      <c r="RJE239" s="79"/>
      <c r="RJF239" s="79"/>
      <c r="RJG239" s="79"/>
      <c r="RJH239" s="79"/>
      <c r="RJI239" s="79"/>
      <c r="RJJ239" s="79"/>
      <c r="RJK239" s="79"/>
      <c r="RJL239" s="79"/>
      <c r="RJM239" s="79"/>
      <c r="RJN239" s="79"/>
      <c r="RJO239" s="79"/>
      <c r="RJP239" s="79"/>
      <c r="RJQ239" s="79"/>
      <c r="RJR239" s="79"/>
      <c r="RJS239" s="79"/>
      <c r="RJT239" s="79"/>
      <c r="RJU239" s="79"/>
      <c r="RJV239" s="79"/>
      <c r="RJW239" s="79"/>
      <c r="RJX239" s="79"/>
      <c r="RJY239" s="79"/>
      <c r="RJZ239" s="79"/>
      <c r="RKA239" s="79"/>
      <c r="RKB239" s="79"/>
      <c r="RKC239" s="79"/>
      <c r="RKD239" s="79"/>
      <c r="RKE239" s="79"/>
      <c r="RKF239" s="79"/>
      <c r="RKG239" s="79"/>
      <c r="RKH239" s="79"/>
      <c r="RKI239" s="79"/>
      <c r="RKJ239" s="79"/>
      <c r="RKK239" s="79"/>
      <c r="RKL239" s="79"/>
      <c r="RKM239" s="79"/>
      <c r="RKN239" s="79"/>
      <c r="RKO239" s="79"/>
      <c r="RKP239" s="79"/>
      <c r="RKQ239" s="79"/>
      <c r="RKR239" s="79"/>
      <c r="RKS239" s="79"/>
      <c r="RKT239" s="79"/>
      <c r="RKU239" s="79"/>
      <c r="RKV239" s="79"/>
      <c r="RKW239" s="79"/>
      <c r="RKX239" s="79"/>
      <c r="RKY239" s="79"/>
      <c r="RKZ239" s="79"/>
      <c r="RLA239" s="79"/>
      <c r="RLB239" s="79"/>
      <c r="RLC239" s="79"/>
      <c r="RLD239" s="79"/>
      <c r="RLE239" s="79"/>
      <c r="RLF239" s="79"/>
      <c r="RLG239" s="79"/>
      <c r="RLH239" s="79"/>
      <c r="RLI239" s="79"/>
      <c r="RLJ239" s="79"/>
      <c r="RLK239" s="79"/>
      <c r="RLL239" s="79"/>
      <c r="RLM239" s="79"/>
      <c r="RLN239" s="79"/>
      <c r="RLO239" s="79"/>
      <c r="RLP239" s="79"/>
      <c r="RLQ239" s="79"/>
      <c r="RLR239" s="79"/>
      <c r="RLS239" s="79"/>
      <c r="RLT239" s="79"/>
      <c r="RLU239" s="79"/>
      <c r="RLV239" s="79"/>
      <c r="RLW239" s="79"/>
      <c r="RLX239" s="79"/>
      <c r="RLY239" s="79"/>
      <c r="RLZ239" s="79"/>
      <c r="RMA239" s="79"/>
      <c r="RMB239" s="79"/>
      <c r="RMC239" s="79"/>
      <c r="RMD239" s="79"/>
      <c r="RME239" s="79"/>
      <c r="RMF239" s="79"/>
      <c r="RMG239" s="79"/>
      <c r="RMH239" s="79"/>
      <c r="RMI239" s="79"/>
      <c r="RMJ239" s="79"/>
      <c r="RMK239" s="79"/>
      <c r="RML239" s="79"/>
      <c r="RMM239" s="79"/>
      <c r="RMN239" s="79"/>
      <c r="RMO239" s="79"/>
      <c r="RMP239" s="79"/>
      <c r="RMQ239" s="79"/>
      <c r="RMR239" s="79"/>
      <c r="RMS239" s="79"/>
      <c r="RMT239" s="79"/>
      <c r="RMU239" s="79"/>
      <c r="RMV239" s="79"/>
      <c r="RMW239" s="79"/>
      <c r="RMX239" s="79"/>
      <c r="RMY239" s="79"/>
      <c r="RMZ239" s="79"/>
      <c r="RNA239" s="79"/>
      <c r="RNB239" s="79"/>
      <c r="RNC239" s="79"/>
      <c r="RND239" s="79"/>
      <c r="RNE239" s="79"/>
      <c r="RNF239" s="79"/>
      <c r="RNG239" s="79"/>
      <c r="RNH239" s="79"/>
      <c r="RNI239" s="79"/>
      <c r="RNJ239" s="79"/>
      <c r="RNK239" s="79"/>
      <c r="RNL239" s="79"/>
      <c r="RNM239" s="79"/>
      <c r="RNN239" s="79"/>
      <c r="RNO239" s="79"/>
      <c r="RNP239" s="79"/>
      <c r="RNQ239" s="79"/>
      <c r="RNR239" s="79"/>
      <c r="RNS239" s="79"/>
      <c r="RNT239" s="79"/>
      <c r="RNU239" s="79"/>
      <c r="RNV239" s="79"/>
      <c r="RNW239" s="79"/>
      <c r="RNX239" s="79"/>
      <c r="RNY239" s="79"/>
      <c r="RNZ239" s="79"/>
      <c r="ROA239" s="79"/>
      <c r="ROB239" s="79"/>
      <c r="ROC239" s="79"/>
      <c r="ROD239" s="79"/>
      <c r="ROE239" s="79"/>
      <c r="ROF239" s="79"/>
      <c r="ROG239" s="79"/>
      <c r="ROH239" s="79"/>
      <c r="ROI239" s="79"/>
      <c r="ROJ239" s="79"/>
      <c r="ROK239" s="79"/>
      <c r="ROL239" s="79"/>
      <c r="ROM239" s="79"/>
      <c r="RON239" s="79"/>
      <c r="ROO239" s="79"/>
      <c r="ROP239" s="79"/>
      <c r="ROQ239" s="79"/>
      <c r="ROR239" s="79"/>
      <c r="ROS239" s="79"/>
      <c r="ROT239" s="79"/>
      <c r="ROU239" s="79"/>
      <c r="ROV239" s="79"/>
      <c r="ROW239" s="79"/>
      <c r="ROX239" s="79"/>
      <c r="ROY239" s="79"/>
      <c r="ROZ239" s="79"/>
      <c r="RPA239" s="79"/>
      <c r="RPB239" s="79"/>
      <c r="RPC239" s="79"/>
      <c r="RPD239" s="79"/>
      <c r="RPE239" s="79"/>
      <c r="RPF239" s="79"/>
      <c r="RPG239" s="79"/>
      <c r="RPH239" s="79"/>
      <c r="RPI239" s="79"/>
      <c r="RPJ239" s="79"/>
      <c r="RPK239" s="79"/>
      <c r="RPL239" s="79"/>
      <c r="RPM239" s="79"/>
      <c r="RPN239" s="79"/>
      <c r="RPO239" s="79"/>
      <c r="RPP239" s="79"/>
      <c r="RPQ239" s="79"/>
      <c r="RPR239" s="79"/>
      <c r="RPS239" s="79"/>
      <c r="RPT239" s="79"/>
      <c r="RPU239" s="79"/>
      <c r="RPV239" s="79"/>
      <c r="RPW239" s="79"/>
      <c r="RPX239" s="79"/>
      <c r="RPY239" s="79"/>
      <c r="RPZ239" s="79"/>
      <c r="RQA239" s="79"/>
      <c r="RQB239" s="79"/>
      <c r="RQC239" s="79"/>
      <c r="RQD239" s="79"/>
      <c r="RQE239" s="79"/>
      <c r="RQF239" s="79"/>
      <c r="RQG239" s="79"/>
      <c r="RQH239" s="79"/>
      <c r="RQI239" s="79"/>
      <c r="RQJ239" s="79"/>
      <c r="RQK239" s="79"/>
      <c r="RQL239" s="79"/>
      <c r="RQM239" s="79"/>
      <c r="RQN239" s="79"/>
      <c r="RQO239" s="79"/>
      <c r="RQP239" s="79"/>
      <c r="RQQ239" s="79"/>
      <c r="RQR239" s="79"/>
      <c r="RQS239" s="79"/>
      <c r="RQT239" s="79"/>
      <c r="RQU239" s="79"/>
      <c r="RQV239" s="79"/>
      <c r="RQW239" s="79"/>
      <c r="RQX239" s="79"/>
      <c r="RQY239" s="79"/>
      <c r="RQZ239" s="79"/>
      <c r="RRA239" s="79"/>
      <c r="RRB239" s="79"/>
      <c r="RRC239" s="79"/>
      <c r="RRD239" s="79"/>
      <c r="RRE239" s="79"/>
      <c r="RRF239" s="79"/>
      <c r="RRG239" s="79"/>
      <c r="RRH239" s="79"/>
      <c r="RRI239" s="79"/>
      <c r="RRJ239" s="79"/>
      <c r="RRK239" s="79"/>
      <c r="RRL239" s="79"/>
      <c r="RRM239" s="79"/>
      <c r="RRN239" s="79"/>
      <c r="RRO239" s="79"/>
      <c r="RRP239" s="79"/>
      <c r="RRQ239" s="79"/>
      <c r="RRR239" s="79"/>
      <c r="RRS239" s="79"/>
      <c r="RRT239" s="79"/>
      <c r="RRU239" s="79"/>
      <c r="RRV239" s="79"/>
      <c r="RRW239" s="79"/>
      <c r="RRX239" s="79"/>
      <c r="RRY239" s="79"/>
      <c r="RRZ239" s="79"/>
      <c r="RSA239" s="79"/>
      <c r="RSB239" s="79"/>
      <c r="RSC239" s="79"/>
      <c r="RSD239" s="79"/>
      <c r="RSE239" s="79"/>
      <c r="RSF239" s="79"/>
      <c r="RSG239" s="79"/>
      <c r="RSH239" s="79"/>
      <c r="RSI239" s="79"/>
      <c r="RSJ239" s="79"/>
      <c r="RSK239" s="79"/>
      <c r="RSL239" s="79"/>
      <c r="RSM239" s="79"/>
      <c r="RSN239" s="79"/>
      <c r="RSO239" s="79"/>
      <c r="RSP239" s="79"/>
      <c r="RSQ239" s="79"/>
      <c r="RSR239" s="79"/>
      <c r="RSS239" s="79"/>
      <c r="RST239" s="79"/>
      <c r="RSU239" s="79"/>
      <c r="RSV239" s="79"/>
      <c r="RSW239" s="79"/>
      <c r="RSX239" s="79"/>
      <c r="RSY239" s="79"/>
      <c r="RSZ239" s="79"/>
      <c r="RTA239" s="79"/>
      <c r="RTB239" s="79"/>
      <c r="RTC239" s="79"/>
      <c r="RTD239" s="79"/>
      <c r="RTE239" s="79"/>
      <c r="RTF239" s="79"/>
      <c r="RTG239" s="79"/>
      <c r="RTH239" s="79"/>
      <c r="RTI239" s="79"/>
      <c r="RTJ239" s="79"/>
      <c r="RTK239" s="79"/>
      <c r="RTL239" s="79"/>
      <c r="RTM239" s="79"/>
      <c r="RTN239" s="79"/>
      <c r="RTO239" s="79"/>
      <c r="RTP239" s="79"/>
      <c r="RTQ239" s="79"/>
      <c r="RTR239" s="79"/>
      <c r="RTS239" s="79"/>
      <c r="RTT239" s="79"/>
      <c r="RTU239" s="79"/>
      <c r="RTV239" s="79"/>
      <c r="RTW239" s="79"/>
      <c r="RTX239" s="79"/>
      <c r="RTY239" s="79"/>
      <c r="RTZ239" s="79"/>
      <c r="RUA239" s="79"/>
      <c r="RUB239" s="79"/>
      <c r="RUC239" s="79"/>
      <c r="RUD239" s="79"/>
      <c r="RUE239" s="79"/>
      <c r="RUF239" s="79"/>
      <c r="RUG239" s="79"/>
      <c r="RUH239" s="79"/>
      <c r="RUI239" s="79"/>
      <c r="RUJ239" s="79"/>
      <c r="RUK239" s="79"/>
      <c r="RUL239" s="79"/>
      <c r="RUM239" s="79"/>
      <c r="RUN239" s="79"/>
      <c r="RUO239" s="79"/>
      <c r="RUP239" s="79"/>
      <c r="RUQ239" s="79"/>
      <c r="RUR239" s="79"/>
      <c r="RUS239" s="79"/>
      <c r="RUT239" s="79"/>
      <c r="RUU239" s="79"/>
      <c r="RUV239" s="79"/>
      <c r="RUW239" s="79"/>
      <c r="RUX239" s="79"/>
      <c r="RUY239" s="79"/>
      <c r="RUZ239" s="79"/>
      <c r="RVA239" s="79"/>
      <c r="RVB239" s="79"/>
      <c r="RVC239" s="79"/>
      <c r="RVD239" s="79"/>
      <c r="RVE239" s="79"/>
      <c r="RVF239" s="79"/>
      <c r="RVG239" s="79"/>
      <c r="RVH239" s="79"/>
      <c r="RVI239" s="79"/>
      <c r="RVJ239" s="79"/>
      <c r="RVK239" s="79"/>
      <c r="RVL239" s="79"/>
      <c r="RVM239" s="79"/>
      <c r="RVN239" s="79"/>
      <c r="RVO239" s="79"/>
      <c r="RVP239" s="79"/>
      <c r="RVQ239" s="79"/>
      <c r="RVR239" s="79"/>
      <c r="RVS239" s="79"/>
      <c r="RVT239" s="79"/>
      <c r="RVU239" s="79"/>
      <c r="RVV239" s="79"/>
      <c r="RVW239" s="79"/>
      <c r="RVX239" s="79"/>
      <c r="RVY239" s="79"/>
      <c r="RVZ239" s="79"/>
      <c r="RWA239" s="79"/>
      <c r="RWB239" s="79"/>
      <c r="RWC239" s="79"/>
      <c r="RWD239" s="79"/>
      <c r="RWE239" s="79"/>
      <c r="RWF239" s="79"/>
      <c r="RWG239" s="79"/>
      <c r="RWH239" s="79"/>
      <c r="RWI239" s="79"/>
      <c r="RWJ239" s="79"/>
      <c r="RWK239" s="79"/>
      <c r="RWL239" s="79"/>
      <c r="RWM239" s="79"/>
      <c r="RWN239" s="79"/>
      <c r="RWO239" s="79"/>
      <c r="RWP239" s="79"/>
      <c r="RWQ239" s="79"/>
      <c r="RWR239" s="79"/>
      <c r="RWS239" s="79"/>
      <c r="RWT239" s="79"/>
      <c r="RWU239" s="79"/>
      <c r="RWV239" s="79"/>
      <c r="RWW239" s="79"/>
      <c r="RWX239" s="79"/>
      <c r="RWY239" s="79"/>
      <c r="RWZ239" s="79"/>
      <c r="RXA239" s="79"/>
      <c r="RXB239" s="79"/>
      <c r="RXC239" s="79"/>
      <c r="RXD239" s="79"/>
      <c r="RXE239" s="79"/>
      <c r="RXF239" s="79"/>
      <c r="RXG239" s="79"/>
      <c r="RXH239" s="79"/>
      <c r="RXI239" s="79"/>
      <c r="RXJ239" s="79"/>
      <c r="RXK239" s="79"/>
      <c r="RXL239" s="79"/>
      <c r="RXM239" s="79"/>
      <c r="RXN239" s="79"/>
      <c r="RXO239" s="79"/>
      <c r="RXP239" s="79"/>
      <c r="RXQ239" s="79"/>
      <c r="RXR239" s="79"/>
      <c r="RXS239" s="79"/>
      <c r="RXT239" s="79"/>
      <c r="RXU239" s="79"/>
      <c r="RXV239" s="79"/>
      <c r="RXW239" s="79"/>
      <c r="RXX239" s="79"/>
      <c r="RXY239" s="79"/>
      <c r="RXZ239" s="79"/>
      <c r="RYA239" s="79"/>
      <c r="RYB239" s="79"/>
      <c r="RYC239" s="79"/>
      <c r="RYD239" s="79"/>
      <c r="RYE239" s="79"/>
      <c r="RYF239" s="79"/>
      <c r="RYG239" s="79"/>
      <c r="RYH239" s="79"/>
      <c r="RYI239" s="79"/>
      <c r="RYJ239" s="79"/>
      <c r="RYK239" s="79"/>
      <c r="RYL239" s="79"/>
      <c r="RYM239" s="79"/>
      <c r="RYN239" s="79"/>
      <c r="RYO239" s="79"/>
      <c r="RYP239" s="79"/>
      <c r="RYQ239" s="79"/>
      <c r="RYR239" s="79"/>
      <c r="RYS239" s="79"/>
      <c r="RYT239" s="79"/>
      <c r="RYU239" s="79"/>
      <c r="RYV239" s="79"/>
      <c r="RYW239" s="79"/>
      <c r="RYX239" s="79"/>
      <c r="RYY239" s="79"/>
      <c r="RYZ239" s="79"/>
      <c r="RZA239" s="79"/>
      <c r="RZB239" s="79"/>
      <c r="RZC239" s="79"/>
      <c r="RZD239" s="79"/>
      <c r="RZE239" s="79"/>
      <c r="RZF239" s="79"/>
      <c r="RZG239" s="79"/>
      <c r="RZH239" s="79"/>
      <c r="RZI239" s="79"/>
      <c r="RZJ239" s="79"/>
      <c r="RZK239" s="79"/>
      <c r="RZL239" s="79"/>
      <c r="RZM239" s="79"/>
      <c r="RZN239" s="79"/>
      <c r="RZO239" s="79"/>
      <c r="RZP239" s="79"/>
      <c r="RZQ239" s="79"/>
      <c r="RZR239" s="79"/>
      <c r="RZS239" s="79"/>
      <c r="RZT239" s="79"/>
      <c r="RZU239" s="79"/>
      <c r="RZV239" s="79"/>
      <c r="RZW239" s="79"/>
      <c r="RZX239" s="79"/>
      <c r="RZY239" s="79"/>
      <c r="RZZ239" s="79"/>
      <c r="SAA239" s="79"/>
      <c r="SAB239" s="79"/>
      <c r="SAC239" s="79"/>
      <c r="SAD239" s="79"/>
      <c r="SAE239" s="79"/>
      <c r="SAF239" s="79"/>
      <c r="SAG239" s="79"/>
      <c r="SAH239" s="79"/>
      <c r="SAI239" s="79"/>
      <c r="SAJ239" s="79"/>
      <c r="SAK239" s="79"/>
      <c r="SAL239" s="79"/>
      <c r="SAM239" s="79"/>
      <c r="SAN239" s="79"/>
      <c r="SAO239" s="79"/>
      <c r="SAP239" s="79"/>
      <c r="SAQ239" s="79"/>
      <c r="SAR239" s="79"/>
      <c r="SAS239" s="79"/>
      <c r="SAT239" s="79"/>
      <c r="SAU239" s="79"/>
      <c r="SAV239" s="79"/>
      <c r="SAW239" s="79"/>
      <c r="SAX239" s="79"/>
      <c r="SAY239" s="79"/>
      <c r="SAZ239" s="79"/>
      <c r="SBA239" s="79"/>
      <c r="SBB239" s="79"/>
      <c r="SBC239" s="79"/>
      <c r="SBD239" s="79"/>
      <c r="SBE239" s="79"/>
      <c r="SBF239" s="79"/>
      <c r="SBG239" s="79"/>
      <c r="SBH239" s="79"/>
      <c r="SBI239" s="79"/>
      <c r="SBJ239" s="79"/>
      <c r="SBK239" s="79"/>
      <c r="SBL239" s="79"/>
      <c r="SBM239" s="79"/>
      <c r="SBN239" s="79"/>
      <c r="SBO239" s="79"/>
      <c r="SBP239" s="79"/>
      <c r="SBQ239" s="79"/>
      <c r="SBR239" s="79"/>
      <c r="SBS239" s="79"/>
      <c r="SBT239" s="79"/>
      <c r="SBU239" s="79"/>
      <c r="SBV239" s="79"/>
      <c r="SBW239" s="79"/>
      <c r="SBX239" s="79"/>
      <c r="SBY239" s="79"/>
      <c r="SBZ239" s="79"/>
      <c r="SCA239" s="79"/>
      <c r="SCB239" s="79"/>
      <c r="SCC239" s="79"/>
      <c r="SCD239" s="79"/>
      <c r="SCE239" s="79"/>
      <c r="SCF239" s="79"/>
      <c r="SCG239" s="79"/>
      <c r="SCH239" s="79"/>
      <c r="SCI239" s="79"/>
      <c r="SCJ239" s="79"/>
      <c r="SCK239" s="79"/>
      <c r="SCL239" s="79"/>
      <c r="SCM239" s="79"/>
      <c r="SCN239" s="79"/>
      <c r="SCO239" s="79"/>
      <c r="SCP239" s="79"/>
      <c r="SCQ239" s="79"/>
      <c r="SCR239" s="79"/>
      <c r="SCS239" s="79"/>
      <c r="SCT239" s="79"/>
      <c r="SCU239" s="79"/>
      <c r="SCV239" s="79"/>
      <c r="SCW239" s="79"/>
      <c r="SCX239" s="79"/>
      <c r="SCY239" s="79"/>
      <c r="SCZ239" s="79"/>
      <c r="SDA239" s="79"/>
      <c r="SDB239" s="79"/>
      <c r="SDC239" s="79"/>
      <c r="SDD239" s="79"/>
      <c r="SDE239" s="79"/>
      <c r="SDF239" s="79"/>
      <c r="SDG239" s="79"/>
      <c r="SDH239" s="79"/>
      <c r="SDI239" s="79"/>
      <c r="SDJ239" s="79"/>
      <c r="SDK239" s="79"/>
      <c r="SDL239" s="79"/>
      <c r="SDM239" s="79"/>
      <c r="SDN239" s="79"/>
      <c r="SDO239" s="79"/>
      <c r="SDP239" s="79"/>
      <c r="SDQ239" s="79"/>
      <c r="SDR239" s="79"/>
      <c r="SDS239" s="79"/>
      <c r="SDT239" s="79"/>
      <c r="SDU239" s="79"/>
      <c r="SDV239" s="79"/>
      <c r="SDW239" s="79"/>
      <c r="SDX239" s="79"/>
      <c r="SDY239" s="79"/>
      <c r="SDZ239" s="79"/>
      <c r="SEA239" s="79"/>
      <c r="SEB239" s="79"/>
      <c r="SEC239" s="79"/>
      <c r="SED239" s="79"/>
      <c r="SEE239" s="79"/>
      <c r="SEF239" s="79"/>
      <c r="SEG239" s="79"/>
      <c r="SEH239" s="79"/>
      <c r="SEI239" s="79"/>
      <c r="SEJ239" s="79"/>
      <c r="SEK239" s="79"/>
      <c r="SEL239" s="79"/>
      <c r="SEM239" s="79"/>
      <c r="SEN239" s="79"/>
      <c r="SEO239" s="79"/>
      <c r="SEP239" s="79"/>
      <c r="SEQ239" s="79"/>
      <c r="SER239" s="79"/>
      <c r="SES239" s="79"/>
      <c r="SET239" s="79"/>
      <c r="SEU239" s="79"/>
      <c r="SEV239" s="79"/>
      <c r="SEW239" s="79"/>
      <c r="SEX239" s="79"/>
      <c r="SEY239" s="79"/>
      <c r="SEZ239" s="79"/>
      <c r="SFA239" s="79"/>
      <c r="SFB239" s="79"/>
      <c r="SFC239" s="79"/>
      <c r="SFD239" s="79"/>
      <c r="SFE239" s="79"/>
      <c r="SFF239" s="79"/>
      <c r="SFG239" s="79"/>
      <c r="SFH239" s="79"/>
      <c r="SFI239" s="79"/>
      <c r="SFJ239" s="79"/>
      <c r="SFK239" s="79"/>
      <c r="SFL239" s="79"/>
      <c r="SFM239" s="79"/>
      <c r="SFN239" s="79"/>
      <c r="SFO239" s="79"/>
      <c r="SFP239" s="79"/>
      <c r="SFQ239" s="79"/>
      <c r="SFR239" s="79"/>
      <c r="SFS239" s="79"/>
      <c r="SFT239" s="79"/>
      <c r="SFU239" s="79"/>
      <c r="SFV239" s="79"/>
      <c r="SFW239" s="79"/>
      <c r="SFX239" s="79"/>
      <c r="SFY239" s="79"/>
      <c r="SFZ239" s="79"/>
      <c r="SGA239" s="79"/>
      <c r="SGB239" s="79"/>
      <c r="SGC239" s="79"/>
      <c r="SGD239" s="79"/>
      <c r="SGE239" s="79"/>
      <c r="SGF239" s="79"/>
      <c r="SGG239" s="79"/>
      <c r="SGH239" s="79"/>
      <c r="SGI239" s="79"/>
      <c r="SGJ239" s="79"/>
      <c r="SGK239" s="79"/>
      <c r="SGL239" s="79"/>
      <c r="SGM239" s="79"/>
      <c r="SGN239" s="79"/>
      <c r="SGO239" s="79"/>
      <c r="SGP239" s="79"/>
      <c r="SGQ239" s="79"/>
      <c r="SGR239" s="79"/>
      <c r="SGS239" s="79"/>
      <c r="SGT239" s="79"/>
      <c r="SGU239" s="79"/>
      <c r="SGV239" s="79"/>
      <c r="SGW239" s="79"/>
      <c r="SGX239" s="79"/>
      <c r="SGY239" s="79"/>
      <c r="SGZ239" s="79"/>
      <c r="SHA239" s="79"/>
      <c r="SHB239" s="79"/>
      <c r="SHC239" s="79"/>
      <c r="SHD239" s="79"/>
      <c r="SHE239" s="79"/>
      <c r="SHF239" s="79"/>
      <c r="SHG239" s="79"/>
      <c r="SHH239" s="79"/>
      <c r="SHI239" s="79"/>
      <c r="SHJ239" s="79"/>
      <c r="SHK239" s="79"/>
      <c r="SHL239" s="79"/>
      <c r="SHM239" s="79"/>
      <c r="SHN239" s="79"/>
      <c r="SHO239" s="79"/>
      <c r="SHP239" s="79"/>
      <c r="SHQ239" s="79"/>
      <c r="SHR239" s="79"/>
      <c r="SHS239" s="79"/>
      <c r="SHT239" s="79"/>
      <c r="SHU239" s="79"/>
      <c r="SHV239" s="79"/>
      <c r="SHW239" s="79"/>
      <c r="SHX239" s="79"/>
      <c r="SHY239" s="79"/>
      <c r="SHZ239" s="79"/>
      <c r="SIA239" s="79"/>
      <c r="SIB239" s="79"/>
      <c r="SIC239" s="79"/>
      <c r="SID239" s="79"/>
      <c r="SIE239" s="79"/>
      <c r="SIF239" s="79"/>
      <c r="SIG239" s="79"/>
      <c r="SIH239" s="79"/>
      <c r="SII239" s="79"/>
      <c r="SIJ239" s="79"/>
      <c r="SIK239" s="79"/>
      <c r="SIL239" s="79"/>
      <c r="SIM239" s="79"/>
      <c r="SIN239" s="79"/>
      <c r="SIO239" s="79"/>
      <c r="SIP239" s="79"/>
      <c r="SIQ239" s="79"/>
      <c r="SIR239" s="79"/>
      <c r="SIS239" s="79"/>
      <c r="SIT239" s="79"/>
      <c r="SIU239" s="79"/>
      <c r="SIV239" s="79"/>
      <c r="SIW239" s="79"/>
      <c r="SIX239" s="79"/>
      <c r="SIY239" s="79"/>
      <c r="SIZ239" s="79"/>
      <c r="SJA239" s="79"/>
      <c r="SJB239" s="79"/>
      <c r="SJC239" s="79"/>
      <c r="SJD239" s="79"/>
      <c r="SJE239" s="79"/>
      <c r="SJF239" s="79"/>
      <c r="SJG239" s="79"/>
      <c r="SJH239" s="79"/>
      <c r="SJI239" s="79"/>
      <c r="SJJ239" s="79"/>
      <c r="SJK239" s="79"/>
      <c r="SJL239" s="79"/>
      <c r="SJM239" s="79"/>
      <c r="SJN239" s="79"/>
      <c r="SJO239" s="79"/>
      <c r="SJP239" s="79"/>
      <c r="SJQ239" s="79"/>
      <c r="SJR239" s="79"/>
      <c r="SJS239" s="79"/>
      <c r="SJT239" s="79"/>
      <c r="SJU239" s="79"/>
      <c r="SJV239" s="79"/>
      <c r="SJW239" s="79"/>
      <c r="SJX239" s="79"/>
      <c r="SJY239" s="79"/>
      <c r="SJZ239" s="79"/>
      <c r="SKA239" s="79"/>
      <c r="SKB239" s="79"/>
      <c r="SKC239" s="79"/>
      <c r="SKD239" s="79"/>
      <c r="SKE239" s="79"/>
      <c r="SKF239" s="79"/>
      <c r="SKG239" s="79"/>
      <c r="SKH239" s="79"/>
      <c r="SKI239" s="79"/>
      <c r="SKJ239" s="79"/>
      <c r="SKK239" s="79"/>
      <c r="SKL239" s="79"/>
      <c r="SKM239" s="79"/>
      <c r="SKN239" s="79"/>
      <c r="SKO239" s="79"/>
      <c r="SKP239" s="79"/>
      <c r="SKQ239" s="79"/>
      <c r="SKR239" s="79"/>
      <c r="SKS239" s="79"/>
      <c r="SKT239" s="79"/>
      <c r="SKU239" s="79"/>
      <c r="SKV239" s="79"/>
      <c r="SKW239" s="79"/>
      <c r="SKX239" s="79"/>
      <c r="SKY239" s="79"/>
      <c r="SKZ239" s="79"/>
      <c r="SLA239" s="79"/>
      <c r="SLB239" s="79"/>
      <c r="SLC239" s="79"/>
      <c r="SLD239" s="79"/>
      <c r="SLE239" s="79"/>
      <c r="SLF239" s="79"/>
      <c r="SLG239" s="79"/>
      <c r="SLH239" s="79"/>
      <c r="SLI239" s="79"/>
      <c r="SLJ239" s="79"/>
      <c r="SLK239" s="79"/>
      <c r="SLL239" s="79"/>
      <c r="SLM239" s="79"/>
      <c r="SLN239" s="79"/>
      <c r="SLO239" s="79"/>
      <c r="SLP239" s="79"/>
      <c r="SLQ239" s="79"/>
      <c r="SLR239" s="79"/>
      <c r="SLS239" s="79"/>
      <c r="SLT239" s="79"/>
      <c r="SLU239" s="79"/>
      <c r="SLV239" s="79"/>
      <c r="SLW239" s="79"/>
      <c r="SLX239" s="79"/>
      <c r="SLY239" s="79"/>
      <c r="SLZ239" s="79"/>
      <c r="SMA239" s="79"/>
      <c r="SMB239" s="79"/>
      <c r="SMC239" s="79"/>
      <c r="SMD239" s="79"/>
      <c r="SME239" s="79"/>
      <c r="SMF239" s="79"/>
      <c r="SMG239" s="79"/>
      <c r="SMH239" s="79"/>
      <c r="SMI239" s="79"/>
      <c r="SMJ239" s="79"/>
      <c r="SMK239" s="79"/>
      <c r="SML239" s="79"/>
      <c r="SMM239" s="79"/>
      <c r="SMN239" s="79"/>
      <c r="SMO239" s="79"/>
      <c r="SMP239" s="79"/>
      <c r="SMQ239" s="79"/>
      <c r="SMR239" s="79"/>
      <c r="SMS239" s="79"/>
      <c r="SMT239" s="79"/>
      <c r="SMU239" s="79"/>
      <c r="SMV239" s="79"/>
      <c r="SMW239" s="79"/>
      <c r="SMX239" s="79"/>
      <c r="SMY239" s="79"/>
      <c r="SMZ239" s="79"/>
      <c r="SNA239" s="79"/>
      <c r="SNB239" s="79"/>
      <c r="SNC239" s="79"/>
      <c r="SND239" s="79"/>
      <c r="SNE239" s="79"/>
      <c r="SNF239" s="79"/>
      <c r="SNG239" s="79"/>
      <c r="SNH239" s="79"/>
      <c r="SNI239" s="79"/>
      <c r="SNJ239" s="79"/>
      <c r="SNK239" s="79"/>
      <c r="SNL239" s="79"/>
      <c r="SNM239" s="79"/>
      <c r="SNN239" s="79"/>
      <c r="SNO239" s="79"/>
      <c r="SNP239" s="79"/>
      <c r="SNQ239" s="79"/>
      <c r="SNR239" s="79"/>
      <c r="SNS239" s="79"/>
      <c r="SNT239" s="79"/>
      <c r="SNU239" s="79"/>
      <c r="SNV239" s="79"/>
      <c r="SNW239" s="79"/>
      <c r="SNX239" s="79"/>
      <c r="SNY239" s="79"/>
      <c r="SNZ239" s="79"/>
      <c r="SOA239" s="79"/>
      <c r="SOB239" s="79"/>
      <c r="SOC239" s="79"/>
      <c r="SOD239" s="79"/>
      <c r="SOE239" s="79"/>
      <c r="SOF239" s="79"/>
      <c r="SOG239" s="79"/>
      <c r="SOH239" s="79"/>
      <c r="SOI239" s="79"/>
      <c r="SOJ239" s="79"/>
      <c r="SOK239" s="79"/>
      <c r="SOL239" s="79"/>
      <c r="SOM239" s="79"/>
      <c r="SON239" s="79"/>
      <c r="SOO239" s="79"/>
      <c r="SOP239" s="79"/>
      <c r="SOQ239" s="79"/>
      <c r="SOR239" s="79"/>
      <c r="SOS239" s="79"/>
      <c r="SOT239" s="79"/>
      <c r="SOU239" s="79"/>
      <c r="SOV239" s="79"/>
      <c r="SOW239" s="79"/>
      <c r="SOX239" s="79"/>
      <c r="SOY239" s="79"/>
      <c r="SOZ239" s="79"/>
      <c r="SPA239" s="79"/>
      <c r="SPB239" s="79"/>
      <c r="SPC239" s="79"/>
      <c r="SPD239" s="79"/>
      <c r="SPE239" s="79"/>
      <c r="SPF239" s="79"/>
      <c r="SPG239" s="79"/>
      <c r="SPH239" s="79"/>
      <c r="SPI239" s="79"/>
      <c r="SPJ239" s="79"/>
      <c r="SPK239" s="79"/>
      <c r="SPL239" s="79"/>
      <c r="SPM239" s="79"/>
      <c r="SPN239" s="79"/>
      <c r="SPO239" s="79"/>
      <c r="SPP239" s="79"/>
      <c r="SPQ239" s="79"/>
      <c r="SPR239" s="79"/>
      <c r="SPS239" s="79"/>
      <c r="SPT239" s="79"/>
      <c r="SPU239" s="79"/>
      <c r="SPV239" s="79"/>
      <c r="SPW239" s="79"/>
      <c r="SPX239" s="79"/>
      <c r="SPY239" s="79"/>
      <c r="SPZ239" s="79"/>
      <c r="SQA239" s="79"/>
      <c r="SQB239" s="79"/>
      <c r="SQC239" s="79"/>
      <c r="SQD239" s="79"/>
      <c r="SQE239" s="79"/>
      <c r="SQF239" s="79"/>
      <c r="SQG239" s="79"/>
      <c r="SQH239" s="79"/>
      <c r="SQI239" s="79"/>
      <c r="SQJ239" s="79"/>
      <c r="SQK239" s="79"/>
      <c r="SQL239" s="79"/>
      <c r="SQM239" s="79"/>
      <c r="SQN239" s="79"/>
      <c r="SQO239" s="79"/>
      <c r="SQP239" s="79"/>
      <c r="SQQ239" s="79"/>
      <c r="SQR239" s="79"/>
      <c r="SQS239" s="79"/>
      <c r="SQT239" s="79"/>
      <c r="SQU239" s="79"/>
      <c r="SQV239" s="79"/>
      <c r="SQW239" s="79"/>
      <c r="SQX239" s="79"/>
      <c r="SQY239" s="79"/>
      <c r="SQZ239" s="79"/>
      <c r="SRA239" s="79"/>
      <c r="SRB239" s="79"/>
      <c r="SRC239" s="79"/>
      <c r="SRD239" s="79"/>
      <c r="SRE239" s="79"/>
      <c r="SRF239" s="79"/>
      <c r="SRG239" s="79"/>
      <c r="SRH239" s="79"/>
      <c r="SRI239" s="79"/>
      <c r="SRJ239" s="79"/>
      <c r="SRK239" s="79"/>
      <c r="SRL239" s="79"/>
      <c r="SRM239" s="79"/>
      <c r="SRN239" s="79"/>
      <c r="SRO239" s="79"/>
      <c r="SRP239" s="79"/>
      <c r="SRQ239" s="79"/>
      <c r="SRR239" s="79"/>
      <c r="SRS239" s="79"/>
      <c r="SRT239" s="79"/>
      <c r="SRU239" s="79"/>
      <c r="SRV239" s="79"/>
      <c r="SRW239" s="79"/>
      <c r="SRX239" s="79"/>
      <c r="SRY239" s="79"/>
      <c r="SRZ239" s="79"/>
      <c r="SSA239" s="79"/>
      <c r="SSB239" s="79"/>
      <c r="SSC239" s="79"/>
      <c r="SSD239" s="79"/>
      <c r="SSE239" s="79"/>
      <c r="SSF239" s="79"/>
      <c r="SSG239" s="79"/>
      <c r="SSH239" s="79"/>
      <c r="SSI239" s="79"/>
      <c r="SSJ239" s="79"/>
      <c r="SSK239" s="79"/>
      <c r="SSL239" s="79"/>
      <c r="SSM239" s="79"/>
      <c r="SSN239" s="79"/>
      <c r="SSO239" s="79"/>
      <c r="SSP239" s="79"/>
      <c r="SSQ239" s="79"/>
      <c r="SSR239" s="79"/>
      <c r="SSS239" s="79"/>
      <c r="SST239" s="79"/>
      <c r="SSU239" s="79"/>
      <c r="SSV239" s="79"/>
      <c r="SSW239" s="79"/>
      <c r="SSX239" s="79"/>
      <c r="SSY239" s="79"/>
      <c r="SSZ239" s="79"/>
      <c r="STA239" s="79"/>
      <c r="STB239" s="79"/>
      <c r="STC239" s="79"/>
      <c r="STD239" s="79"/>
      <c r="STE239" s="79"/>
      <c r="STF239" s="79"/>
      <c r="STG239" s="79"/>
      <c r="STH239" s="79"/>
      <c r="STI239" s="79"/>
      <c r="STJ239" s="79"/>
      <c r="STK239" s="79"/>
      <c r="STL239" s="79"/>
      <c r="STM239" s="79"/>
      <c r="STN239" s="79"/>
      <c r="STO239" s="79"/>
      <c r="STP239" s="79"/>
      <c r="STQ239" s="79"/>
      <c r="STR239" s="79"/>
      <c r="STS239" s="79"/>
      <c r="STT239" s="79"/>
      <c r="STU239" s="79"/>
      <c r="STV239" s="79"/>
      <c r="STW239" s="79"/>
      <c r="STX239" s="79"/>
      <c r="STY239" s="79"/>
      <c r="STZ239" s="79"/>
      <c r="SUA239" s="79"/>
      <c r="SUB239" s="79"/>
      <c r="SUC239" s="79"/>
      <c r="SUD239" s="79"/>
      <c r="SUE239" s="79"/>
      <c r="SUF239" s="79"/>
      <c r="SUG239" s="79"/>
      <c r="SUH239" s="79"/>
      <c r="SUI239" s="79"/>
      <c r="SUJ239" s="79"/>
      <c r="SUK239" s="79"/>
      <c r="SUL239" s="79"/>
      <c r="SUM239" s="79"/>
      <c r="SUN239" s="79"/>
      <c r="SUO239" s="79"/>
      <c r="SUP239" s="79"/>
      <c r="SUQ239" s="79"/>
      <c r="SUR239" s="79"/>
      <c r="SUS239" s="79"/>
      <c r="SUT239" s="79"/>
      <c r="SUU239" s="79"/>
      <c r="SUV239" s="79"/>
      <c r="SUW239" s="79"/>
      <c r="SUX239" s="79"/>
      <c r="SUY239" s="79"/>
      <c r="SUZ239" s="79"/>
      <c r="SVA239" s="79"/>
      <c r="SVB239" s="79"/>
      <c r="SVC239" s="79"/>
      <c r="SVD239" s="79"/>
      <c r="SVE239" s="79"/>
      <c r="SVF239" s="79"/>
      <c r="SVG239" s="79"/>
      <c r="SVH239" s="79"/>
      <c r="SVI239" s="79"/>
      <c r="SVJ239" s="79"/>
      <c r="SVK239" s="79"/>
      <c r="SVL239" s="79"/>
      <c r="SVM239" s="79"/>
      <c r="SVN239" s="79"/>
      <c r="SVO239" s="79"/>
      <c r="SVP239" s="79"/>
      <c r="SVQ239" s="79"/>
      <c r="SVR239" s="79"/>
      <c r="SVS239" s="79"/>
      <c r="SVT239" s="79"/>
      <c r="SVU239" s="79"/>
      <c r="SVV239" s="79"/>
      <c r="SVW239" s="79"/>
      <c r="SVX239" s="79"/>
      <c r="SVY239" s="79"/>
      <c r="SVZ239" s="79"/>
      <c r="SWA239" s="79"/>
      <c r="SWB239" s="79"/>
      <c r="SWC239" s="79"/>
      <c r="SWD239" s="79"/>
      <c r="SWE239" s="79"/>
      <c r="SWF239" s="79"/>
      <c r="SWG239" s="79"/>
      <c r="SWH239" s="79"/>
      <c r="SWI239" s="79"/>
      <c r="SWJ239" s="79"/>
      <c r="SWK239" s="79"/>
      <c r="SWL239" s="79"/>
      <c r="SWM239" s="79"/>
      <c r="SWN239" s="79"/>
      <c r="SWO239" s="79"/>
      <c r="SWP239" s="79"/>
      <c r="SWQ239" s="79"/>
      <c r="SWR239" s="79"/>
      <c r="SWS239" s="79"/>
      <c r="SWT239" s="79"/>
      <c r="SWU239" s="79"/>
      <c r="SWV239" s="79"/>
      <c r="SWW239" s="79"/>
      <c r="SWX239" s="79"/>
      <c r="SWY239" s="79"/>
      <c r="SWZ239" s="79"/>
      <c r="SXA239" s="79"/>
      <c r="SXB239" s="79"/>
      <c r="SXC239" s="79"/>
      <c r="SXD239" s="79"/>
      <c r="SXE239" s="79"/>
      <c r="SXF239" s="79"/>
      <c r="SXG239" s="79"/>
      <c r="SXH239" s="79"/>
      <c r="SXI239" s="79"/>
      <c r="SXJ239" s="79"/>
      <c r="SXK239" s="79"/>
      <c r="SXL239" s="79"/>
      <c r="SXM239" s="79"/>
      <c r="SXN239" s="79"/>
      <c r="SXO239" s="79"/>
      <c r="SXP239" s="79"/>
      <c r="SXQ239" s="79"/>
      <c r="SXR239" s="79"/>
      <c r="SXS239" s="79"/>
      <c r="SXT239" s="79"/>
      <c r="SXU239" s="79"/>
      <c r="SXV239" s="79"/>
      <c r="SXW239" s="79"/>
      <c r="SXX239" s="79"/>
      <c r="SXY239" s="79"/>
      <c r="SXZ239" s="79"/>
      <c r="SYA239" s="79"/>
      <c r="SYB239" s="79"/>
      <c r="SYC239" s="79"/>
      <c r="SYD239" s="79"/>
      <c r="SYE239" s="79"/>
      <c r="SYF239" s="79"/>
      <c r="SYG239" s="79"/>
      <c r="SYH239" s="79"/>
      <c r="SYI239" s="79"/>
      <c r="SYJ239" s="79"/>
      <c r="SYK239" s="79"/>
      <c r="SYL239" s="79"/>
      <c r="SYM239" s="79"/>
      <c r="SYN239" s="79"/>
      <c r="SYO239" s="79"/>
      <c r="SYP239" s="79"/>
      <c r="SYQ239" s="79"/>
      <c r="SYR239" s="79"/>
      <c r="SYS239" s="79"/>
      <c r="SYT239" s="79"/>
      <c r="SYU239" s="79"/>
      <c r="SYV239" s="79"/>
      <c r="SYW239" s="79"/>
      <c r="SYX239" s="79"/>
      <c r="SYY239" s="79"/>
      <c r="SYZ239" s="79"/>
      <c r="SZA239" s="79"/>
      <c r="SZB239" s="79"/>
      <c r="SZC239" s="79"/>
      <c r="SZD239" s="79"/>
      <c r="SZE239" s="79"/>
      <c r="SZF239" s="79"/>
      <c r="SZG239" s="79"/>
      <c r="SZH239" s="79"/>
      <c r="SZI239" s="79"/>
      <c r="SZJ239" s="79"/>
      <c r="SZK239" s="79"/>
      <c r="SZL239" s="79"/>
      <c r="SZM239" s="79"/>
      <c r="SZN239" s="79"/>
      <c r="SZO239" s="79"/>
      <c r="SZP239" s="79"/>
      <c r="SZQ239" s="79"/>
      <c r="SZR239" s="79"/>
      <c r="SZS239" s="79"/>
      <c r="SZT239" s="79"/>
      <c r="SZU239" s="79"/>
      <c r="SZV239" s="79"/>
      <c r="SZW239" s="79"/>
      <c r="SZX239" s="79"/>
      <c r="SZY239" s="79"/>
      <c r="SZZ239" s="79"/>
      <c r="TAA239" s="79"/>
      <c r="TAB239" s="79"/>
      <c r="TAC239" s="79"/>
      <c r="TAD239" s="79"/>
      <c r="TAE239" s="79"/>
      <c r="TAF239" s="79"/>
      <c r="TAG239" s="79"/>
      <c r="TAH239" s="79"/>
      <c r="TAI239" s="79"/>
      <c r="TAJ239" s="79"/>
      <c r="TAK239" s="79"/>
      <c r="TAL239" s="79"/>
      <c r="TAM239" s="79"/>
      <c r="TAN239" s="79"/>
      <c r="TAO239" s="79"/>
      <c r="TAP239" s="79"/>
      <c r="TAQ239" s="79"/>
      <c r="TAR239" s="79"/>
      <c r="TAS239" s="79"/>
      <c r="TAT239" s="79"/>
      <c r="TAU239" s="79"/>
      <c r="TAV239" s="79"/>
      <c r="TAW239" s="79"/>
      <c r="TAX239" s="79"/>
      <c r="TAY239" s="79"/>
      <c r="TAZ239" s="79"/>
      <c r="TBA239" s="79"/>
      <c r="TBB239" s="79"/>
      <c r="TBC239" s="79"/>
      <c r="TBD239" s="79"/>
      <c r="TBE239" s="79"/>
      <c r="TBF239" s="79"/>
      <c r="TBG239" s="79"/>
      <c r="TBH239" s="79"/>
      <c r="TBI239" s="79"/>
      <c r="TBJ239" s="79"/>
      <c r="TBK239" s="79"/>
      <c r="TBL239" s="79"/>
      <c r="TBM239" s="79"/>
      <c r="TBN239" s="79"/>
      <c r="TBO239" s="79"/>
      <c r="TBP239" s="79"/>
      <c r="TBQ239" s="79"/>
      <c r="TBR239" s="79"/>
      <c r="TBS239" s="79"/>
      <c r="TBT239" s="79"/>
      <c r="TBU239" s="79"/>
      <c r="TBV239" s="79"/>
      <c r="TBW239" s="79"/>
      <c r="TBX239" s="79"/>
      <c r="TBY239" s="79"/>
      <c r="TBZ239" s="79"/>
      <c r="TCA239" s="79"/>
      <c r="TCB239" s="79"/>
      <c r="TCC239" s="79"/>
      <c r="TCD239" s="79"/>
      <c r="TCE239" s="79"/>
      <c r="TCF239" s="79"/>
      <c r="TCG239" s="79"/>
      <c r="TCH239" s="79"/>
      <c r="TCI239" s="79"/>
      <c r="TCJ239" s="79"/>
      <c r="TCK239" s="79"/>
      <c r="TCL239" s="79"/>
      <c r="TCM239" s="79"/>
      <c r="TCN239" s="79"/>
      <c r="TCO239" s="79"/>
      <c r="TCP239" s="79"/>
      <c r="TCQ239" s="79"/>
      <c r="TCR239" s="79"/>
      <c r="TCS239" s="79"/>
      <c r="TCT239" s="79"/>
      <c r="TCU239" s="79"/>
      <c r="TCV239" s="79"/>
      <c r="TCW239" s="79"/>
      <c r="TCX239" s="79"/>
      <c r="TCY239" s="79"/>
      <c r="TCZ239" s="79"/>
      <c r="TDA239" s="79"/>
      <c r="TDB239" s="79"/>
      <c r="TDC239" s="79"/>
      <c r="TDD239" s="79"/>
      <c r="TDE239" s="79"/>
      <c r="TDF239" s="79"/>
      <c r="TDG239" s="79"/>
      <c r="TDH239" s="79"/>
      <c r="TDI239" s="79"/>
      <c r="TDJ239" s="79"/>
      <c r="TDK239" s="79"/>
      <c r="TDL239" s="79"/>
      <c r="TDM239" s="79"/>
      <c r="TDN239" s="79"/>
      <c r="TDO239" s="79"/>
      <c r="TDP239" s="79"/>
      <c r="TDQ239" s="79"/>
      <c r="TDR239" s="79"/>
      <c r="TDS239" s="79"/>
      <c r="TDT239" s="79"/>
      <c r="TDU239" s="79"/>
      <c r="TDV239" s="79"/>
      <c r="TDW239" s="79"/>
      <c r="TDX239" s="79"/>
      <c r="TDY239" s="79"/>
      <c r="TDZ239" s="79"/>
      <c r="TEA239" s="79"/>
      <c r="TEB239" s="79"/>
      <c r="TEC239" s="79"/>
      <c r="TED239" s="79"/>
      <c r="TEE239" s="79"/>
      <c r="TEF239" s="79"/>
      <c r="TEG239" s="79"/>
      <c r="TEH239" s="79"/>
      <c r="TEI239" s="79"/>
      <c r="TEJ239" s="79"/>
      <c r="TEK239" s="79"/>
      <c r="TEL239" s="79"/>
      <c r="TEM239" s="79"/>
      <c r="TEN239" s="79"/>
      <c r="TEO239" s="79"/>
      <c r="TEP239" s="79"/>
      <c r="TEQ239" s="79"/>
      <c r="TER239" s="79"/>
      <c r="TES239" s="79"/>
      <c r="TET239" s="79"/>
      <c r="TEU239" s="79"/>
      <c r="TEV239" s="79"/>
      <c r="TEW239" s="79"/>
      <c r="TEX239" s="79"/>
      <c r="TEY239" s="79"/>
      <c r="TEZ239" s="79"/>
      <c r="TFA239" s="79"/>
      <c r="TFB239" s="79"/>
      <c r="TFC239" s="79"/>
      <c r="TFD239" s="79"/>
      <c r="TFE239" s="79"/>
      <c r="TFF239" s="79"/>
      <c r="TFG239" s="79"/>
      <c r="TFH239" s="79"/>
      <c r="TFI239" s="79"/>
      <c r="TFJ239" s="79"/>
      <c r="TFK239" s="79"/>
      <c r="TFL239" s="79"/>
      <c r="TFM239" s="79"/>
      <c r="TFN239" s="79"/>
      <c r="TFO239" s="79"/>
      <c r="TFP239" s="79"/>
      <c r="TFQ239" s="79"/>
      <c r="TFR239" s="79"/>
      <c r="TFS239" s="79"/>
      <c r="TFT239" s="79"/>
      <c r="TFU239" s="79"/>
      <c r="TFV239" s="79"/>
      <c r="TFW239" s="79"/>
      <c r="TFX239" s="79"/>
      <c r="TFY239" s="79"/>
      <c r="TFZ239" s="79"/>
      <c r="TGA239" s="79"/>
      <c r="TGB239" s="79"/>
      <c r="TGC239" s="79"/>
      <c r="TGD239" s="79"/>
      <c r="TGE239" s="79"/>
      <c r="TGF239" s="79"/>
      <c r="TGG239" s="79"/>
      <c r="TGH239" s="79"/>
      <c r="TGI239" s="79"/>
      <c r="TGJ239" s="79"/>
      <c r="TGK239" s="79"/>
      <c r="TGL239" s="79"/>
      <c r="TGM239" s="79"/>
      <c r="TGN239" s="79"/>
      <c r="TGO239" s="79"/>
      <c r="TGP239" s="79"/>
      <c r="TGQ239" s="79"/>
      <c r="TGR239" s="79"/>
      <c r="TGS239" s="79"/>
      <c r="TGT239" s="79"/>
      <c r="TGU239" s="79"/>
      <c r="TGV239" s="79"/>
      <c r="TGW239" s="79"/>
      <c r="TGX239" s="79"/>
      <c r="TGY239" s="79"/>
      <c r="TGZ239" s="79"/>
      <c r="THA239" s="79"/>
      <c r="THB239" s="79"/>
      <c r="THC239" s="79"/>
      <c r="THD239" s="79"/>
      <c r="THE239" s="79"/>
      <c r="THF239" s="79"/>
      <c r="THG239" s="79"/>
      <c r="THH239" s="79"/>
      <c r="THI239" s="79"/>
      <c r="THJ239" s="79"/>
      <c r="THK239" s="79"/>
      <c r="THL239" s="79"/>
      <c r="THM239" s="79"/>
      <c r="THN239" s="79"/>
      <c r="THO239" s="79"/>
      <c r="THP239" s="79"/>
      <c r="THQ239" s="79"/>
      <c r="THR239" s="79"/>
      <c r="THS239" s="79"/>
      <c r="THT239" s="79"/>
      <c r="THU239" s="79"/>
      <c r="THV239" s="79"/>
      <c r="THW239" s="79"/>
      <c r="THX239" s="79"/>
      <c r="THY239" s="79"/>
      <c r="THZ239" s="79"/>
      <c r="TIA239" s="79"/>
      <c r="TIB239" s="79"/>
      <c r="TIC239" s="79"/>
      <c r="TID239" s="79"/>
      <c r="TIE239" s="79"/>
      <c r="TIF239" s="79"/>
      <c r="TIG239" s="79"/>
      <c r="TIH239" s="79"/>
      <c r="TII239" s="79"/>
      <c r="TIJ239" s="79"/>
      <c r="TIK239" s="79"/>
      <c r="TIL239" s="79"/>
      <c r="TIM239" s="79"/>
      <c r="TIN239" s="79"/>
      <c r="TIO239" s="79"/>
      <c r="TIP239" s="79"/>
      <c r="TIQ239" s="79"/>
      <c r="TIR239" s="79"/>
      <c r="TIS239" s="79"/>
      <c r="TIT239" s="79"/>
      <c r="TIU239" s="79"/>
      <c r="TIV239" s="79"/>
      <c r="TIW239" s="79"/>
      <c r="TIX239" s="79"/>
      <c r="TIY239" s="79"/>
      <c r="TIZ239" s="79"/>
      <c r="TJA239" s="79"/>
      <c r="TJB239" s="79"/>
      <c r="TJC239" s="79"/>
      <c r="TJD239" s="79"/>
      <c r="TJE239" s="79"/>
      <c r="TJF239" s="79"/>
      <c r="TJG239" s="79"/>
      <c r="TJH239" s="79"/>
      <c r="TJI239" s="79"/>
      <c r="TJJ239" s="79"/>
      <c r="TJK239" s="79"/>
      <c r="TJL239" s="79"/>
      <c r="TJM239" s="79"/>
      <c r="TJN239" s="79"/>
      <c r="TJO239" s="79"/>
      <c r="TJP239" s="79"/>
      <c r="TJQ239" s="79"/>
      <c r="TJR239" s="79"/>
      <c r="TJS239" s="79"/>
      <c r="TJT239" s="79"/>
      <c r="TJU239" s="79"/>
      <c r="TJV239" s="79"/>
      <c r="TJW239" s="79"/>
      <c r="TJX239" s="79"/>
      <c r="TJY239" s="79"/>
      <c r="TJZ239" s="79"/>
      <c r="TKA239" s="79"/>
      <c r="TKB239" s="79"/>
      <c r="TKC239" s="79"/>
      <c r="TKD239" s="79"/>
      <c r="TKE239" s="79"/>
      <c r="TKF239" s="79"/>
      <c r="TKG239" s="79"/>
      <c r="TKH239" s="79"/>
      <c r="TKI239" s="79"/>
      <c r="TKJ239" s="79"/>
      <c r="TKK239" s="79"/>
      <c r="TKL239" s="79"/>
      <c r="TKM239" s="79"/>
      <c r="TKN239" s="79"/>
      <c r="TKO239" s="79"/>
      <c r="TKP239" s="79"/>
      <c r="TKQ239" s="79"/>
      <c r="TKR239" s="79"/>
      <c r="TKS239" s="79"/>
      <c r="TKT239" s="79"/>
      <c r="TKU239" s="79"/>
      <c r="TKV239" s="79"/>
      <c r="TKW239" s="79"/>
      <c r="TKX239" s="79"/>
      <c r="TKY239" s="79"/>
      <c r="TKZ239" s="79"/>
      <c r="TLA239" s="79"/>
      <c r="TLB239" s="79"/>
      <c r="TLC239" s="79"/>
      <c r="TLD239" s="79"/>
      <c r="TLE239" s="79"/>
      <c r="TLF239" s="79"/>
      <c r="TLG239" s="79"/>
      <c r="TLH239" s="79"/>
      <c r="TLI239" s="79"/>
      <c r="TLJ239" s="79"/>
      <c r="TLK239" s="79"/>
      <c r="TLL239" s="79"/>
      <c r="TLM239" s="79"/>
      <c r="TLN239" s="79"/>
      <c r="TLO239" s="79"/>
      <c r="TLP239" s="79"/>
      <c r="TLQ239" s="79"/>
      <c r="TLR239" s="79"/>
      <c r="TLS239" s="79"/>
      <c r="TLT239" s="79"/>
      <c r="TLU239" s="79"/>
      <c r="TLV239" s="79"/>
      <c r="TLW239" s="79"/>
      <c r="TLX239" s="79"/>
      <c r="TLY239" s="79"/>
      <c r="TLZ239" s="79"/>
      <c r="TMA239" s="79"/>
      <c r="TMB239" s="79"/>
      <c r="TMC239" s="79"/>
      <c r="TMD239" s="79"/>
      <c r="TME239" s="79"/>
      <c r="TMF239" s="79"/>
      <c r="TMG239" s="79"/>
      <c r="TMH239" s="79"/>
      <c r="TMI239" s="79"/>
      <c r="TMJ239" s="79"/>
      <c r="TMK239" s="79"/>
      <c r="TML239" s="79"/>
      <c r="TMM239" s="79"/>
      <c r="TMN239" s="79"/>
      <c r="TMO239" s="79"/>
      <c r="TMP239" s="79"/>
      <c r="TMQ239" s="79"/>
      <c r="TMR239" s="79"/>
      <c r="TMS239" s="79"/>
      <c r="TMT239" s="79"/>
      <c r="TMU239" s="79"/>
      <c r="TMV239" s="79"/>
      <c r="TMW239" s="79"/>
      <c r="TMX239" s="79"/>
      <c r="TMY239" s="79"/>
      <c r="TMZ239" s="79"/>
      <c r="TNA239" s="79"/>
      <c r="TNB239" s="79"/>
      <c r="TNC239" s="79"/>
      <c r="TND239" s="79"/>
      <c r="TNE239" s="79"/>
      <c r="TNF239" s="79"/>
      <c r="TNG239" s="79"/>
      <c r="TNH239" s="79"/>
      <c r="TNI239" s="79"/>
      <c r="TNJ239" s="79"/>
      <c r="TNK239" s="79"/>
      <c r="TNL239" s="79"/>
      <c r="TNM239" s="79"/>
      <c r="TNN239" s="79"/>
      <c r="TNO239" s="79"/>
      <c r="TNP239" s="79"/>
      <c r="TNQ239" s="79"/>
      <c r="TNR239" s="79"/>
      <c r="TNS239" s="79"/>
      <c r="TNT239" s="79"/>
      <c r="TNU239" s="79"/>
      <c r="TNV239" s="79"/>
      <c r="TNW239" s="79"/>
      <c r="TNX239" s="79"/>
      <c r="TNY239" s="79"/>
      <c r="TNZ239" s="79"/>
      <c r="TOA239" s="79"/>
      <c r="TOB239" s="79"/>
      <c r="TOC239" s="79"/>
      <c r="TOD239" s="79"/>
      <c r="TOE239" s="79"/>
      <c r="TOF239" s="79"/>
      <c r="TOG239" s="79"/>
      <c r="TOH239" s="79"/>
      <c r="TOI239" s="79"/>
      <c r="TOJ239" s="79"/>
      <c r="TOK239" s="79"/>
      <c r="TOL239" s="79"/>
      <c r="TOM239" s="79"/>
      <c r="TON239" s="79"/>
      <c r="TOO239" s="79"/>
      <c r="TOP239" s="79"/>
      <c r="TOQ239" s="79"/>
      <c r="TOR239" s="79"/>
      <c r="TOS239" s="79"/>
      <c r="TOT239" s="79"/>
      <c r="TOU239" s="79"/>
      <c r="TOV239" s="79"/>
      <c r="TOW239" s="79"/>
      <c r="TOX239" s="79"/>
      <c r="TOY239" s="79"/>
      <c r="TOZ239" s="79"/>
      <c r="TPA239" s="79"/>
      <c r="TPB239" s="79"/>
      <c r="TPC239" s="79"/>
      <c r="TPD239" s="79"/>
      <c r="TPE239" s="79"/>
      <c r="TPF239" s="79"/>
      <c r="TPG239" s="79"/>
      <c r="TPH239" s="79"/>
      <c r="TPI239" s="79"/>
      <c r="TPJ239" s="79"/>
      <c r="TPK239" s="79"/>
      <c r="TPL239" s="79"/>
      <c r="TPM239" s="79"/>
      <c r="TPN239" s="79"/>
      <c r="TPO239" s="79"/>
      <c r="TPP239" s="79"/>
      <c r="TPQ239" s="79"/>
      <c r="TPR239" s="79"/>
      <c r="TPS239" s="79"/>
      <c r="TPT239" s="79"/>
      <c r="TPU239" s="79"/>
      <c r="TPV239" s="79"/>
      <c r="TPW239" s="79"/>
      <c r="TPX239" s="79"/>
      <c r="TPY239" s="79"/>
      <c r="TPZ239" s="79"/>
      <c r="TQA239" s="79"/>
      <c r="TQB239" s="79"/>
      <c r="TQC239" s="79"/>
      <c r="TQD239" s="79"/>
      <c r="TQE239" s="79"/>
      <c r="TQF239" s="79"/>
      <c r="TQG239" s="79"/>
      <c r="TQH239" s="79"/>
      <c r="TQI239" s="79"/>
      <c r="TQJ239" s="79"/>
      <c r="TQK239" s="79"/>
      <c r="TQL239" s="79"/>
      <c r="TQM239" s="79"/>
      <c r="TQN239" s="79"/>
      <c r="TQO239" s="79"/>
      <c r="TQP239" s="79"/>
      <c r="TQQ239" s="79"/>
      <c r="TQR239" s="79"/>
      <c r="TQS239" s="79"/>
      <c r="TQT239" s="79"/>
      <c r="TQU239" s="79"/>
      <c r="TQV239" s="79"/>
      <c r="TQW239" s="79"/>
      <c r="TQX239" s="79"/>
      <c r="TQY239" s="79"/>
      <c r="TQZ239" s="79"/>
      <c r="TRA239" s="79"/>
      <c r="TRB239" s="79"/>
      <c r="TRC239" s="79"/>
      <c r="TRD239" s="79"/>
      <c r="TRE239" s="79"/>
      <c r="TRF239" s="79"/>
      <c r="TRG239" s="79"/>
      <c r="TRH239" s="79"/>
      <c r="TRI239" s="79"/>
      <c r="TRJ239" s="79"/>
      <c r="TRK239" s="79"/>
      <c r="TRL239" s="79"/>
      <c r="TRM239" s="79"/>
      <c r="TRN239" s="79"/>
      <c r="TRO239" s="79"/>
      <c r="TRP239" s="79"/>
      <c r="TRQ239" s="79"/>
      <c r="TRR239" s="79"/>
      <c r="TRS239" s="79"/>
      <c r="TRT239" s="79"/>
      <c r="TRU239" s="79"/>
      <c r="TRV239" s="79"/>
      <c r="TRW239" s="79"/>
      <c r="TRX239" s="79"/>
      <c r="TRY239" s="79"/>
      <c r="TRZ239" s="79"/>
      <c r="TSA239" s="79"/>
      <c r="TSB239" s="79"/>
      <c r="TSC239" s="79"/>
      <c r="TSD239" s="79"/>
      <c r="TSE239" s="79"/>
      <c r="TSF239" s="79"/>
      <c r="TSG239" s="79"/>
      <c r="TSH239" s="79"/>
      <c r="TSI239" s="79"/>
      <c r="TSJ239" s="79"/>
      <c r="TSK239" s="79"/>
      <c r="TSL239" s="79"/>
      <c r="TSM239" s="79"/>
      <c r="TSN239" s="79"/>
      <c r="TSO239" s="79"/>
      <c r="TSP239" s="79"/>
      <c r="TSQ239" s="79"/>
      <c r="TSR239" s="79"/>
      <c r="TSS239" s="79"/>
      <c r="TST239" s="79"/>
      <c r="TSU239" s="79"/>
      <c r="TSV239" s="79"/>
      <c r="TSW239" s="79"/>
      <c r="TSX239" s="79"/>
      <c r="TSY239" s="79"/>
      <c r="TSZ239" s="79"/>
      <c r="TTA239" s="79"/>
      <c r="TTB239" s="79"/>
      <c r="TTC239" s="79"/>
      <c r="TTD239" s="79"/>
      <c r="TTE239" s="79"/>
      <c r="TTF239" s="79"/>
      <c r="TTG239" s="79"/>
      <c r="TTH239" s="79"/>
      <c r="TTI239" s="79"/>
      <c r="TTJ239" s="79"/>
      <c r="TTK239" s="79"/>
      <c r="TTL239" s="79"/>
      <c r="TTM239" s="79"/>
      <c r="TTN239" s="79"/>
      <c r="TTO239" s="79"/>
      <c r="TTP239" s="79"/>
      <c r="TTQ239" s="79"/>
      <c r="TTR239" s="79"/>
      <c r="TTS239" s="79"/>
      <c r="TTT239" s="79"/>
      <c r="TTU239" s="79"/>
      <c r="TTV239" s="79"/>
      <c r="TTW239" s="79"/>
      <c r="TTX239" s="79"/>
      <c r="TTY239" s="79"/>
      <c r="TTZ239" s="79"/>
      <c r="TUA239" s="79"/>
      <c r="TUB239" s="79"/>
      <c r="TUC239" s="79"/>
      <c r="TUD239" s="79"/>
      <c r="TUE239" s="79"/>
      <c r="TUF239" s="79"/>
      <c r="TUG239" s="79"/>
      <c r="TUH239" s="79"/>
      <c r="TUI239" s="79"/>
      <c r="TUJ239" s="79"/>
      <c r="TUK239" s="79"/>
      <c r="TUL239" s="79"/>
      <c r="TUM239" s="79"/>
      <c r="TUN239" s="79"/>
      <c r="TUO239" s="79"/>
      <c r="TUP239" s="79"/>
      <c r="TUQ239" s="79"/>
      <c r="TUR239" s="79"/>
      <c r="TUS239" s="79"/>
      <c r="TUT239" s="79"/>
      <c r="TUU239" s="79"/>
      <c r="TUV239" s="79"/>
      <c r="TUW239" s="79"/>
      <c r="TUX239" s="79"/>
      <c r="TUY239" s="79"/>
      <c r="TUZ239" s="79"/>
      <c r="TVA239" s="79"/>
      <c r="TVB239" s="79"/>
      <c r="TVC239" s="79"/>
      <c r="TVD239" s="79"/>
      <c r="TVE239" s="79"/>
      <c r="TVF239" s="79"/>
      <c r="TVG239" s="79"/>
      <c r="TVH239" s="79"/>
      <c r="TVI239" s="79"/>
      <c r="TVJ239" s="79"/>
      <c r="TVK239" s="79"/>
      <c r="TVL239" s="79"/>
      <c r="TVM239" s="79"/>
      <c r="TVN239" s="79"/>
      <c r="TVO239" s="79"/>
      <c r="TVP239" s="79"/>
      <c r="TVQ239" s="79"/>
      <c r="TVR239" s="79"/>
      <c r="TVS239" s="79"/>
      <c r="TVT239" s="79"/>
      <c r="TVU239" s="79"/>
      <c r="TVV239" s="79"/>
      <c r="TVW239" s="79"/>
      <c r="TVX239" s="79"/>
      <c r="TVY239" s="79"/>
      <c r="TVZ239" s="79"/>
      <c r="TWA239" s="79"/>
      <c r="TWB239" s="79"/>
      <c r="TWC239" s="79"/>
      <c r="TWD239" s="79"/>
      <c r="TWE239" s="79"/>
      <c r="TWF239" s="79"/>
      <c r="TWG239" s="79"/>
      <c r="TWH239" s="79"/>
      <c r="TWI239" s="79"/>
      <c r="TWJ239" s="79"/>
      <c r="TWK239" s="79"/>
      <c r="TWL239" s="79"/>
      <c r="TWM239" s="79"/>
      <c r="TWN239" s="79"/>
      <c r="TWO239" s="79"/>
      <c r="TWP239" s="79"/>
      <c r="TWQ239" s="79"/>
      <c r="TWR239" s="79"/>
      <c r="TWS239" s="79"/>
      <c r="TWT239" s="79"/>
      <c r="TWU239" s="79"/>
      <c r="TWV239" s="79"/>
      <c r="TWW239" s="79"/>
      <c r="TWX239" s="79"/>
      <c r="TWY239" s="79"/>
      <c r="TWZ239" s="79"/>
      <c r="TXA239" s="79"/>
      <c r="TXB239" s="79"/>
      <c r="TXC239" s="79"/>
      <c r="TXD239" s="79"/>
      <c r="TXE239" s="79"/>
      <c r="TXF239" s="79"/>
      <c r="TXG239" s="79"/>
      <c r="TXH239" s="79"/>
      <c r="TXI239" s="79"/>
      <c r="TXJ239" s="79"/>
      <c r="TXK239" s="79"/>
      <c r="TXL239" s="79"/>
      <c r="TXM239" s="79"/>
      <c r="TXN239" s="79"/>
      <c r="TXO239" s="79"/>
      <c r="TXP239" s="79"/>
      <c r="TXQ239" s="79"/>
      <c r="TXR239" s="79"/>
      <c r="TXS239" s="79"/>
      <c r="TXT239" s="79"/>
      <c r="TXU239" s="79"/>
      <c r="TXV239" s="79"/>
      <c r="TXW239" s="79"/>
      <c r="TXX239" s="79"/>
      <c r="TXY239" s="79"/>
      <c r="TXZ239" s="79"/>
      <c r="TYA239" s="79"/>
      <c r="TYB239" s="79"/>
      <c r="TYC239" s="79"/>
      <c r="TYD239" s="79"/>
      <c r="TYE239" s="79"/>
      <c r="TYF239" s="79"/>
      <c r="TYG239" s="79"/>
      <c r="TYH239" s="79"/>
      <c r="TYI239" s="79"/>
      <c r="TYJ239" s="79"/>
      <c r="TYK239" s="79"/>
      <c r="TYL239" s="79"/>
      <c r="TYM239" s="79"/>
      <c r="TYN239" s="79"/>
      <c r="TYO239" s="79"/>
      <c r="TYP239" s="79"/>
      <c r="TYQ239" s="79"/>
      <c r="TYR239" s="79"/>
      <c r="TYS239" s="79"/>
      <c r="TYT239" s="79"/>
      <c r="TYU239" s="79"/>
      <c r="TYV239" s="79"/>
      <c r="TYW239" s="79"/>
      <c r="TYX239" s="79"/>
      <c r="TYY239" s="79"/>
      <c r="TYZ239" s="79"/>
      <c r="TZA239" s="79"/>
      <c r="TZB239" s="79"/>
      <c r="TZC239" s="79"/>
      <c r="TZD239" s="79"/>
      <c r="TZE239" s="79"/>
      <c r="TZF239" s="79"/>
      <c r="TZG239" s="79"/>
      <c r="TZH239" s="79"/>
      <c r="TZI239" s="79"/>
      <c r="TZJ239" s="79"/>
      <c r="TZK239" s="79"/>
      <c r="TZL239" s="79"/>
      <c r="TZM239" s="79"/>
      <c r="TZN239" s="79"/>
      <c r="TZO239" s="79"/>
      <c r="TZP239" s="79"/>
      <c r="TZQ239" s="79"/>
      <c r="TZR239" s="79"/>
      <c r="TZS239" s="79"/>
      <c r="TZT239" s="79"/>
      <c r="TZU239" s="79"/>
      <c r="TZV239" s="79"/>
      <c r="TZW239" s="79"/>
      <c r="TZX239" s="79"/>
      <c r="TZY239" s="79"/>
      <c r="TZZ239" s="79"/>
      <c r="UAA239" s="79"/>
      <c r="UAB239" s="79"/>
      <c r="UAC239" s="79"/>
      <c r="UAD239" s="79"/>
      <c r="UAE239" s="79"/>
      <c r="UAF239" s="79"/>
      <c r="UAG239" s="79"/>
      <c r="UAH239" s="79"/>
      <c r="UAI239" s="79"/>
      <c r="UAJ239" s="79"/>
      <c r="UAK239" s="79"/>
      <c r="UAL239" s="79"/>
      <c r="UAM239" s="79"/>
      <c r="UAN239" s="79"/>
      <c r="UAO239" s="79"/>
      <c r="UAP239" s="79"/>
      <c r="UAQ239" s="79"/>
      <c r="UAR239" s="79"/>
      <c r="UAS239" s="79"/>
      <c r="UAT239" s="79"/>
      <c r="UAU239" s="79"/>
      <c r="UAV239" s="79"/>
      <c r="UAW239" s="79"/>
      <c r="UAX239" s="79"/>
      <c r="UAY239" s="79"/>
      <c r="UAZ239" s="79"/>
      <c r="UBA239" s="79"/>
      <c r="UBB239" s="79"/>
      <c r="UBC239" s="79"/>
      <c r="UBD239" s="79"/>
      <c r="UBE239" s="79"/>
      <c r="UBF239" s="79"/>
      <c r="UBG239" s="79"/>
      <c r="UBH239" s="79"/>
      <c r="UBI239" s="79"/>
      <c r="UBJ239" s="79"/>
      <c r="UBK239" s="79"/>
      <c r="UBL239" s="79"/>
      <c r="UBM239" s="79"/>
      <c r="UBN239" s="79"/>
      <c r="UBO239" s="79"/>
      <c r="UBP239" s="79"/>
      <c r="UBQ239" s="79"/>
      <c r="UBR239" s="79"/>
      <c r="UBS239" s="79"/>
      <c r="UBT239" s="79"/>
      <c r="UBU239" s="79"/>
      <c r="UBV239" s="79"/>
      <c r="UBW239" s="79"/>
      <c r="UBX239" s="79"/>
      <c r="UBY239" s="79"/>
      <c r="UBZ239" s="79"/>
      <c r="UCA239" s="79"/>
      <c r="UCB239" s="79"/>
      <c r="UCC239" s="79"/>
      <c r="UCD239" s="79"/>
      <c r="UCE239" s="79"/>
      <c r="UCF239" s="79"/>
      <c r="UCG239" s="79"/>
      <c r="UCH239" s="79"/>
      <c r="UCI239" s="79"/>
      <c r="UCJ239" s="79"/>
      <c r="UCK239" s="79"/>
      <c r="UCL239" s="79"/>
      <c r="UCM239" s="79"/>
      <c r="UCN239" s="79"/>
      <c r="UCO239" s="79"/>
      <c r="UCP239" s="79"/>
      <c r="UCQ239" s="79"/>
      <c r="UCR239" s="79"/>
      <c r="UCS239" s="79"/>
      <c r="UCT239" s="79"/>
      <c r="UCU239" s="79"/>
      <c r="UCV239" s="79"/>
      <c r="UCW239" s="79"/>
      <c r="UCX239" s="79"/>
      <c r="UCY239" s="79"/>
      <c r="UCZ239" s="79"/>
      <c r="UDA239" s="79"/>
      <c r="UDB239" s="79"/>
      <c r="UDC239" s="79"/>
      <c r="UDD239" s="79"/>
      <c r="UDE239" s="79"/>
      <c r="UDF239" s="79"/>
      <c r="UDG239" s="79"/>
      <c r="UDH239" s="79"/>
      <c r="UDI239" s="79"/>
      <c r="UDJ239" s="79"/>
      <c r="UDK239" s="79"/>
      <c r="UDL239" s="79"/>
      <c r="UDM239" s="79"/>
      <c r="UDN239" s="79"/>
      <c r="UDO239" s="79"/>
      <c r="UDP239" s="79"/>
      <c r="UDQ239" s="79"/>
      <c r="UDR239" s="79"/>
      <c r="UDS239" s="79"/>
      <c r="UDT239" s="79"/>
      <c r="UDU239" s="79"/>
      <c r="UDV239" s="79"/>
      <c r="UDW239" s="79"/>
      <c r="UDX239" s="79"/>
      <c r="UDY239" s="79"/>
      <c r="UDZ239" s="79"/>
      <c r="UEA239" s="79"/>
      <c r="UEB239" s="79"/>
      <c r="UEC239" s="79"/>
      <c r="UED239" s="79"/>
      <c r="UEE239" s="79"/>
      <c r="UEF239" s="79"/>
      <c r="UEG239" s="79"/>
      <c r="UEH239" s="79"/>
      <c r="UEI239" s="79"/>
      <c r="UEJ239" s="79"/>
      <c r="UEK239" s="79"/>
      <c r="UEL239" s="79"/>
      <c r="UEM239" s="79"/>
      <c r="UEN239" s="79"/>
      <c r="UEO239" s="79"/>
      <c r="UEP239" s="79"/>
      <c r="UEQ239" s="79"/>
      <c r="UER239" s="79"/>
      <c r="UES239" s="79"/>
      <c r="UET239" s="79"/>
      <c r="UEU239" s="79"/>
      <c r="UEV239" s="79"/>
      <c r="UEW239" s="79"/>
      <c r="UEX239" s="79"/>
      <c r="UEY239" s="79"/>
      <c r="UEZ239" s="79"/>
      <c r="UFA239" s="79"/>
      <c r="UFB239" s="79"/>
      <c r="UFC239" s="79"/>
      <c r="UFD239" s="79"/>
      <c r="UFE239" s="79"/>
      <c r="UFF239" s="79"/>
      <c r="UFG239" s="79"/>
      <c r="UFH239" s="79"/>
      <c r="UFI239" s="79"/>
      <c r="UFJ239" s="79"/>
      <c r="UFK239" s="79"/>
      <c r="UFL239" s="79"/>
      <c r="UFM239" s="79"/>
      <c r="UFN239" s="79"/>
      <c r="UFO239" s="79"/>
      <c r="UFP239" s="79"/>
      <c r="UFQ239" s="79"/>
      <c r="UFR239" s="79"/>
      <c r="UFS239" s="79"/>
      <c r="UFT239" s="79"/>
      <c r="UFU239" s="79"/>
      <c r="UFV239" s="79"/>
      <c r="UFW239" s="79"/>
      <c r="UFX239" s="79"/>
      <c r="UFY239" s="79"/>
      <c r="UFZ239" s="79"/>
      <c r="UGA239" s="79"/>
      <c r="UGB239" s="79"/>
      <c r="UGC239" s="79"/>
      <c r="UGD239" s="79"/>
      <c r="UGE239" s="79"/>
      <c r="UGF239" s="79"/>
      <c r="UGG239" s="79"/>
      <c r="UGH239" s="79"/>
      <c r="UGI239" s="79"/>
      <c r="UGJ239" s="79"/>
      <c r="UGK239" s="79"/>
      <c r="UGL239" s="79"/>
      <c r="UGM239" s="79"/>
      <c r="UGN239" s="79"/>
      <c r="UGO239" s="79"/>
      <c r="UGP239" s="79"/>
      <c r="UGQ239" s="79"/>
      <c r="UGR239" s="79"/>
      <c r="UGS239" s="79"/>
      <c r="UGT239" s="79"/>
      <c r="UGU239" s="79"/>
      <c r="UGV239" s="79"/>
      <c r="UGW239" s="79"/>
      <c r="UGX239" s="79"/>
      <c r="UGY239" s="79"/>
      <c r="UGZ239" s="79"/>
      <c r="UHA239" s="79"/>
      <c r="UHB239" s="79"/>
      <c r="UHC239" s="79"/>
      <c r="UHD239" s="79"/>
      <c r="UHE239" s="79"/>
      <c r="UHF239" s="79"/>
      <c r="UHG239" s="79"/>
      <c r="UHH239" s="79"/>
      <c r="UHI239" s="79"/>
      <c r="UHJ239" s="79"/>
      <c r="UHK239" s="79"/>
      <c r="UHL239" s="79"/>
      <c r="UHM239" s="79"/>
      <c r="UHN239" s="79"/>
      <c r="UHO239" s="79"/>
      <c r="UHP239" s="79"/>
      <c r="UHQ239" s="79"/>
      <c r="UHR239" s="79"/>
      <c r="UHS239" s="79"/>
      <c r="UHT239" s="79"/>
      <c r="UHU239" s="79"/>
      <c r="UHV239" s="79"/>
      <c r="UHW239" s="79"/>
      <c r="UHX239" s="79"/>
      <c r="UHY239" s="79"/>
      <c r="UHZ239" s="79"/>
      <c r="UIA239" s="79"/>
      <c r="UIB239" s="79"/>
      <c r="UIC239" s="79"/>
      <c r="UID239" s="79"/>
      <c r="UIE239" s="79"/>
      <c r="UIF239" s="79"/>
      <c r="UIG239" s="79"/>
      <c r="UIH239" s="79"/>
      <c r="UII239" s="79"/>
      <c r="UIJ239" s="79"/>
      <c r="UIK239" s="79"/>
      <c r="UIL239" s="79"/>
      <c r="UIM239" s="79"/>
      <c r="UIN239" s="79"/>
      <c r="UIO239" s="79"/>
      <c r="UIP239" s="79"/>
      <c r="UIQ239" s="79"/>
      <c r="UIR239" s="79"/>
      <c r="UIS239" s="79"/>
      <c r="UIT239" s="79"/>
      <c r="UIU239" s="79"/>
      <c r="UIV239" s="79"/>
      <c r="UIW239" s="79"/>
      <c r="UIX239" s="79"/>
      <c r="UIY239" s="79"/>
      <c r="UIZ239" s="79"/>
      <c r="UJA239" s="79"/>
      <c r="UJB239" s="79"/>
      <c r="UJC239" s="79"/>
      <c r="UJD239" s="79"/>
      <c r="UJE239" s="79"/>
      <c r="UJF239" s="79"/>
      <c r="UJG239" s="79"/>
      <c r="UJH239" s="79"/>
      <c r="UJI239" s="79"/>
      <c r="UJJ239" s="79"/>
      <c r="UJK239" s="79"/>
      <c r="UJL239" s="79"/>
      <c r="UJM239" s="79"/>
      <c r="UJN239" s="79"/>
      <c r="UJO239" s="79"/>
      <c r="UJP239" s="79"/>
      <c r="UJQ239" s="79"/>
      <c r="UJR239" s="79"/>
      <c r="UJS239" s="79"/>
      <c r="UJT239" s="79"/>
      <c r="UJU239" s="79"/>
      <c r="UJV239" s="79"/>
      <c r="UJW239" s="79"/>
      <c r="UJX239" s="79"/>
      <c r="UJY239" s="79"/>
      <c r="UJZ239" s="79"/>
      <c r="UKA239" s="79"/>
      <c r="UKB239" s="79"/>
      <c r="UKC239" s="79"/>
      <c r="UKD239" s="79"/>
      <c r="UKE239" s="79"/>
      <c r="UKF239" s="79"/>
      <c r="UKG239" s="79"/>
      <c r="UKH239" s="79"/>
      <c r="UKI239" s="79"/>
      <c r="UKJ239" s="79"/>
      <c r="UKK239" s="79"/>
      <c r="UKL239" s="79"/>
      <c r="UKM239" s="79"/>
      <c r="UKN239" s="79"/>
      <c r="UKO239" s="79"/>
      <c r="UKP239" s="79"/>
      <c r="UKQ239" s="79"/>
      <c r="UKR239" s="79"/>
      <c r="UKS239" s="79"/>
      <c r="UKT239" s="79"/>
      <c r="UKU239" s="79"/>
      <c r="UKV239" s="79"/>
      <c r="UKW239" s="79"/>
      <c r="UKX239" s="79"/>
      <c r="UKY239" s="79"/>
      <c r="UKZ239" s="79"/>
      <c r="ULA239" s="79"/>
      <c r="ULB239" s="79"/>
      <c r="ULC239" s="79"/>
      <c r="ULD239" s="79"/>
      <c r="ULE239" s="79"/>
      <c r="ULF239" s="79"/>
      <c r="ULG239" s="79"/>
      <c r="ULH239" s="79"/>
      <c r="ULI239" s="79"/>
      <c r="ULJ239" s="79"/>
      <c r="ULK239" s="79"/>
      <c r="ULL239" s="79"/>
      <c r="ULM239" s="79"/>
      <c r="ULN239" s="79"/>
      <c r="ULO239" s="79"/>
      <c r="ULP239" s="79"/>
      <c r="ULQ239" s="79"/>
      <c r="ULR239" s="79"/>
      <c r="ULS239" s="79"/>
      <c r="ULT239" s="79"/>
      <c r="ULU239" s="79"/>
      <c r="ULV239" s="79"/>
      <c r="ULW239" s="79"/>
      <c r="ULX239" s="79"/>
      <c r="ULY239" s="79"/>
      <c r="ULZ239" s="79"/>
      <c r="UMA239" s="79"/>
      <c r="UMB239" s="79"/>
      <c r="UMC239" s="79"/>
      <c r="UMD239" s="79"/>
      <c r="UME239" s="79"/>
      <c r="UMF239" s="79"/>
      <c r="UMG239" s="79"/>
      <c r="UMH239" s="79"/>
      <c r="UMI239" s="79"/>
      <c r="UMJ239" s="79"/>
      <c r="UMK239" s="79"/>
      <c r="UML239" s="79"/>
      <c r="UMM239" s="79"/>
      <c r="UMN239" s="79"/>
      <c r="UMO239" s="79"/>
      <c r="UMP239" s="79"/>
      <c r="UMQ239" s="79"/>
      <c r="UMR239" s="79"/>
      <c r="UMS239" s="79"/>
      <c r="UMT239" s="79"/>
      <c r="UMU239" s="79"/>
      <c r="UMV239" s="79"/>
      <c r="UMW239" s="79"/>
      <c r="UMX239" s="79"/>
      <c r="UMY239" s="79"/>
      <c r="UMZ239" s="79"/>
      <c r="UNA239" s="79"/>
      <c r="UNB239" s="79"/>
      <c r="UNC239" s="79"/>
      <c r="UND239" s="79"/>
      <c r="UNE239" s="79"/>
      <c r="UNF239" s="79"/>
      <c r="UNG239" s="79"/>
      <c r="UNH239" s="79"/>
      <c r="UNI239" s="79"/>
      <c r="UNJ239" s="79"/>
      <c r="UNK239" s="79"/>
      <c r="UNL239" s="79"/>
      <c r="UNM239" s="79"/>
      <c r="UNN239" s="79"/>
      <c r="UNO239" s="79"/>
      <c r="UNP239" s="79"/>
      <c r="UNQ239" s="79"/>
      <c r="UNR239" s="79"/>
      <c r="UNS239" s="79"/>
      <c r="UNT239" s="79"/>
      <c r="UNU239" s="79"/>
      <c r="UNV239" s="79"/>
      <c r="UNW239" s="79"/>
      <c r="UNX239" s="79"/>
      <c r="UNY239" s="79"/>
      <c r="UNZ239" s="79"/>
      <c r="UOA239" s="79"/>
      <c r="UOB239" s="79"/>
      <c r="UOC239" s="79"/>
      <c r="UOD239" s="79"/>
      <c r="UOE239" s="79"/>
      <c r="UOF239" s="79"/>
      <c r="UOG239" s="79"/>
      <c r="UOH239" s="79"/>
      <c r="UOI239" s="79"/>
      <c r="UOJ239" s="79"/>
      <c r="UOK239" s="79"/>
      <c r="UOL239" s="79"/>
      <c r="UOM239" s="79"/>
      <c r="UON239" s="79"/>
      <c r="UOO239" s="79"/>
      <c r="UOP239" s="79"/>
      <c r="UOQ239" s="79"/>
      <c r="UOR239" s="79"/>
      <c r="UOS239" s="79"/>
      <c r="UOT239" s="79"/>
      <c r="UOU239" s="79"/>
      <c r="UOV239" s="79"/>
      <c r="UOW239" s="79"/>
      <c r="UOX239" s="79"/>
      <c r="UOY239" s="79"/>
      <c r="UOZ239" s="79"/>
      <c r="UPA239" s="79"/>
      <c r="UPB239" s="79"/>
      <c r="UPC239" s="79"/>
      <c r="UPD239" s="79"/>
      <c r="UPE239" s="79"/>
      <c r="UPF239" s="79"/>
      <c r="UPG239" s="79"/>
      <c r="UPH239" s="79"/>
      <c r="UPI239" s="79"/>
      <c r="UPJ239" s="79"/>
      <c r="UPK239" s="79"/>
      <c r="UPL239" s="79"/>
      <c r="UPM239" s="79"/>
      <c r="UPN239" s="79"/>
      <c r="UPO239" s="79"/>
      <c r="UPP239" s="79"/>
      <c r="UPQ239" s="79"/>
      <c r="UPR239" s="79"/>
      <c r="UPS239" s="79"/>
      <c r="UPT239" s="79"/>
      <c r="UPU239" s="79"/>
      <c r="UPV239" s="79"/>
      <c r="UPW239" s="79"/>
      <c r="UPX239" s="79"/>
      <c r="UPY239" s="79"/>
      <c r="UPZ239" s="79"/>
      <c r="UQA239" s="79"/>
      <c r="UQB239" s="79"/>
      <c r="UQC239" s="79"/>
      <c r="UQD239" s="79"/>
      <c r="UQE239" s="79"/>
      <c r="UQF239" s="79"/>
      <c r="UQG239" s="79"/>
      <c r="UQH239" s="79"/>
      <c r="UQI239" s="79"/>
      <c r="UQJ239" s="79"/>
      <c r="UQK239" s="79"/>
      <c r="UQL239" s="79"/>
      <c r="UQM239" s="79"/>
      <c r="UQN239" s="79"/>
      <c r="UQO239" s="79"/>
      <c r="UQP239" s="79"/>
      <c r="UQQ239" s="79"/>
      <c r="UQR239" s="79"/>
      <c r="UQS239" s="79"/>
      <c r="UQT239" s="79"/>
      <c r="UQU239" s="79"/>
      <c r="UQV239" s="79"/>
      <c r="UQW239" s="79"/>
      <c r="UQX239" s="79"/>
      <c r="UQY239" s="79"/>
      <c r="UQZ239" s="79"/>
      <c r="URA239" s="79"/>
      <c r="URB239" s="79"/>
      <c r="URC239" s="79"/>
      <c r="URD239" s="79"/>
      <c r="URE239" s="79"/>
      <c r="URF239" s="79"/>
      <c r="URG239" s="79"/>
      <c r="URH239" s="79"/>
      <c r="URI239" s="79"/>
      <c r="URJ239" s="79"/>
      <c r="URK239" s="79"/>
      <c r="URL239" s="79"/>
      <c r="URM239" s="79"/>
      <c r="URN239" s="79"/>
      <c r="URO239" s="79"/>
      <c r="URP239" s="79"/>
      <c r="URQ239" s="79"/>
      <c r="URR239" s="79"/>
      <c r="URS239" s="79"/>
      <c r="URT239" s="79"/>
      <c r="URU239" s="79"/>
      <c r="URV239" s="79"/>
      <c r="URW239" s="79"/>
      <c r="URX239" s="79"/>
      <c r="URY239" s="79"/>
      <c r="URZ239" s="79"/>
      <c r="USA239" s="79"/>
      <c r="USB239" s="79"/>
      <c r="USC239" s="79"/>
      <c r="USD239" s="79"/>
      <c r="USE239" s="79"/>
      <c r="USF239" s="79"/>
      <c r="USG239" s="79"/>
      <c r="USH239" s="79"/>
      <c r="USI239" s="79"/>
      <c r="USJ239" s="79"/>
      <c r="USK239" s="79"/>
      <c r="USL239" s="79"/>
      <c r="USM239" s="79"/>
      <c r="USN239" s="79"/>
      <c r="USO239" s="79"/>
      <c r="USP239" s="79"/>
      <c r="USQ239" s="79"/>
      <c r="USR239" s="79"/>
      <c r="USS239" s="79"/>
      <c r="UST239" s="79"/>
      <c r="USU239" s="79"/>
      <c r="USV239" s="79"/>
      <c r="USW239" s="79"/>
      <c r="USX239" s="79"/>
      <c r="USY239" s="79"/>
      <c r="USZ239" s="79"/>
      <c r="UTA239" s="79"/>
      <c r="UTB239" s="79"/>
      <c r="UTC239" s="79"/>
      <c r="UTD239" s="79"/>
      <c r="UTE239" s="79"/>
      <c r="UTF239" s="79"/>
      <c r="UTG239" s="79"/>
      <c r="UTH239" s="79"/>
      <c r="UTI239" s="79"/>
      <c r="UTJ239" s="79"/>
      <c r="UTK239" s="79"/>
      <c r="UTL239" s="79"/>
      <c r="UTM239" s="79"/>
      <c r="UTN239" s="79"/>
      <c r="UTO239" s="79"/>
      <c r="UTP239" s="79"/>
      <c r="UTQ239" s="79"/>
      <c r="UTR239" s="79"/>
      <c r="UTS239" s="79"/>
      <c r="UTT239" s="79"/>
      <c r="UTU239" s="79"/>
      <c r="UTV239" s="79"/>
      <c r="UTW239" s="79"/>
      <c r="UTX239" s="79"/>
      <c r="UTY239" s="79"/>
      <c r="UTZ239" s="79"/>
      <c r="UUA239" s="79"/>
      <c r="UUB239" s="79"/>
      <c r="UUC239" s="79"/>
      <c r="UUD239" s="79"/>
      <c r="UUE239" s="79"/>
      <c r="UUF239" s="79"/>
      <c r="UUG239" s="79"/>
      <c r="UUH239" s="79"/>
      <c r="UUI239" s="79"/>
      <c r="UUJ239" s="79"/>
      <c r="UUK239" s="79"/>
      <c r="UUL239" s="79"/>
      <c r="UUM239" s="79"/>
      <c r="UUN239" s="79"/>
      <c r="UUO239" s="79"/>
      <c r="UUP239" s="79"/>
      <c r="UUQ239" s="79"/>
      <c r="UUR239" s="79"/>
      <c r="UUS239" s="79"/>
      <c r="UUT239" s="79"/>
      <c r="UUU239" s="79"/>
      <c r="UUV239" s="79"/>
      <c r="UUW239" s="79"/>
      <c r="UUX239" s="79"/>
      <c r="UUY239" s="79"/>
      <c r="UUZ239" s="79"/>
      <c r="UVA239" s="79"/>
      <c r="UVB239" s="79"/>
      <c r="UVC239" s="79"/>
      <c r="UVD239" s="79"/>
      <c r="UVE239" s="79"/>
      <c r="UVF239" s="79"/>
      <c r="UVG239" s="79"/>
      <c r="UVH239" s="79"/>
      <c r="UVI239" s="79"/>
      <c r="UVJ239" s="79"/>
      <c r="UVK239" s="79"/>
      <c r="UVL239" s="79"/>
      <c r="UVM239" s="79"/>
      <c r="UVN239" s="79"/>
      <c r="UVO239" s="79"/>
      <c r="UVP239" s="79"/>
      <c r="UVQ239" s="79"/>
      <c r="UVR239" s="79"/>
      <c r="UVS239" s="79"/>
      <c r="UVT239" s="79"/>
      <c r="UVU239" s="79"/>
      <c r="UVV239" s="79"/>
      <c r="UVW239" s="79"/>
      <c r="UVX239" s="79"/>
      <c r="UVY239" s="79"/>
      <c r="UVZ239" s="79"/>
      <c r="UWA239" s="79"/>
      <c r="UWB239" s="79"/>
      <c r="UWC239" s="79"/>
      <c r="UWD239" s="79"/>
      <c r="UWE239" s="79"/>
      <c r="UWF239" s="79"/>
      <c r="UWG239" s="79"/>
      <c r="UWH239" s="79"/>
      <c r="UWI239" s="79"/>
      <c r="UWJ239" s="79"/>
      <c r="UWK239" s="79"/>
      <c r="UWL239" s="79"/>
      <c r="UWM239" s="79"/>
      <c r="UWN239" s="79"/>
      <c r="UWO239" s="79"/>
      <c r="UWP239" s="79"/>
      <c r="UWQ239" s="79"/>
      <c r="UWR239" s="79"/>
      <c r="UWS239" s="79"/>
      <c r="UWT239" s="79"/>
      <c r="UWU239" s="79"/>
      <c r="UWV239" s="79"/>
      <c r="UWW239" s="79"/>
      <c r="UWX239" s="79"/>
      <c r="UWY239" s="79"/>
      <c r="UWZ239" s="79"/>
      <c r="UXA239" s="79"/>
      <c r="UXB239" s="79"/>
      <c r="UXC239" s="79"/>
      <c r="UXD239" s="79"/>
      <c r="UXE239" s="79"/>
      <c r="UXF239" s="79"/>
      <c r="UXG239" s="79"/>
      <c r="UXH239" s="79"/>
      <c r="UXI239" s="79"/>
      <c r="UXJ239" s="79"/>
      <c r="UXK239" s="79"/>
      <c r="UXL239" s="79"/>
      <c r="UXM239" s="79"/>
      <c r="UXN239" s="79"/>
      <c r="UXO239" s="79"/>
      <c r="UXP239" s="79"/>
      <c r="UXQ239" s="79"/>
      <c r="UXR239" s="79"/>
      <c r="UXS239" s="79"/>
      <c r="UXT239" s="79"/>
      <c r="UXU239" s="79"/>
      <c r="UXV239" s="79"/>
      <c r="UXW239" s="79"/>
      <c r="UXX239" s="79"/>
      <c r="UXY239" s="79"/>
      <c r="UXZ239" s="79"/>
      <c r="UYA239" s="79"/>
      <c r="UYB239" s="79"/>
      <c r="UYC239" s="79"/>
      <c r="UYD239" s="79"/>
      <c r="UYE239" s="79"/>
      <c r="UYF239" s="79"/>
      <c r="UYG239" s="79"/>
      <c r="UYH239" s="79"/>
      <c r="UYI239" s="79"/>
      <c r="UYJ239" s="79"/>
      <c r="UYK239" s="79"/>
      <c r="UYL239" s="79"/>
      <c r="UYM239" s="79"/>
      <c r="UYN239" s="79"/>
      <c r="UYO239" s="79"/>
      <c r="UYP239" s="79"/>
      <c r="UYQ239" s="79"/>
      <c r="UYR239" s="79"/>
      <c r="UYS239" s="79"/>
      <c r="UYT239" s="79"/>
      <c r="UYU239" s="79"/>
      <c r="UYV239" s="79"/>
      <c r="UYW239" s="79"/>
      <c r="UYX239" s="79"/>
      <c r="UYY239" s="79"/>
      <c r="UYZ239" s="79"/>
      <c r="UZA239" s="79"/>
      <c r="UZB239" s="79"/>
      <c r="UZC239" s="79"/>
      <c r="UZD239" s="79"/>
      <c r="UZE239" s="79"/>
      <c r="UZF239" s="79"/>
      <c r="UZG239" s="79"/>
      <c r="UZH239" s="79"/>
      <c r="UZI239" s="79"/>
      <c r="UZJ239" s="79"/>
      <c r="UZK239" s="79"/>
      <c r="UZL239" s="79"/>
      <c r="UZM239" s="79"/>
      <c r="UZN239" s="79"/>
      <c r="UZO239" s="79"/>
      <c r="UZP239" s="79"/>
      <c r="UZQ239" s="79"/>
      <c r="UZR239" s="79"/>
      <c r="UZS239" s="79"/>
      <c r="UZT239" s="79"/>
      <c r="UZU239" s="79"/>
      <c r="UZV239" s="79"/>
      <c r="UZW239" s="79"/>
      <c r="UZX239" s="79"/>
      <c r="UZY239" s="79"/>
      <c r="UZZ239" s="79"/>
      <c r="VAA239" s="79"/>
      <c r="VAB239" s="79"/>
      <c r="VAC239" s="79"/>
      <c r="VAD239" s="79"/>
      <c r="VAE239" s="79"/>
      <c r="VAF239" s="79"/>
      <c r="VAG239" s="79"/>
      <c r="VAH239" s="79"/>
      <c r="VAI239" s="79"/>
      <c r="VAJ239" s="79"/>
      <c r="VAK239" s="79"/>
      <c r="VAL239" s="79"/>
      <c r="VAM239" s="79"/>
      <c r="VAN239" s="79"/>
      <c r="VAO239" s="79"/>
      <c r="VAP239" s="79"/>
      <c r="VAQ239" s="79"/>
      <c r="VAR239" s="79"/>
      <c r="VAS239" s="79"/>
      <c r="VAT239" s="79"/>
      <c r="VAU239" s="79"/>
      <c r="VAV239" s="79"/>
      <c r="VAW239" s="79"/>
      <c r="VAX239" s="79"/>
      <c r="VAY239" s="79"/>
      <c r="VAZ239" s="79"/>
      <c r="VBA239" s="79"/>
      <c r="VBB239" s="79"/>
      <c r="VBC239" s="79"/>
      <c r="VBD239" s="79"/>
      <c r="VBE239" s="79"/>
      <c r="VBF239" s="79"/>
      <c r="VBG239" s="79"/>
      <c r="VBH239" s="79"/>
      <c r="VBI239" s="79"/>
      <c r="VBJ239" s="79"/>
      <c r="VBK239" s="79"/>
      <c r="VBL239" s="79"/>
      <c r="VBM239" s="79"/>
      <c r="VBN239" s="79"/>
      <c r="VBO239" s="79"/>
      <c r="VBP239" s="79"/>
      <c r="VBQ239" s="79"/>
      <c r="VBR239" s="79"/>
      <c r="VBS239" s="79"/>
      <c r="VBT239" s="79"/>
      <c r="VBU239" s="79"/>
      <c r="VBV239" s="79"/>
      <c r="VBW239" s="79"/>
      <c r="VBX239" s="79"/>
      <c r="VBY239" s="79"/>
      <c r="VBZ239" s="79"/>
      <c r="VCA239" s="79"/>
      <c r="VCB239" s="79"/>
      <c r="VCC239" s="79"/>
      <c r="VCD239" s="79"/>
      <c r="VCE239" s="79"/>
      <c r="VCF239" s="79"/>
      <c r="VCG239" s="79"/>
      <c r="VCH239" s="79"/>
      <c r="VCI239" s="79"/>
      <c r="VCJ239" s="79"/>
      <c r="VCK239" s="79"/>
      <c r="VCL239" s="79"/>
      <c r="VCM239" s="79"/>
      <c r="VCN239" s="79"/>
      <c r="VCO239" s="79"/>
      <c r="VCP239" s="79"/>
      <c r="VCQ239" s="79"/>
      <c r="VCR239" s="79"/>
      <c r="VCS239" s="79"/>
      <c r="VCT239" s="79"/>
      <c r="VCU239" s="79"/>
      <c r="VCV239" s="79"/>
      <c r="VCW239" s="79"/>
      <c r="VCX239" s="79"/>
      <c r="VCY239" s="79"/>
      <c r="VCZ239" s="79"/>
      <c r="VDA239" s="79"/>
      <c r="VDB239" s="79"/>
      <c r="VDC239" s="79"/>
      <c r="VDD239" s="79"/>
      <c r="VDE239" s="79"/>
      <c r="VDF239" s="79"/>
      <c r="VDG239" s="79"/>
      <c r="VDH239" s="79"/>
      <c r="VDI239" s="79"/>
      <c r="VDJ239" s="79"/>
      <c r="VDK239" s="79"/>
      <c r="VDL239" s="79"/>
      <c r="VDM239" s="79"/>
      <c r="VDN239" s="79"/>
      <c r="VDO239" s="79"/>
      <c r="VDP239" s="79"/>
      <c r="VDQ239" s="79"/>
      <c r="VDR239" s="79"/>
      <c r="VDS239" s="79"/>
      <c r="VDT239" s="79"/>
      <c r="VDU239" s="79"/>
      <c r="VDV239" s="79"/>
      <c r="VDW239" s="79"/>
      <c r="VDX239" s="79"/>
      <c r="VDY239" s="79"/>
      <c r="VDZ239" s="79"/>
      <c r="VEA239" s="79"/>
      <c r="VEB239" s="79"/>
      <c r="VEC239" s="79"/>
      <c r="VED239" s="79"/>
      <c r="VEE239" s="79"/>
      <c r="VEF239" s="79"/>
      <c r="VEG239" s="79"/>
      <c r="VEH239" s="79"/>
      <c r="VEI239" s="79"/>
      <c r="VEJ239" s="79"/>
      <c r="VEK239" s="79"/>
      <c r="VEL239" s="79"/>
      <c r="VEM239" s="79"/>
      <c r="VEN239" s="79"/>
      <c r="VEO239" s="79"/>
      <c r="VEP239" s="79"/>
      <c r="VEQ239" s="79"/>
      <c r="VER239" s="79"/>
      <c r="VES239" s="79"/>
      <c r="VET239" s="79"/>
      <c r="VEU239" s="79"/>
      <c r="VEV239" s="79"/>
      <c r="VEW239" s="79"/>
      <c r="VEX239" s="79"/>
      <c r="VEY239" s="79"/>
      <c r="VEZ239" s="79"/>
      <c r="VFA239" s="79"/>
      <c r="VFB239" s="79"/>
      <c r="VFC239" s="79"/>
      <c r="VFD239" s="79"/>
      <c r="VFE239" s="79"/>
      <c r="VFF239" s="79"/>
      <c r="VFG239" s="79"/>
      <c r="VFH239" s="79"/>
      <c r="VFI239" s="79"/>
      <c r="VFJ239" s="79"/>
      <c r="VFK239" s="79"/>
      <c r="VFL239" s="79"/>
      <c r="VFM239" s="79"/>
      <c r="VFN239" s="79"/>
      <c r="VFO239" s="79"/>
      <c r="VFP239" s="79"/>
      <c r="VFQ239" s="79"/>
      <c r="VFR239" s="79"/>
      <c r="VFS239" s="79"/>
      <c r="VFT239" s="79"/>
      <c r="VFU239" s="79"/>
      <c r="VFV239" s="79"/>
      <c r="VFW239" s="79"/>
      <c r="VFX239" s="79"/>
      <c r="VFY239" s="79"/>
      <c r="VFZ239" s="79"/>
      <c r="VGA239" s="79"/>
      <c r="VGB239" s="79"/>
      <c r="VGC239" s="79"/>
      <c r="VGD239" s="79"/>
      <c r="VGE239" s="79"/>
      <c r="VGF239" s="79"/>
      <c r="VGG239" s="79"/>
      <c r="VGH239" s="79"/>
      <c r="VGI239" s="79"/>
      <c r="VGJ239" s="79"/>
      <c r="VGK239" s="79"/>
      <c r="VGL239" s="79"/>
      <c r="VGM239" s="79"/>
      <c r="VGN239" s="79"/>
      <c r="VGO239" s="79"/>
      <c r="VGP239" s="79"/>
      <c r="VGQ239" s="79"/>
      <c r="VGR239" s="79"/>
      <c r="VGS239" s="79"/>
      <c r="VGT239" s="79"/>
      <c r="VGU239" s="79"/>
      <c r="VGV239" s="79"/>
      <c r="VGW239" s="79"/>
      <c r="VGX239" s="79"/>
      <c r="VGY239" s="79"/>
      <c r="VGZ239" s="79"/>
      <c r="VHA239" s="79"/>
      <c r="VHB239" s="79"/>
      <c r="VHC239" s="79"/>
      <c r="VHD239" s="79"/>
      <c r="VHE239" s="79"/>
      <c r="VHF239" s="79"/>
      <c r="VHG239" s="79"/>
      <c r="VHH239" s="79"/>
      <c r="VHI239" s="79"/>
      <c r="VHJ239" s="79"/>
      <c r="VHK239" s="79"/>
      <c r="VHL239" s="79"/>
      <c r="VHM239" s="79"/>
      <c r="VHN239" s="79"/>
      <c r="VHO239" s="79"/>
      <c r="VHP239" s="79"/>
      <c r="VHQ239" s="79"/>
      <c r="VHR239" s="79"/>
      <c r="VHS239" s="79"/>
      <c r="VHT239" s="79"/>
      <c r="VHU239" s="79"/>
      <c r="VHV239" s="79"/>
      <c r="VHW239" s="79"/>
      <c r="VHX239" s="79"/>
      <c r="VHY239" s="79"/>
      <c r="VHZ239" s="79"/>
      <c r="VIA239" s="79"/>
      <c r="VIB239" s="79"/>
      <c r="VIC239" s="79"/>
      <c r="VID239" s="79"/>
      <c r="VIE239" s="79"/>
      <c r="VIF239" s="79"/>
      <c r="VIG239" s="79"/>
      <c r="VIH239" s="79"/>
      <c r="VII239" s="79"/>
      <c r="VIJ239" s="79"/>
      <c r="VIK239" s="79"/>
      <c r="VIL239" s="79"/>
      <c r="VIM239" s="79"/>
      <c r="VIN239" s="79"/>
      <c r="VIO239" s="79"/>
      <c r="VIP239" s="79"/>
      <c r="VIQ239" s="79"/>
      <c r="VIR239" s="79"/>
      <c r="VIS239" s="79"/>
      <c r="VIT239" s="79"/>
      <c r="VIU239" s="79"/>
      <c r="VIV239" s="79"/>
      <c r="VIW239" s="79"/>
      <c r="VIX239" s="79"/>
      <c r="VIY239" s="79"/>
      <c r="VIZ239" s="79"/>
      <c r="VJA239" s="79"/>
      <c r="VJB239" s="79"/>
      <c r="VJC239" s="79"/>
      <c r="VJD239" s="79"/>
      <c r="VJE239" s="79"/>
      <c r="VJF239" s="79"/>
      <c r="VJG239" s="79"/>
      <c r="VJH239" s="79"/>
      <c r="VJI239" s="79"/>
      <c r="VJJ239" s="79"/>
      <c r="VJK239" s="79"/>
      <c r="VJL239" s="79"/>
      <c r="VJM239" s="79"/>
      <c r="VJN239" s="79"/>
      <c r="VJO239" s="79"/>
      <c r="VJP239" s="79"/>
      <c r="VJQ239" s="79"/>
      <c r="VJR239" s="79"/>
      <c r="VJS239" s="79"/>
      <c r="VJT239" s="79"/>
      <c r="VJU239" s="79"/>
      <c r="VJV239" s="79"/>
      <c r="VJW239" s="79"/>
      <c r="VJX239" s="79"/>
      <c r="VJY239" s="79"/>
      <c r="VJZ239" s="79"/>
      <c r="VKA239" s="79"/>
      <c r="VKB239" s="79"/>
      <c r="VKC239" s="79"/>
      <c r="VKD239" s="79"/>
      <c r="VKE239" s="79"/>
      <c r="VKF239" s="79"/>
      <c r="VKG239" s="79"/>
      <c r="VKH239" s="79"/>
      <c r="VKI239" s="79"/>
      <c r="VKJ239" s="79"/>
      <c r="VKK239" s="79"/>
      <c r="VKL239" s="79"/>
      <c r="VKM239" s="79"/>
      <c r="VKN239" s="79"/>
      <c r="VKO239" s="79"/>
      <c r="VKP239" s="79"/>
      <c r="VKQ239" s="79"/>
      <c r="VKR239" s="79"/>
      <c r="VKS239" s="79"/>
      <c r="VKT239" s="79"/>
      <c r="VKU239" s="79"/>
      <c r="VKV239" s="79"/>
      <c r="VKW239" s="79"/>
      <c r="VKX239" s="79"/>
      <c r="VKY239" s="79"/>
      <c r="VKZ239" s="79"/>
      <c r="VLA239" s="79"/>
      <c r="VLB239" s="79"/>
      <c r="VLC239" s="79"/>
      <c r="VLD239" s="79"/>
      <c r="VLE239" s="79"/>
      <c r="VLF239" s="79"/>
      <c r="VLG239" s="79"/>
      <c r="VLH239" s="79"/>
      <c r="VLI239" s="79"/>
      <c r="VLJ239" s="79"/>
      <c r="VLK239" s="79"/>
      <c r="VLL239" s="79"/>
      <c r="VLM239" s="79"/>
      <c r="VLN239" s="79"/>
      <c r="VLO239" s="79"/>
      <c r="VLP239" s="79"/>
      <c r="VLQ239" s="79"/>
      <c r="VLR239" s="79"/>
      <c r="VLS239" s="79"/>
      <c r="VLT239" s="79"/>
      <c r="VLU239" s="79"/>
      <c r="VLV239" s="79"/>
      <c r="VLW239" s="79"/>
      <c r="VLX239" s="79"/>
      <c r="VLY239" s="79"/>
      <c r="VLZ239" s="79"/>
      <c r="VMA239" s="79"/>
      <c r="VMB239" s="79"/>
      <c r="VMC239" s="79"/>
      <c r="VMD239" s="79"/>
      <c r="VME239" s="79"/>
      <c r="VMF239" s="79"/>
      <c r="VMG239" s="79"/>
      <c r="VMH239" s="79"/>
      <c r="VMI239" s="79"/>
      <c r="VMJ239" s="79"/>
      <c r="VMK239" s="79"/>
      <c r="VML239" s="79"/>
      <c r="VMM239" s="79"/>
      <c r="VMN239" s="79"/>
      <c r="VMO239" s="79"/>
      <c r="VMP239" s="79"/>
      <c r="VMQ239" s="79"/>
      <c r="VMR239" s="79"/>
      <c r="VMS239" s="79"/>
      <c r="VMT239" s="79"/>
      <c r="VMU239" s="79"/>
      <c r="VMV239" s="79"/>
      <c r="VMW239" s="79"/>
      <c r="VMX239" s="79"/>
      <c r="VMY239" s="79"/>
      <c r="VMZ239" s="79"/>
      <c r="VNA239" s="79"/>
      <c r="VNB239" s="79"/>
      <c r="VNC239" s="79"/>
      <c r="VND239" s="79"/>
      <c r="VNE239" s="79"/>
      <c r="VNF239" s="79"/>
      <c r="VNG239" s="79"/>
      <c r="VNH239" s="79"/>
      <c r="VNI239" s="79"/>
      <c r="VNJ239" s="79"/>
      <c r="VNK239" s="79"/>
      <c r="VNL239" s="79"/>
      <c r="VNM239" s="79"/>
      <c r="VNN239" s="79"/>
      <c r="VNO239" s="79"/>
      <c r="VNP239" s="79"/>
      <c r="VNQ239" s="79"/>
      <c r="VNR239" s="79"/>
      <c r="VNS239" s="79"/>
      <c r="VNT239" s="79"/>
      <c r="VNU239" s="79"/>
      <c r="VNV239" s="79"/>
      <c r="VNW239" s="79"/>
      <c r="VNX239" s="79"/>
      <c r="VNY239" s="79"/>
      <c r="VNZ239" s="79"/>
      <c r="VOA239" s="79"/>
      <c r="VOB239" s="79"/>
      <c r="VOC239" s="79"/>
      <c r="VOD239" s="79"/>
      <c r="VOE239" s="79"/>
      <c r="VOF239" s="79"/>
      <c r="VOG239" s="79"/>
      <c r="VOH239" s="79"/>
      <c r="VOI239" s="79"/>
      <c r="VOJ239" s="79"/>
      <c r="VOK239" s="79"/>
      <c r="VOL239" s="79"/>
      <c r="VOM239" s="79"/>
      <c r="VON239" s="79"/>
      <c r="VOO239" s="79"/>
      <c r="VOP239" s="79"/>
      <c r="VOQ239" s="79"/>
      <c r="VOR239" s="79"/>
      <c r="VOS239" s="79"/>
      <c r="VOT239" s="79"/>
      <c r="VOU239" s="79"/>
      <c r="VOV239" s="79"/>
      <c r="VOW239" s="79"/>
      <c r="VOX239" s="79"/>
      <c r="VOY239" s="79"/>
      <c r="VOZ239" s="79"/>
      <c r="VPA239" s="79"/>
      <c r="VPB239" s="79"/>
      <c r="VPC239" s="79"/>
      <c r="VPD239" s="79"/>
      <c r="VPE239" s="79"/>
      <c r="VPF239" s="79"/>
      <c r="VPG239" s="79"/>
      <c r="VPH239" s="79"/>
      <c r="VPI239" s="79"/>
      <c r="VPJ239" s="79"/>
      <c r="VPK239" s="79"/>
      <c r="VPL239" s="79"/>
      <c r="VPM239" s="79"/>
      <c r="VPN239" s="79"/>
      <c r="VPO239" s="79"/>
      <c r="VPP239" s="79"/>
      <c r="VPQ239" s="79"/>
      <c r="VPR239" s="79"/>
      <c r="VPS239" s="79"/>
      <c r="VPT239" s="79"/>
      <c r="VPU239" s="79"/>
      <c r="VPV239" s="79"/>
      <c r="VPW239" s="79"/>
      <c r="VPX239" s="79"/>
      <c r="VPY239" s="79"/>
      <c r="VPZ239" s="79"/>
      <c r="VQA239" s="79"/>
      <c r="VQB239" s="79"/>
      <c r="VQC239" s="79"/>
      <c r="VQD239" s="79"/>
      <c r="VQE239" s="79"/>
      <c r="VQF239" s="79"/>
      <c r="VQG239" s="79"/>
      <c r="VQH239" s="79"/>
      <c r="VQI239" s="79"/>
      <c r="VQJ239" s="79"/>
      <c r="VQK239" s="79"/>
      <c r="VQL239" s="79"/>
      <c r="VQM239" s="79"/>
      <c r="VQN239" s="79"/>
      <c r="VQO239" s="79"/>
      <c r="VQP239" s="79"/>
      <c r="VQQ239" s="79"/>
      <c r="VQR239" s="79"/>
      <c r="VQS239" s="79"/>
      <c r="VQT239" s="79"/>
      <c r="VQU239" s="79"/>
      <c r="VQV239" s="79"/>
      <c r="VQW239" s="79"/>
      <c r="VQX239" s="79"/>
      <c r="VQY239" s="79"/>
      <c r="VQZ239" s="79"/>
      <c r="VRA239" s="79"/>
      <c r="VRB239" s="79"/>
      <c r="VRC239" s="79"/>
      <c r="VRD239" s="79"/>
      <c r="VRE239" s="79"/>
      <c r="VRF239" s="79"/>
      <c r="VRG239" s="79"/>
      <c r="VRH239" s="79"/>
      <c r="VRI239" s="79"/>
      <c r="VRJ239" s="79"/>
      <c r="VRK239" s="79"/>
      <c r="VRL239" s="79"/>
      <c r="VRM239" s="79"/>
      <c r="VRN239" s="79"/>
      <c r="VRO239" s="79"/>
      <c r="VRP239" s="79"/>
      <c r="VRQ239" s="79"/>
      <c r="VRR239" s="79"/>
      <c r="VRS239" s="79"/>
      <c r="VRT239" s="79"/>
      <c r="VRU239" s="79"/>
      <c r="VRV239" s="79"/>
      <c r="VRW239" s="79"/>
      <c r="VRX239" s="79"/>
      <c r="VRY239" s="79"/>
      <c r="VRZ239" s="79"/>
      <c r="VSA239" s="79"/>
      <c r="VSB239" s="79"/>
      <c r="VSC239" s="79"/>
      <c r="VSD239" s="79"/>
      <c r="VSE239" s="79"/>
      <c r="VSF239" s="79"/>
      <c r="VSG239" s="79"/>
      <c r="VSH239" s="79"/>
      <c r="VSI239" s="79"/>
      <c r="VSJ239" s="79"/>
      <c r="VSK239" s="79"/>
      <c r="VSL239" s="79"/>
      <c r="VSM239" s="79"/>
      <c r="VSN239" s="79"/>
      <c r="VSO239" s="79"/>
      <c r="VSP239" s="79"/>
      <c r="VSQ239" s="79"/>
      <c r="VSR239" s="79"/>
      <c r="VSS239" s="79"/>
      <c r="VST239" s="79"/>
      <c r="VSU239" s="79"/>
      <c r="VSV239" s="79"/>
      <c r="VSW239" s="79"/>
      <c r="VSX239" s="79"/>
      <c r="VSY239" s="79"/>
      <c r="VSZ239" s="79"/>
      <c r="VTA239" s="79"/>
      <c r="VTB239" s="79"/>
      <c r="VTC239" s="79"/>
      <c r="VTD239" s="79"/>
      <c r="VTE239" s="79"/>
      <c r="VTF239" s="79"/>
      <c r="VTG239" s="79"/>
      <c r="VTH239" s="79"/>
      <c r="VTI239" s="79"/>
      <c r="VTJ239" s="79"/>
      <c r="VTK239" s="79"/>
      <c r="VTL239" s="79"/>
      <c r="VTM239" s="79"/>
      <c r="VTN239" s="79"/>
      <c r="VTO239" s="79"/>
      <c r="VTP239" s="79"/>
      <c r="VTQ239" s="79"/>
      <c r="VTR239" s="79"/>
      <c r="VTS239" s="79"/>
      <c r="VTT239" s="79"/>
      <c r="VTU239" s="79"/>
      <c r="VTV239" s="79"/>
      <c r="VTW239" s="79"/>
      <c r="VTX239" s="79"/>
      <c r="VTY239" s="79"/>
      <c r="VTZ239" s="79"/>
      <c r="VUA239" s="79"/>
      <c r="VUB239" s="79"/>
      <c r="VUC239" s="79"/>
      <c r="VUD239" s="79"/>
      <c r="VUE239" s="79"/>
      <c r="VUF239" s="79"/>
      <c r="VUG239" s="79"/>
      <c r="VUH239" s="79"/>
      <c r="VUI239" s="79"/>
      <c r="VUJ239" s="79"/>
      <c r="VUK239" s="79"/>
      <c r="VUL239" s="79"/>
      <c r="VUM239" s="79"/>
      <c r="VUN239" s="79"/>
      <c r="VUO239" s="79"/>
      <c r="VUP239" s="79"/>
      <c r="VUQ239" s="79"/>
      <c r="VUR239" s="79"/>
      <c r="VUS239" s="79"/>
      <c r="VUT239" s="79"/>
      <c r="VUU239" s="79"/>
      <c r="VUV239" s="79"/>
      <c r="VUW239" s="79"/>
      <c r="VUX239" s="79"/>
      <c r="VUY239" s="79"/>
      <c r="VUZ239" s="79"/>
      <c r="VVA239" s="79"/>
      <c r="VVB239" s="79"/>
      <c r="VVC239" s="79"/>
      <c r="VVD239" s="79"/>
      <c r="VVE239" s="79"/>
      <c r="VVF239" s="79"/>
      <c r="VVG239" s="79"/>
      <c r="VVH239" s="79"/>
      <c r="VVI239" s="79"/>
      <c r="VVJ239" s="79"/>
      <c r="VVK239" s="79"/>
      <c r="VVL239" s="79"/>
      <c r="VVM239" s="79"/>
      <c r="VVN239" s="79"/>
      <c r="VVO239" s="79"/>
      <c r="VVP239" s="79"/>
      <c r="VVQ239" s="79"/>
      <c r="VVR239" s="79"/>
      <c r="VVS239" s="79"/>
      <c r="VVT239" s="79"/>
      <c r="VVU239" s="79"/>
      <c r="VVV239" s="79"/>
      <c r="VVW239" s="79"/>
      <c r="VVX239" s="79"/>
      <c r="VVY239" s="79"/>
      <c r="VVZ239" s="79"/>
      <c r="VWA239" s="79"/>
      <c r="VWB239" s="79"/>
      <c r="VWC239" s="79"/>
      <c r="VWD239" s="79"/>
      <c r="VWE239" s="79"/>
      <c r="VWF239" s="79"/>
      <c r="VWG239" s="79"/>
      <c r="VWH239" s="79"/>
      <c r="VWI239" s="79"/>
      <c r="VWJ239" s="79"/>
      <c r="VWK239" s="79"/>
      <c r="VWL239" s="79"/>
      <c r="VWM239" s="79"/>
      <c r="VWN239" s="79"/>
      <c r="VWO239" s="79"/>
      <c r="VWP239" s="79"/>
      <c r="VWQ239" s="79"/>
      <c r="VWR239" s="79"/>
      <c r="VWS239" s="79"/>
      <c r="VWT239" s="79"/>
      <c r="VWU239" s="79"/>
      <c r="VWV239" s="79"/>
      <c r="VWW239" s="79"/>
      <c r="VWX239" s="79"/>
      <c r="VWY239" s="79"/>
      <c r="VWZ239" s="79"/>
      <c r="VXA239" s="79"/>
      <c r="VXB239" s="79"/>
      <c r="VXC239" s="79"/>
      <c r="VXD239" s="79"/>
      <c r="VXE239" s="79"/>
      <c r="VXF239" s="79"/>
      <c r="VXG239" s="79"/>
      <c r="VXH239" s="79"/>
      <c r="VXI239" s="79"/>
      <c r="VXJ239" s="79"/>
      <c r="VXK239" s="79"/>
      <c r="VXL239" s="79"/>
      <c r="VXM239" s="79"/>
      <c r="VXN239" s="79"/>
      <c r="VXO239" s="79"/>
      <c r="VXP239" s="79"/>
      <c r="VXQ239" s="79"/>
      <c r="VXR239" s="79"/>
      <c r="VXS239" s="79"/>
      <c r="VXT239" s="79"/>
      <c r="VXU239" s="79"/>
      <c r="VXV239" s="79"/>
      <c r="VXW239" s="79"/>
      <c r="VXX239" s="79"/>
      <c r="VXY239" s="79"/>
      <c r="VXZ239" s="79"/>
      <c r="VYA239" s="79"/>
      <c r="VYB239" s="79"/>
      <c r="VYC239" s="79"/>
      <c r="VYD239" s="79"/>
      <c r="VYE239" s="79"/>
      <c r="VYF239" s="79"/>
      <c r="VYG239" s="79"/>
      <c r="VYH239" s="79"/>
      <c r="VYI239" s="79"/>
      <c r="VYJ239" s="79"/>
      <c r="VYK239" s="79"/>
      <c r="VYL239" s="79"/>
      <c r="VYM239" s="79"/>
      <c r="VYN239" s="79"/>
      <c r="VYO239" s="79"/>
      <c r="VYP239" s="79"/>
      <c r="VYQ239" s="79"/>
      <c r="VYR239" s="79"/>
      <c r="VYS239" s="79"/>
      <c r="VYT239" s="79"/>
      <c r="VYU239" s="79"/>
      <c r="VYV239" s="79"/>
      <c r="VYW239" s="79"/>
      <c r="VYX239" s="79"/>
      <c r="VYY239" s="79"/>
      <c r="VYZ239" s="79"/>
      <c r="VZA239" s="79"/>
      <c r="VZB239" s="79"/>
      <c r="VZC239" s="79"/>
      <c r="VZD239" s="79"/>
      <c r="VZE239" s="79"/>
      <c r="VZF239" s="79"/>
      <c r="VZG239" s="79"/>
      <c r="VZH239" s="79"/>
      <c r="VZI239" s="79"/>
      <c r="VZJ239" s="79"/>
      <c r="VZK239" s="79"/>
      <c r="VZL239" s="79"/>
      <c r="VZM239" s="79"/>
      <c r="VZN239" s="79"/>
      <c r="VZO239" s="79"/>
      <c r="VZP239" s="79"/>
      <c r="VZQ239" s="79"/>
      <c r="VZR239" s="79"/>
      <c r="VZS239" s="79"/>
      <c r="VZT239" s="79"/>
      <c r="VZU239" s="79"/>
      <c r="VZV239" s="79"/>
      <c r="VZW239" s="79"/>
      <c r="VZX239" s="79"/>
      <c r="VZY239" s="79"/>
      <c r="VZZ239" s="79"/>
      <c r="WAA239" s="79"/>
      <c r="WAB239" s="79"/>
      <c r="WAC239" s="79"/>
      <c r="WAD239" s="79"/>
      <c r="WAE239" s="79"/>
      <c r="WAF239" s="79"/>
      <c r="WAG239" s="79"/>
      <c r="WAH239" s="79"/>
      <c r="WAI239" s="79"/>
      <c r="WAJ239" s="79"/>
      <c r="WAK239" s="79"/>
      <c r="WAL239" s="79"/>
      <c r="WAM239" s="79"/>
      <c r="WAN239" s="79"/>
      <c r="WAO239" s="79"/>
      <c r="WAP239" s="79"/>
      <c r="WAQ239" s="79"/>
      <c r="WAR239" s="79"/>
      <c r="WAS239" s="79"/>
      <c r="WAT239" s="79"/>
      <c r="WAU239" s="79"/>
      <c r="WAV239" s="79"/>
      <c r="WAW239" s="79"/>
      <c r="WAX239" s="79"/>
      <c r="WAY239" s="79"/>
      <c r="WAZ239" s="79"/>
      <c r="WBA239" s="79"/>
      <c r="WBB239" s="79"/>
      <c r="WBC239" s="79"/>
      <c r="WBD239" s="79"/>
      <c r="WBE239" s="79"/>
      <c r="WBF239" s="79"/>
      <c r="WBG239" s="79"/>
      <c r="WBH239" s="79"/>
      <c r="WBI239" s="79"/>
      <c r="WBJ239" s="79"/>
      <c r="WBK239" s="79"/>
      <c r="WBL239" s="79"/>
      <c r="WBM239" s="79"/>
      <c r="WBN239" s="79"/>
      <c r="WBO239" s="79"/>
      <c r="WBP239" s="79"/>
      <c r="WBQ239" s="79"/>
      <c r="WBR239" s="79"/>
      <c r="WBS239" s="79"/>
      <c r="WBT239" s="79"/>
      <c r="WBU239" s="79"/>
      <c r="WBV239" s="79"/>
      <c r="WBW239" s="79"/>
      <c r="WBX239" s="79"/>
      <c r="WBY239" s="79"/>
      <c r="WBZ239" s="79"/>
      <c r="WCA239" s="79"/>
      <c r="WCB239" s="79"/>
      <c r="WCC239" s="79"/>
      <c r="WCD239" s="79"/>
      <c r="WCE239" s="79"/>
      <c r="WCF239" s="79"/>
      <c r="WCG239" s="79"/>
      <c r="WCH239" s="79"/>
      <c r="WCI239" s="79"/>
      <c r="WCJ239" s="79"/>
      <c r="WCK239" s="79"/>
      <c r="WCL239" s="79"/>
      <c r="WCM239" s="79"/>
      <c r="WCN239" s="79"/>
      <c r="WCO239" s="79"/>
      <c r="WCP239" s="79"/>
      <c r="WCQ239" s="79"/>
      <c r="WCR239" s="79"/>
      <c r="WCS239" s="79"/>
      <c r="WCT239" s="79"/>
      <c r="WCU239" s="79"/>
      <c r="WCV239" s="79"/>
      <c r="WCW239" s="79"/>
      <c r="WCX239" s="79"/>
      <c r="WCY239" s="79"/>
      <c r="WCZ239" s="79"/>
      <c r="WDA239" s="79"/>
      <c r="WDB239" s="79"/>
      <c r="WDC239" s="79"/>
      <c r="WDD239" s="79"/>
      <c r="WDE239" s="79"/>
      <c r="WDF239" s="79"/>
      <c r="WDG239" s="79"/>
      <c r="WDH239" s="79"/>
      <c r="WDI239" s="79"/>
      <c r="WDJ239" s="79"/>
      <c r="WDK239" s="79"/>
      <c r="WDL239" s="79"/>
      <c r="WDM239" s="79"/>
      <c r="WDN239" s="79"/>
      <c r="WDO239" s="79"/>
      <c r="WDP239" s="79"/>
      <c r="WDQ239" s="79"/>
      <c r="WDR239" s="79"/>
      <c r="WDS239" s="79"/>
      <c r="WDT239" s="79"/>
      <c r="WDU239" s="79"/>
      <c r="WDV239" s="79"/>
      <c r="WDW239" s="79"/>
      <c r="WDX239" s="79"/>
      <c r="WDY239" s="79"/>
      <c r="WDZ239" s="79"/>
      <c r="WEA239" s="79"/>
      <c r="WEB239" s="79"/>
      <c r="WEC239" s="79"/>
      <c r="WED239" s="79"/>
      <c r="WEE239" s="79"/>
      <c r="WEF239" s="79"/>
      <c r="WEG239" s="79"/>
      <c r="WEH239" s="79"/>
      <c r="WEI239" s="79"/>
      <c r="WEJ239" s="79"/>
      <c r="WEK239" s="79"/>
      <c r="WEL239" s="79"/>
      <c r="WEM239" s="79"/>
      <c r="WEN239" s="79"/>
      <c r="WEO239" s="79"/>
      <c r="WEP239" s="79"/>
      <c r="WEQ239" s="79"/>
      <c r="WER239" s="79"/>
      <c r="WES239" s="79"/>
      <c r="WET239" s="79"/>
      <c r="WEU239" s="79"/>
      <c r="WEV239" s="79"/>
      <c r="WEW239" s="79"/>
      <c r="WEX239" s="79"/>
      <c r="WEY239" s="79"/>
      <c r="WEZ239" s="79"/>
      <c r="WFA239" s="79"/>
      <c r="WFB239" s="79"/>
      <c r="WFC239" s="79"/>
      <c r="WFD239" s="79"/>
      <c r="WFE239" s="79"/>
      <c r="WFF239" s="79"/>
      <c r="WFG239" s="79"/>
      <c r="WFH239" s="79"/>
      <c r="WFI239" s="79"/>
      <c r="WFJ239" s="79"/>
      <c r="WFK239" s="79"/>
      <c r="WFL239" s="79"/>
      <c r="WFM239" s="79"/>
      <c r="WFN239" s="79"/>
      <c r="WFO239" s="79"/>
      <c r="WFP239" s="79"/>
      <c r="WFQ239" s="79"/>
      <c r="WFR239" s="79"/>
      <c r="WFS239" s="79"/>
      <c r="WFT239" s="79"/>
      <c r="WFU239" s="79"/>
      <c r="WFV239" s="79"/>
      <c r="WFW239" s="79"/>
      <c r="WFX239" s="79"/>
      <c r="WFY239" s="79"/>
      <c r="WFZ239" s="79"/>
      <c r="WGA239" s="79"/>
      <c r="WGB239" s="79"/>
      <c r="WGC239" s="79"/>
      <c r="WGD239" s="79"/>
      <c r="WGE239" s="79"/>
      <c r="WGF239" s="79"/>
      <c r="WGG239" s="79"/>
      <c r="WGH239" s="79"/>
      <c r="WGI239" s="79"/>
      <c r="WGJ239" s="79"/>
      <c r="WGK239" s="79"/>
      <c r="WGL239" s="79"/>
      <c r="WGM239" s="79"/>
      <c r="WGN239" s="79"/>
      <c r="WGO239" s="79"/>
      <c r="WGP239" s="79"/>
      <c r="WGQ239" s="79"/>
      <c r="WGR239" s="79"/>
      <c r="WGS239" s="79"/>
      <c r="WGT239" s="79"/>
      <c r="WGU239" s="79"/>
      <c r="WGV239" s="79"/>
      <c r="WGW239" s="79"/>
      <c r="WGX239" s="79"/>
      <c r="WGY239" s="79"/>
      <c r="WGZ239" s="79"/>
      <c r="WHA239" s="79"/>
      <c r="WHB239" s="79"/>
      <c r="WHC239" s="79"/>
      <c r="WHD239" s="79"/>
      <c r="WHE239" s="79"/>
      <c r="WHF239" s="79"/>
      <c r="WHG239" s="79"/>
      <c r="WHH239" s="79"/>
      <c r="WHI239" s="79"/>
      <c r="WHJ239" s="79"/>
      <c r="WHK239" s="79"/>
      <c r="WHL239" s="79"/>
      <c r="WHM239" s="79"/>
      <c r="WHN239" s="79"/>
      <c r="WHO239" s="79"/>
      <c r="WHP239" s="79"/>
      <c r="WHQ239" s="79"/>
      <c r="WHR239" s="79"/>
      <c r="WHS239" s="79"/>
      <c r="WHT239" s="79"/>
      <c r="WHU239" s="79"/>
      <c r="WHV239" s="79"/>
      <c r="WHW239" s="79"/>
      <c r="WHX239" s="79"/>
      <c r="WHY239" s="79"/>
      <c r="WHZ239" s="79"/>
      <c r="WIA239" s="79"/>
      <c r="WIB239" s="79"/>
      <c r="WIC239" s="79"/>
      <c r="WID239" s="79"/>
      <c r="WIE239" s="79"/>
      <c r="WIF239" s="79"/>
      <c r="WIG239" s="79"/>
      <c r="WIH239" s="79"/>
      <c r="WII239" s="79"/>
      <c r="WIJ239" s="79"/>
      <c r="WIK239" s="79"/>
      <c r="WIL239" s="79"/>
      <c r="WIM239" s="79"/>
      <c r="WIN239" s="79"/>
      <c r="WIO239" s="79"/>
      <c r="WIP239" s="79"/>
      <c r="WIQ239" s="79"/>
      <c r="WIR239" s="79"/>
      <c r="WIS239" s="79"/>
      <c r="WIT239" s="79"/>
      <c r="WIU239" s="79"/>
      <c r="WIV239" s="79"/>
      <c r="WIW239" s="79"/>
      <c r="WIX239" s="79"/>
      <c r="WIY239" s="79"/>
      <c r="WIZ239" s="79"/>
      <c r="WJA239" s="79"/>
      <c r="WJB239" s="79"/>
      <c r="WJC239" s="79"/>
      <c r="WJD239" s="79"/>
      <c r="WJE239" s="79"/>
      <c r="WJF239" s="79"/>
      <c r="WJG239" s="79"/>
      <c r="WJH239" s="79"/>
      <c r="WJI239" s="79"/>
      <c r="WJJ239" s="79"/>
      <c r="WJK239" s="79"/>
      <c r="WJL239" s="79"/>
      <c r="WJM239" s="79"/>
      <c r="WJN239" s="79"/>
      <c r="WJO239" s="79"/>
      <c r="WJP239" s="79"/>
      <c r="WJQ239" s="79"/>
      <c r="WJR239" s="79"/>
      <c r="WJS239" s="79"/>
      <c r="WJT239" s="79"/>
      <c r="WJU239" s="79"/>
      <c r="WJV239" s="79"/>
      <c r="WJW239" s="79"/>
      <c r="WJX239" s="79"/>
      <c r="WJY239" s="79"/>
      <c r="WJZ239" s="79"/>
      <c r="WKA239" s="79"/>
      <c r="WKB239" s="79"/>
      <c r="WKC239" s="79"/>
      <c r="WKD239" s="79"/>
      <c r="WKE239" s="79"/>
      <c r="WKF239" s="79"/>
      <c r="WKG239" s="79"/>
      <c r="WKH239" s="79"/>
      <c r="WKI239" s="79"/>
      <c r="WKJ239" s="79"/>
      <c r="WKK239" s="79"/>
      <c r="WKL239" s="79"/>
      <c r="WKM239" s="79"/>
      <c r="WKN239" s="79"/>
      <c r="WKO239" s="79"/>
      <c r="WKP239" s="79"/>
      <c r="WKQ239" s="79"/>
      <c r="WKR239" s="79"/>
      <c r="WKS239" s="79"/>
      <c r="WKT239" s="79"/>
      <c r="WKU239" s="79"/>
      <c r="WKV239" s="79"/>
      <c r="WKW239" s="79"/>
      <c r="WKX239" s="79"/>
      <c r="WKY239" s="79"/>
      <c r="WKZ239" s="79"/>
      <c r="WLA239" s="79"/>
      <c r="WLB239" s="79"/>
      <c r="WLC239" s="79"/>
      <c r="WLD239" s="79"/>
      <c r="WLE239" s="79"/>
      <c r="WLF239" s="79"/>
      <c r="WLG239" s="79"/>
      <c r="WLH239" s="79"/>
      <c r="WLI239" s="79"/>
      <c r="WLJ239" s="79"/>
      <c r="WLK239" s="79"/>
      <c r="WLL239" s="79"/>
      <c r="WLM239" s="79"/>
      <c r="WLN239" s="79"/>
      <c r="WLO239" s="79"/>
      <c r="WLP239" s="79"/>
      <c r="WLQ239" s="79"/>
      <c r="WLR239" s="79"/>
      <c r="WLS239" s="79"/>
      <c r="WLT239" s="79"/>
      <c r="WLU239" s="79"/>
      <c r="WLV239" s="79"/>
      <c r="WLW239" s="79"/>
      <c r="WLX239" s="79"/>
      <c r="WLY239" s="79"/>
      <c r="WLZ239" s="79"/>
      <c r="WMA239" s="79"/>
      <c r="WMB239" s="79"/>
      <c r="WMC239" s="79"/>
      <c r="WMD239" s="79"/>
      <c r="WME239" s="79"/>
      <c r="WMF239" s="79"/>
      <c r="WMG239" s="79"/>
      <c r="WMH239" s="79"/>
      <c r="WMI239" s="79"/>
      <c r="WMJ239" s="79"/>
      <c r="WMK239" s="79"/>
      <c r="WML239" s="79"/>
      <c r="WMM239" s="79"/>
      <c r="WMN239" s="79"/>
      <c r="WMO239" s="79"/>
      <c r="WMP239" s="79"/>
      <c r="WMQ239" s="79"/>
      <c r="WMR239" s="79"/>
      <c r="WMS239" s="79"/>
      <c r="WMT239" s="79"/>
      <c r="WMU239" s="79"/>
      <c r="WMV239" s="79"/>
      <c r="WMW239" s="79"/>
      <c r="WMX239" s="79"/>
      <c r="WMY239" s="79"/>
      <c r="WMZ239" s="79"/>
      <c r="WNA239" s="79"/>
      <c r="WNB239" s="79"/>
      <c r="WNC239" s="79"/>
      <c r="WND239" s="79"/>
      <c r="WNE239" s="79"/>
      <c r="WNF239" s="79"/>
      <c r="WNG239" s="79"/>
      <c r="WNH239" s="79"/>
      <c r="WNI239" s="79"/>
      <c r="WNJ239" s="79"/>
      <c r="WNK239" s="79"/>
      <c r="WNL239" s="79"/>
      <c r="WNM239" s="79"/>
      <c r="WNN239" s="79"/>
      <c r="WNO239" s="79"/>
      <c r="WNP239" s="79"/>
      <c r="WNQ239" s="79"/>
      <c r="WNR239" s="79"/>
      <c r="WNS239" s="79"/>
      <c r="WNT239" s="79"/>
      <c r="WNU239" s="79"/>
      <c r="WNV239" s="79"/>
      <c r="WNW239" s="79"/>
      <c r="WNX239" s="79"/>
      <c r="WNY239" s="79"/>
      <c r="WNZ239" s="79"/>
      <c r="WOA239" s="79"/>
      <c r="WOB239" s="79"/>
      <c r="WOC239" s="79"/>
      <c r="WOD239" s="79"/>
      <c r="WOE239" s="79"/>
      <c r="WOF239" s="79"/>
      <c r="WOG239" s="79"/>
      <c r="WOH239" s="79"/>
      <c r="WOI239" s="79"/>
      <c r="WOJ239" s="79"/>
      <c r="WOK239" s="79"/>
      <c r="WOL239" s="79"/>
      <c r="WOM239" s="79"/>
      <c r="WON239" s="79"/>
      <c r="WOO239" s="79"/>
      <c r="WOP239" s="79"/>
      <c r="WOQ239" s="79"/>
      <c r="WOR239" s="79"/>
      <c r="WOS239" s="79"/>
      <c r="WOT239" s="79"/>
      <c r="WOU239" s="79"/>
      <c r="WOV239" s="79"/>
      <c r="WOW239" s="79"/>
      <c r="WOX239" s="79"/>
      <c r="WOY239" s="79"/>
      <c r="WOZ239" s="79"/>
      <c r="WPA239" s="79"/>
      <c r="WPB239" s="79"/>
      <c r="WPC239" s="79"/>
      <c r="WPD239" s="79"/>
      <c r="WPE239" s="79"/>
      <c r="WPF239" s="79"/>
      <c r="WPG239" s="79"/>
      <c r="WPH239" s="79"/>
      <c r="WPI239" s="79"/>
      <c r="WPJ239" s="79"/>
      <c r="WPK239" s="79"/>
      <c r="WPL239" s="79"/>
      <c r="WPM239" s="79"/>
      <c r="WPN239" s="79"/>
      <c r="WPO239" s="79"/>
      <c r="WPP239" s="79"/>
      <c r="WPQ239" s="79"/>
      <c r="WPR239" s="79"/>
      <c r="WPS239" s="79"/>
      <c r="WPT239" s="79"/>
      <c r="WPU239" s="79"/>
      <c r="WPV239" s="79"/>
      <c r="WPW239" s="79"/>
      <c r="WPX239" s="79"/>
      <c r="WPY239" s="79"/>
      <c r="WPZ239" s="79"/>
      <c r="WQA239" s="79"/>
      <c r="WQB239" s="79"/>
      <c r="WQC239" s="79"/>
      <c r="WQD239" s="79"/>
      <c r="WQE239" s="79"/>
      <c r="WQF239" s="79"/>
      <c r="WQG239" s="79"/>
      <c r="WQH239" s="79"/>
      <c r="WQI239" s="79"/>
      <c r="WQJ239" s="79"/>
      <c r="WQK239" s="79"/>
      <c r="WQL239" s="79"/>
      <c r="WQM239" s="79"/>
      <c r="WQN239" s="79"/>
      <c r="WQO239" s="79"/>
      <c r="WQP239" s="79"/>
      <c r="WQQ239" s="79"/>
      <c r="WQR239" s="79"/>
      <c r="WQS239" s="79"/>
      <c r="WQT239" s="79"/>
      <c r="WQU239" s="79"/>
      <c r="WQV239" s="79"/>
      <c r="WQW239" s="79"/>
      <c r="WQX239" s="79"/>
      <c r="WQY239" s="79"/>
      <c r="WQZ239" s="79"/>
      <c r="WRA239" s="79"/>
      <c r="WRB239" s="79"/>
      <c r="WRC239" s="79"/>
      <c r="WRD239" s="79"/>
      <c r="WRE239" s="79"/>
      <c r="WRF239" s="79"/>
      <c r="WRG239" s="79"/>
      <c r="WRH239" s="79"/>
      <c r="WRI239" s="79"/>
      <c r="WRJ239" s="79"/>
      <c r="WRK239" s="79"/>
      <c r="WRL239" s="79"/>
      <c r="WRM239" s="79"/>
      <c r="WRN239" s="79"/>
      <c r="WRO239" s="79"/>
      <c r="WRP239" s="79"/>
      <c r="WRQ239" s="79"/>
      <c r="WRR239" s="79"/>
      <c r="WRS239" s="79"/>
      <c r="WRT239" s="79"/>
      <c r="WRU239" s="79"/>
      <c r="WRV239" s="79"/>
      <c r="WRW239" s="79"/>
      <c r="WRX239" s="79"/>
      <c r="WRY239" s="79"/>
      <c r="WRZ239" s="79"/>
      <c r="WSA239" s="79"/>
      <c r="WSB239" s="79"/>
      <c r="WSC239" s="79"/>
      <c r="WSD239" s="79"/>
      <c r="WSE239" s="79"/>
      <c r="WSF239" s="79"/>
      <c r="WSG239" s="79"/>
      <c r="WSH239" s="79"/>
      <c r="WSI239" s="79"/>
      <c r="WSJ239" s="79"/>
      <c r="WSK239" s="79"/>
      <c r="WSL239" s="79"/>
      <c r="WSM239" s="79"/>
      <c r="WSN239" s="79"/>
      <c r="WSO239" s="79"/>
      <c r="WSP239" s="79"/>
      <c r="WSQ239" s="79"/>
      <c r="WSR239" s="79"/>
      <c r="WSS239" s="79"/>
      <c r="WST239" s="79"/>
      <c r="WSU239" s="79"/>
      <c r="WSV239" s="79"/>
      <c r="WSW239" s="79"/>
      <c r="WSX239" s="79"/>
      <c r="WSY239" s="79"/>
      <c r="WSZ239" s="79"/>
      <c r="WTA239" s="79"/>
      <c r="WTB239" s="79"/>
      <c r="WTC239" s="79"/>
      <c r="WTD239" s="79"/>
      <c r="WTE239" s="79"/>
      <c r="WTF239" s="79"/>
      <c r="WTG239" s="79"/>
      <c r="WTH239" s="79"/>
      <c r="WTI239" s="79"/>
      <c r="WTJ239" s="79"/>
      <c r="WTK239" s="79"/>
      <c r="WTL239" s="79"/>
      <c r="WTM239" s="79"/>
      <c r="WTN239" s="79"/>
      <c r="WTO239" s="79"/>
      <c r="WTP239" s="79"/>
      <c r="WTQ239" s="79"/>
      <c r="WTR239" s="79"/>
      <c r="WTS239" s="79"/>
      <c r="WTT239" s="79"/>
      <c r="WTU239" s="79"/>
      <c r="WTV239" s="79"/>
      <c r="WTW239" s="79"/>
      <c r="WTX239" s="79"/>
      <c r="WTY239" s="79"/>
      <c r="WTZ239" s="79"/>
      <c r="WUA239" s="79"/>
      <c r="WUB239" s="79"/>
      <c r="WUC239" s="79"/>
      <c r="WUD239" s="79"/>
      <c r="WUE239" s="79"/>
      <c r="WUF239" s="79"/>
      <c r="WUG239" s="79"/>
      <c r="WUH239" s="79"/>
      <c r="WUI239" s="79"/>
      <c r="WUJ239" s="79"/>
      <c r="WUK239" s="79"/>
      <c r="WUL239" s="79"/>
      <c r="WUM239" s="79"/>
      <c r="WUN239" s="79"/>
      <c r="WUO239" s="79"/>
      <c r="WUP239" s="79"/>
      <c r="WUQ239" s="79"/>
      <c r="WUR239" s="79"/>
      <c r="WUS239" s="79"/>
      <c r="WUT239" s="79"/>
      <c r="WUU239" s="79"/>
      <c r="WUV239" s="79"/>
      <c r="WUW239" s="79"/>
      <c r="WUX239" s="79"/>
      <c r="WUY239" s="79"/>
      <c r="WUZ239" s="79"/>
      <c r="WVA239" s="79"/>
      <c r="WVB239" s="79"/>
      <c r="WVC239" s="79"/>
      <c r="WVD239" s="79"/>
      <c r="WVE239" s="79"/>
      <c r="WVF239" s="79"/>
      <c r="WVG239" s="79"/>
      <c r="WVH239" s="79"/>
      <c r="WVI239" s="79"/>
      <c r="WVJ239" s="79"/>
      <c r="WVK239" s="79"/>
      <c r="WVL239" s="79"/>
      <c r="WVM239" s="79"/>
      <c r="WVN239" s="79"/>
      <c r="WVO239" s="79"/>
      <c r="WVP239" s="79"/>
      <c r="WVQ239" s="79"/>
      <c r="WVR239" s="79"/>
      <c r="WVS239" s="79"/>
      <c r="WVT239" s="79"/>
      <c r="WVU239" s="79"/>
      <c r="WVV239" s="79"/>
      <c r="WVW239" s="79"/>
      <c r="WVX239" s="79"/>
      <c r="WVY239" s="79"/>
      <c r="WVZ239" s="79"/>
      <c r="WWA239" s="79"/>
      <c r="WWB239" s="79"/>
      <c r="WWC239" s="79"/>
      <c r="WWD239" s="79"/>
      <c r="WWE239" s="79"/>
      <c r="WWF239" s="79"/>
      <c r="WWG239" s="79"/>
      <c r="WWH239" s="79"/>
      <c r="WWI239" s="79"/>
      <c r="WWJ239" s="79"/>
      <c r="WWK239" s="79"/>
      <c r="WWL239" s="79"/>
      <c r="WWM239" s="79"/>
      <c r="WWN239" s="79"/>
      <c r="WWO239" s="79"/>
      <c r="WWP239" s="79"/>
      <c r="WWQ239" s="79"/>
      <c r="WWR239" s="79"/>
      <c r="WWS239" s="79"/>
      <c r="WWT239" s="79"/>
      <c r="WWU239" s="79"/>
      <c r="WWV239" s="79"/>
      <c r="WWW239" s="79"/>
      <c r="WWX239" s="79"/>
      <c r="WWY239" s="79"/>
      <c r="WWZ239" s="79"/>
      <c r="WXA239" s="79"/>
      <c r="WXB239" s="79"/>
      <c r="WXC239" s="79"/>
      <c r="WXD239" s="79"/>
      <c r="WXE239" s="79"/>
      <c r="WXF239" s="79"/>
      <c r="WXG239" s="79"/>
      <c r="WXH239" s="79"/>
      <c r="WXI239" s="79"/>
      <c r="WXJ239" s="79"/>
      <c r="WXK239" s="79"/>
      <c r="WXL239" s="79"/>
      <c r="WXM239" s="79"/>
      <c r="WXN239" s="79"/>
      <c r="WXO239" s="79"/>
      <c r="WXP239" s="79"/>
      <c r="WXQ239" s="79"/>
      <c r="WXR239" s="79"/>
      <c r="WXS239" s="79"/>
      <c r="WXT239" s="79"/>
      <c r="WXU239" s="79"/>
      <c r="WXV239" s="79"/>
      <c r="WXW239" s="79"/>
      <c r="WXX239" s="79"/>
      <c r="WXY239" s="79"/>
      <c r="WXZ239" s="79"/>
      <c r="WYA239" s="79"/>
      <c r="WYB239" s="79"/>
      <c r="WYC239" s="79"/>
    </row>
    <row r="240" spans="1:16201" ht="34.5" customHeight="1" x14ac:dyDescent="0.3">
      <c r="A240" s="144"/>
      <c r="B240" s="147"/>
      <c r="C240" s="141"/>
      <c r="D240" s="21" t="s">
        <v>10</v>
      </c>
      <c r="E240" s="22">
        <f>SUM(F240:N240)</f>
        <v>0</v>
      </c>
      <c r="F240" s="22">
        <f>F243+F248</f>
        <v>0</v>
      </c>
      <c r="G240" s="150">
        <v>0</v>
      </c>
      <c r="H240" s="150"/>
      <c r="I240" s="150"/>
      <c r="J240" s="150"/>
      <c r="K240" s="150"/>
      <c r="L240" s="22">
        <f>L243</f>
        <v>0</v>
      </c>
      <c r="M240" s="22">
        <f>M243</f>
        <v>0</v>
      </c>
      <c r="N240" s="22">
        <v>0</v>
      </c>
      <c r="O240" s="141"/>
    </row>
    <row r="241" spans="1:15" ht="38.25" customHeight="1" x14ac:dyDescent="0.3">
      <c r="A241" s="144"/>
      <c r="B241" s="147"/>
      <c r="C241" s="141"/>
      <c r="D241" s="21" t="s">
        <v>18</v>
      </c>
      <c r="E241" s="22">
        <f>SUM(F241:N241)</f>
        <v>0</v>
      </c>
      <c r="F241" s="22">
        <f>F244</f>
        <v>0</v>
      </c>
      <c r="G241" s="150">
        <f>G244</f>
        <v>0</v>
      </c>
      <c r="H241" s="150"/>
      <c r="I241" s="150"/>
      <c r="J241" s="150"/>
      <c r="K241" s="150"/>
      <c r="L241" s="22">
        <f>L244</f>
        <v>0</v>
      </c>
      <c r="M241" s="22">
        <f>M244</f>
        <v>0</v>
      </c>
      <c r="N241" s="22">
        <v>0</v>
      </c>
      <c r="O241" s="141"/>
    </row>
    <row r="242" spans="1:15" ht="27" customHeight="1" x14ac:dyDescent="0.3">
      <c r="A242" s="144" t="s">
        <v>28</v>
      </c>
      <c r="B242" s="147" t="s">
        <v>43</v>
      </c>
      <c r="C242" s="141" t="s">
        <v>73</v>
      </c>
      <c r="D242" s="21" t="s">
        <v>14</v>
      </c>
      <c r="E242" s="22">
        <f>F242+G242+L242+M242+N242</f>
        <v>0</v>
      </c>
      <c r="F242" s="22">
        <f>F243+F244</f>
        <v>0</v>
      </c>
      <c r="G242" s="150">
        <f>G243+G244</f>
        <v>0</v>
      </c>
      <c r="H242" s="150"/>
      <c r="I242" s="150"/>
      <c r="J242" s="150"/>
      <c r="K242" s="150"/>
      <c r="L242" s="22">
        <f>L243+L244</f>
        <v>0</v>
      </c>
      <c r="M242" s="22">
        <f>M243+M244</f>
        <v>0</v>
      </c>
      <c r="N242" s="22">
        <f>N243+N244</f>
        <v>0</v>
      </c>
      <c r="O242" s="141" t="s">
        <v>17</v>
      </c>
    </row>
    <row r="243" spans="1:15" ht="36.75" customHeight="1" x14ac:dyDescent="0.3">
      <c r="A243" s="144"/>
      <c r="B243" s="147"/>
      <c r="C243" s="141"/>
      <c r="D243" s="21" t="s">
        <v>10</v>
      </c>
      <c r="E243" s="22">
        <v>0</v>
      </c>
      <c r="F243" s="22">
        <v>0</v>
      </c>
      <c r="G243" s="150">
        <v>0</v>
      </c>
      <c r="H243" s="150"/>
      <c r="I243" s="150"/>
      <c r="J243" s="150"/>
      <c r="K243" s="150"/>
      <c r="L243" s="22">
        <v>0</v>
      </c>
      <c r="M243" s="22">
        <v>0</v>
      </c>
      <c r="N243" s="22">
        <v>0</v>
      </c>
      <c r="O243" s="141"/>
    </row>
    <row r="244" spans="1:15" ht="57" customHeight="1" x14ac:dyDescent="0.3">
      <c r="A244" s="144"/>
      <c r="B244" s="147"/>
      <c r="C244" s="141"/>
      <c r="D244" s="21" t="s">
        <v>11</v>
      </c>
      <c r="E244" s="22">
        <f>F244+G244+L244+M244+N244</f>
        <v>0</v>
      </c>
      <c r="F244" s="22">
        <v>0</v>
      </c>
      <c r="G244" s="150">
        <v>0</v>
      </c>
      <c r="H244" s="150"/>
      <c r="I244" s="150"/>
      <c r="J244" s="150"/>
      <c r="K244" s="150"/>
      <c r="L244" s="22">
        <v>0</v>
      </c>
      <c r="M244" s="22">
        <v>0</v>
      </c>
      <c r="N244" s="22">
        <v>0</v>
      </c>
      <c r="O244" s="141"/>
    </row>
    <row r="245" spans="1:15" ht="23.25" customHeight="1" x14ac:dyDescent="0.3">
      <c r="A245" s="144"/>
      <c r="B245" s="147" t="s">
        <v>415</v>
      </c>
      <c r="C245" s="142" t="s">
        <v>124</v>
      </c>
      <c r="D245" s="142" t="s">
        <v>124</v>
      </c>
      <c r="E245" s="150" t="s">
        <v>125</v>
      </c>
      <c r="F245" s="150" t="s">
        <v>126</v>
      </c>
      <c r="G245" s="159" t="s">
        <v>438</v>
      </c>
      <c r="H245" s="150" t="s">
        <v>439</v>
      </c>
      <c r="I245" s="150"/>
      <c r="J245" s="150"/>
      <c r="K245" s="150"/>
      <c r="L245" s="150" t="s">
        <v>127</v>
      </c>
      <c r="M245" s="150" t="s">
        <v>128</v>
      </c>
      <c r="N245" s="150" t="s">
        <v>129</v>
      </c>
      <c r="O245" s="141"/>
    </row>
    <row r="246" spans="1:15" ht="23.25" customHeight="1" x14ac:dyDescent="0.3">
      <c r="A246" s="144"/>
      <c r="B246" s="147"/>
      <c r="C246" s="142"/>
      <c r="D246" s="142"/>
      <c r="E246" s="150"/>
      <c r="F246" s="150"/>
      <c r="G246" s="150"/>
      <c r="H246" s="22" t="s">
        <v>434</v>
      </c>
      <c r="I246" s="22" t="s">
        <v>435</v>
      </c>
      <c r="J246" s="22" t="s">
        <v>436</v>
      </c>
      <c r="K246" s="22" t="s">
        <v>437</v>
      </c>
      <c r="L246" s="150"/>
      <c r="M246" s="150"/>
      <c r="N246" s="150"/>
      <c r="O246" s="141"/>
    </row>
    <row r="247" spans="1:15" ht="24.75" customHeight="1" x14ac:dyDescent="0.3">
      <c r="A247" s="144"/>
      <c r="B247" s="147"/>
      <c r="C247" s="142"/>
      <c r="D247" s="142"/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41"/>
    </row>
    <row r="248" spans="1:15" ht="34.5" customHeight="1" x14ac:dyDescent="0.3">
      <c r="A248" s="208" t="s">
        <v>58</v>
      </c>
      <c r="B248" s="147" t="s">
        <v>42</v>
      </c>
      <c r="C248" s="144" t="s">
        <v>73</v>
      </c>
      <c r="D248" s="21" t="s">
        <v>10</v>
      </c>
      <c r="E248" s="22">
        <v>0</v>
      </c>
      <c r="F248" s="22">
        <v>0</v>
      </c>
      <c r="G248" s="150">
        <v>0</v>
      </c>
      <c r="H248" s="150"/>
      <c r="I248" s="150"/>
      <c r="J248" s="150"/>
      <c r="K248" s="150"/>
      <c r="L248" s="22">
        <v>0</v>
      </c>
      <c r="M248" s="22">
        <v>0</v>
      </c>
      <c r="N248" s="22">
        <v>0</v>
      </c>
      <c r="O248" s="141" t="s">
        <v>17</v>
      </c>
    </row>
    <row r="249" spans="1:15" ht="35.25" customHeight="1" x14ac:dyDescent="0.3">
      <c r="A249" s="208"/>
      <c r="B249" s="147"/>
      <c r="C249" s="144"/>
      <c r="D249" s="21" t="s">
        <v>18</v>
      </c>
      <c r="E249" s="22">
        <v>0</v>
      </c>
      <c r="F249" s="22">
        <v>0</v>
      </c>
      <c r="G249" s="150">
        <v>0</v>
      </c>
      <c r="H249" s="150"/>
      <c r="I249" s="150"/>
      <c r="J249" s="150"/>
      <c r="K249" s="150"/>
      <c r="L249" s="22">
        <v>0</v>
      </c>
      <c r="M249" s="22">
        <v>0</v>
      </c>
      <c r="N249" s="22">
        <v>0</v>
      </c>
      <c r="O249" s="141"/>
    </row>
    <row r="250" spans="1:15" ht="25.5" customHeight="1" x14ac:dyDescent="0.3">
      <c r="A250" s="208"/>
      <c r="B250" s="147"/>
      <c r="C250" s="144"/>
      <c r="D250" s="21" t="s">
        <v>12</v>
      </c>
      <c r="E250" s="22">
        <v>0</v>
      </c>
      <c r="F250" s="22">
        <v>0</v>
      </c>
      <c r="G250" s="150">
        <v>0</v>
      </c>
      <c r="H250" s="150"/>
      <c r="I250" s="150"/>
      <c r="J250" s="150"/>
      <c r="K250" s="150"/>
      <c r="L250" s="22">
        <v>0</v>
      </c>
      <c r="M250" s="22">
        <v>0</v>
      </c>
      <c r="N250" s="22">
        <v>0</v>
      </c>
      <c r="O250" s="141"/>
    </row>
    <row r="251" spans="1:15" ht="23.25" customHeight="1" x14ac:dyDescent="0.3">
      <c r="A251" s="208"/>
      <c r="B251" s="147" t="s">
        <v>416</v>
      </c>
      <c r="C251" s="142" t="s">
        <v>124</v>
      </c>
      <c r="D251" s="142" t="s">
        <v>124</v>
      </c>
      <c r="E251" s="150" t="s">
        <v>125</v>
      </c>
      <c r="F251" s="150" t="s">
        <v>126</v>
      </c>
      <c r="G251" s="159" t="s">
        <v>438</v>
      </c>
      <c r="H251" s="150" t="s">
        <v>439</v>
      </c>
      <c r="I251" s="150"/>
      <c r="J251" s="150"/>
      <c r="K251" s="150"/>
      <c r="L251" s="150" t="s">
        <v>127</v>
      </c>
      <c r="M251" s="150" t="s">
        <v>128</v>
      </c>
      <c r="N251" s="150" t="s">
        <v>129</v>
      </c>
      <c r="O251" s="141"/>
    </row>
    <row r="252" spans="1:15" ht="23.25" customHeight="1" x14ac:dyDescent="0.3">
      <c r="A252" s="208"/>
      <c r="B252" s="147"/>
      <c r="C252" s="142"/>
      <c r="D252" s="142"/>
      <c r="E252" s="150"/>
      <c r="F252" s="150"/>
      <c r="G252" s="150"/>
      <c r="H252" s="22" t="s">
        <v>434</v>
      </c>
      <c r="I252" s="22" t="s">
        <v>435</v>
      </c>
      <c r="J252" s="22" t="s">
        <v>436</v>
      </c>
      <c r="K252" s="22" t="s">
        <v>437</v>
      </c>
      <c r="L252" s="150"/>
      <c r="M252" s="150"/>
      <c r="N252" s="150"/>
      <c r="O252" s="141"/>
    </row>
    <row r="253" spans="1:15" ht="29.25" customHeight="1" x14ac:dyDescent="0.3">
      <c r="A253" s="208"/>
      <c r="B253" s="147"/>
      <c r="C253" s="142"/>
      <c r="D253" s="142"/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41"/>
    </row>
    <row r="254" spans="1:15" ht="23.25" customHeight="1" x14ac:dyDescent="0.3">
      <c r="A254" s="144" t="s">
        <v>33</v>
      </c>
      <c r="B254" s="147" t="s">
        <v>88</v>
      </c>
      <c r="C254" s="144" t="s">
        <v>73</v>
      </c>
      <c r="D254" s="21" t="s">
        <v>14</v>
      </c>
      <c r="E254" s="22">
        <f>SUM(E255:E257)</f>
        <v>0</v>
      </c>
      <c r="F254" s="22">
        <f>SUM(F255:F257)</f>
        <v>0</v>
      </c>
      <c r="G254" s="150">
        <f>SUM(G255:G257)</f>
        <v>0</v>
      </c>
      <c r="H254" s="150"/>
      <c r="I254" s="150"/>
      <c r="J254" s="150"/>
      <c r="K254" s="150"/>
      <c r="L254" s="22">
        <f>SUM(L255:L257)</f>
        <v>0</v>
      </c>
      <c r="M254" s="22">
        <f>SUM(M256:M257)</f>
        <v>0</v>
      </c>
      <c r="N254" s="22">
        <f>SUM(N256:N257)</f>
        <v>0</v>
      </c>
      <c r="O254" s="141"/>
    </row>
    <row r="255" spans="1:15" ht="36" customHeight="1" x14ac:dyDescent="0.3">
      <c r="A255" s="144"/>
      <c r="B255" s="147"/>
      <c r="C255" s="144"/>
      <c r="D255" s="21" t="s">
        <v>10</v>
      </c>
      <c r="E255" s="22">
        <f>F255+G255+L255+M255+N255</f>
        <v>0</v>
      </c>
      <c r="F255" s="22">
        <v>0</v>
      </c>
      <c r="G255" s="150">
        <v>0</v>
      </c>
      <c r="H255" s="150"/>
      <c r="I255" s="150"/>
      <c r="J255" s="150"/>
      <c r="K255" s="150"/>
      <c r="L255" s="22">
        <v>0</v>
      </c>
      <c r="M255" s="22">
        <v>0</v>
      </c>
      <c r="N255" s="22">
        <v>0</v>
      </c>
      <c r="O255" s="141"/>
    </row>
    <row r="256" spans="1:15" ht="35.25" customHeight="1" x14ac:dyDescent="0.3">
      <c r="A256" s="144"/>
      <c r="B256" s="147"/>
      <c r="C256" s="144"/>
      <c r="D256" s="21" t="s">
        <v>18</v>
      </c>
      <c r="E256" s="22">
        <f>SUM(F256:N256)</f>
        <v>0</v>
      </c>
      <c r="F256" s="22">
        <f>F258</f>
        <v>0</v>
      </c>
      <c r="G256" s="150">
        <f t="shared" ref="G256:N256" si="33">G258</f>
        <v>0</v>
      </c>
      <c r="H256" s="150"/>
      <c r="I256" s="150"/>
      <c r="J256" s="150"/>
      <c r="K256" s="150"/>
      <c r="L256" s="22">
        <f t="shared" si="33"/>
        <v>0</v>
      </c>
      <c r="M256" s="22">
        <f t="shared" si="33"/>
        <v>0</v>
      </c>
      <c r="N256" s="22">
        <f t="shared" si="33"/>
        <v>0</v>
      </c>
      <c r="O256" s="213"/>
    </row>
    <row r="257" spans="1:15" ht="24.75" customHeight="1" x14ac:dyDescent="0.3">
      <c r="A257" s="144"/>
      <c r="B257" s="147"/>
      <c r="C257" s="144"/>
      <c r="D257" s="21" t="s">
        <v>12</v>
      </c>
      <c r="E257" s="22">
        <f>SUM(F257:N257)</f>
        <v>0</v>
      </c>
      <c r="F257" s="22">
        <v>0</v>
      </c>
      <c r="G257" s="150">
        <v>0</v>
      </c>
      <c r="H257" s="150"/>
      <c r="I257" s="150"/>
      <c r="J257" s="150"/>
      <c r="K257" s="150"/>
      <c r="L257" s="22">
        <v>0</v>
      </c>
      <c r="M257" s="22">
        <v>0</v>
      </c>
      <c r="N257" s="22">
        <v>0</v>
      </c>
      <c r="O257" s="213"/>
    </row>
    <row r="258" spans="1:15" ht="134.25" customHeight="1" x14ac:dyDescent="0.3">
      <c r="A258" s="144" t="s">
        <v>34</v>
      </c>
      <c r="B258" s="21" t="s">
        <v>89</v>
      </c>
      <c r="C258" s="24" t="s">
        <v>73</v>
      </c>
      <c r="D258" s="21" t="s">
        <v>18</v>
      </c>
      <c r="E258" s="19">
        <f>F258+G258+L258+M258+N258</f>
        <v>0</v>
      </c>
      <c r="F258" s="19">
        <v>0</v>
      </c>
      <c r="G258" s="159">
        <v>0</v>
      </c>
      <c r="H258" s="159"/>
      <c r="I258" s="159"/>
      <c r="J258" s="159"/>
      <c r="K258" s="159"/>
      <c r="L258" s="19">
        <v>0</v>
      </c>
      <c r="M258" s="19">
        <v>0</v>
      </c>
      <c r="N258" s="19">
        <v>0</v>
      </c>
      <c r="O258" s="141" t="s">
        <v>17</v>
      </c>
    </row>
    <row r="259" spans="1:15" ht="42.75" customHeight="1" x14ac:dyDescent="0.3">
      <c r="A259" s="144"/>
      <c r="B259" s="147" t="s">
        <v>142</v>
      </c>
      <c r="C259" s="142" t="s">
        <v>124</v>
      </c>
      <c r="D259" s="142" t="s">
        <v>124</v>
      </c>
      <c r="E259" s="150" t="s">
        <v>125</v>
      </c>
      <c r="F259" s="150" t="s">
        <v>126</v>
      </c>
      <c r="G259" s="159" t="s">
        <v>438</v>
      </c>
      <c r="H259" s="150" t="s">
        <v>439</v>
      </c>
      <c r="I259" s="150"/>
      <c r="J259" s="150"/>
      <c r="K259" s="150"/>
      <c r="L259" s="150" t="s">
        <v>127</v>
      </c>
      <c r="M259" s="150" t="s">
        <v>128</v>
      </c>
      <c r="N259" s="150" t="s">
        <v>129</v>
      </c>
      <c r="O259" s="141"/>
    </row>
    <row r="260" spans="1:15" ht="42.75" customHeight="1" x14ac:dyDescent="0.3">
      <c r="A260" s="144"/>
      <c r="B260" s="147"/>
      <c r="C260" s="142"/>
      <c r="D260" s="142"/>
      <c r="E260" s="150"/>
      <c r="F260" s="150"/>
      <c r="G260" s="150"/>
      <c r="H260" s="22" t="s">
        <v>434</v>
      </c>
      <c r="I260" s="22" t="s">
        <v>435</v>
      </c>
      <c r="J260" s="22" t="s">
        <v>436</v>
      </c>
      <c r="K260" s="22" t="s">
        <v>437</v>
      </c>
      <c r="L260" s="150"/>
      <c r="M260" s="150"/>
      <c r="N260" s="150"/>
      <c r="O260" s="141"/>
    </row>
    <row r="261" spans="1:15" ht="43.5" customHeight="1" x14ac:dyDescent="0.3">
      <c r="A261" s="144"/>
      <c r="B261" s="147"/>
      <c r="C261" s="142"/>
      <c r="D261" s="142"/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41"/>
    </row>
    <row r="262" spans="1:15" ht="35.25" customHeight="1" x14ac:dyDescent="0.3">
      <c r="A262" s="144" t="s">
        <v>217</v>
      </c>
      <c r="B262" s="147" t="s">
        <v>345</v>
      </c>
      <c r="C262" s="141" t="s">
        <v>73</v>
      </c>
      <c r="D262" s="21" t="s">
        <v>8</v>
      </c>
      <c r="E262" s="19">
        <f>E263+E264</f>
        <v>14045.846720000001</v>
      </c>
      <c r="F262" s="19">
        <f t="shared" ref="F262:N262" si="34">F263+F264</f>
        <v>100</v>
      </c>
      <c r="G262" s="159">
        <f t="shared" si="34"/>
        <v>13945.846720000001</v>
      </c>
      <c r="H262" s="159"/>
      <c r="I262" s="159"/>
      <c r="J262" s="159"/>
      <c r="K262" s="159"/>
      <c r="L262" s="19">
        <f t="shared" si="34"/>
        <v>0</v>
      </c>
      <c r="M262" s="19">
        <f t="shared" si="34"/>
        <v>0</v>
      </c>
      <c r="N262" s="19">
        <f t="shared" si="34"/>
        <v>0</v>
      </c>
      <c r="O262" s="141"/>
    </row>
    <row r="263" spans="1:15" ht="36" customHeight="1" x14ac:dyDescent="0.3">
      <c r="A263" s="144"/>
      <c r="B263" s="147"/>
      <c r="C263" s="141"/>
      <c r="D263" s="21" t="s">
        <v>10</v>
      </c>
      <c r="E263" s="19">
        <f>F263+G263+L263+M263+N263</f>
        <v>0</v>
      </c>
      <c r="F263" s="19">
        <v>0</v>
      </c>
      <c r="G263" s="159">
        <v>0</v>
      </c>
      <c r="H263" s="159"/>
      <c r="I263" s="159"/>
      <c r="J263" s="159"/>
      <c r="K263" s="159"/>
      <c r="L263" s="19">
        <v>0</v>
      </c>
      <c r="M263" s="19">
        <v>0</v>
      </c>
      <c r="N263" s="19">
        <v>0</v>
      </c>
      <c r="O263" s="141"/>
    </row>
    <row r="264" spans="1:15" ht="44.25" customHeight="1" x14ac:dyDescent="0.3">
      <c r="A264" s="144"/>
      <c r="B264" s="147"/>
      <c r="C264" s="141"/>
      <c r="D264" s="21" t="s">
        <v>18</v>
      </c>
      <c r="E264" s="19">
        <f>F264+G264+L264+M264+N264</f>
        <v>14045.846720000001</v>
      </c>
      <c r="F264" s="19">
        <f>F265+F269+F273</f>
        <v>100</v>
      </c>
      <c r="G264" s="159">
        <f>G265+G269+G273</f>
        <v>13945.846720000001</v>
      </c>
      <c r="H264" s="159"/>
      <c r="I264" s="159"/>
      <c r="J264" s="159"/>
      <c r="K264" s="159"/>
      <c r="L264" s="19">
        <f>L265+L269+L273</f>
        <v>0</v>
      </c>
      <c r="M264" s="19">
        <f>M265+M269</f>
        <v>0</v>
      </c>
      <c r="N264" s="19">
        <f>N265+N269</f>
        <v>0</v>
      </c>
      <c r="O264" s="141"/>
    </row>
    <row r="265" spans="1:15" ht="66.75" customHeight="1" x14ac:dyDescent="0.3">
      <c r="A265" s="208" t="s">
        <v>463</v>
      </c>
      <c r="B265" s="21" t="s">
        <v>44</v>
      </c>
      <c r="C265" s="24" t="s">
        <v>73</v>
      </c>
      <c r="D265" s="21" t="s">
        <v>18</v>
      </c>
      <c r="E265" s="19">
        <f>F265+G265+L265+M265+N265</f>
        <v>6952.0240000000003</v>
      </c>
      <c r="F265" s="19">
        <v>0</v>
      </c>
      <c r="G265" s="159">
        <f>7000-47.976</f>
        <v>6952.0240000000003</v>
      </c>
      <c r="H265" s="159"/>
      <c r="I265" s="159"/>
      <c r="J265" s="159"/>
      <c r="K265" s="159"/>
      <c r="L265" s="19">
        <v>0</v>
      </c>
      <c r="M265" s="19">
        <v>0</v>
      </c>
      <c r="N265" s="19">
        <v>0</v>
      </c>
      <c r="O265" s="141" t="s">
        <v>17</v>
      </c>
    </row>
    <row r="266" spans="1:15" ht="21" customHeight="1" x14ac:dyDescent="0.3">
      <c r="A266" s="208"/>
      <c r="B266" s="147" t="s">
        <v>143</v>
      </c>
      <c r="C266" s="142" t="s">
        <v>124</v>
      </c>
      <c r="D266" s="142" t="s">
        <v>124</v>
      </c>
      <c r="E266" s="150" t="s">
        <v>125</v>
      </c>
      <c r="F266" s="150" t="s">
        <v>126</v>
      </c>
      <c r="G266" s="159" t="s">
        <v>438</v>
      </c>
      <c r="H266" s="150" t="s">
        <v>439</v>
      </c>
      <c r="I266" s="150"/>
      <c r="J266" s="150"/>
      <c r="K266" s="150"/>
      <c r="L266" s="150" t="s">
        <v>127</v>
      </c>
      <c r="M266" s="150" t="s">
        <v>128</v>
      </c>
      <c r="N266" s="150" t="s">
        <v>129</v>
      </c>
      <c r="O266" s="141"/>
    </row>
    <row r="267" spans="1:15" ht="21" customHeight="1" x14ac:dyDescent="0.3">
      <c r="A267" s="208"/>
      <c r="B267" s="147"/>
      <c r="C267" s="142"/>
      <c r="D267" s="142"/>
      <c r="E267" s="150"/>
      <c r="F267" s="150"/>
      <c r="G267" s="150"/>
      <c r="H267" s="22" t="s">
        <v>434</v>
      </c>
      <c r="I267" s="22" t="s">
        <v>435</v>
      </c>
      <c r="J267" s="22" t="s">
        <v>436</v>
      </c>
      <c r="K267" s="22" t="s">
        <v>437</v>
      </c>
      <c r="L267" s="150"/>
      <c r="M267" s="150"/>
      <c r="N267" s="150"/>
      <c r="O267" s="141"/>
    </row>
    <row r="268" spans="1:15" ht="21.75" customHeight="1" x14ac:dyDescent="0.3">
      <c r="A268" s="208"/>
      <c r="B268" s="147"/>
      <c r="C268" s="142"/>
      <c r="D268" s="142"/>
      <c r="E268" s="18">
        <v>5</v>
      </c>
      <c r="F268" s="18">
        <v>1</v>
      </c>
      <c r="G268" s="18">
        <v>1</v>
      </c>
      <c r="H268" s="18" t="s">
        <v>131</v>
      </c>
      <c r="I268" s="18" t="s">
        <v>131</v>
      </c>
      <c r="J268" s="18" t="s">
        <v>131</v>
      </c>
      <c r="K268" s="18">
        <v>1</v>
      </c>
      <c r="L268" s="18">
        <v>1</v>
      </c>
      <c r="M268" s="18">
        <v>1</v>
      </c>
      <c r="N268" s="18">
        <v>1</v>
      </c>
      <c r="O268" s="141"/>
    </row>
    <row r="269" spans="1:15" ht="89.25" customHeight="1" x14ac:dyDescent="0.3">
      <c r="A269" s="208" t="s">
        <v>464</v>
      </c>
      <c r="B269" s="21" t="s">
        <v>45</v>
      </c>
      <c r="C269" s="24" t="s">
        <v>73</v>
      </c>
      <c r="D269" s="21" t="s">
        <v>18</v>
      </c>
      <c r="E269" s="19">
        <f>F269+G269+L269+M269+N269</f>
        <v>0</v>
      </c>
      <c r="F269" s="19">
        <v>0</v>
      </c>
      <c r="G269" s="159">
        <v>0</v>
      </c>
      <c r="H269" s="159"/>
      <c r="I269" s="159"/>
      <c r="J269" s="159"/>
      <c r="K269" s="159"/>
      <c r="L269" s="19">
        <v>0</v>
      </c>
      <c r="M269" s="19">
        <v>0</v>
      </c>
      <c r="N269" s="19">
        <v>0</v>
      </c>
      <c r="O269" s="141" t="s">
        <v>31</v>
      </c>
    </row>
    <row r="270" spans="1:15" ht="23.25" customHeight="1" x14ac:dyDescent="0.3">
      <c r="A270" s="208"/>
      <c r="B270" s="147" t="s">
        <v>145</v>
      </c>
      <c r="C270" s="142" t="s">
        <v>124</v>
      </c>
      <c r="D270" s="142" t="s">
        <v>124</v>
      </c>
      <c r="E270" s="150" t="s">
        <v>125</v>
      </c>
      <c r="F270" s="150" t="s">
        <v>126</v>
      </c>
      <c r="G270" s="159" t="s">
        <v>438</v>
      </c>
      <c r="H270" s="150" t="s">
        <v>439</v>
      </c>
      <c r="I270" s="150"/>
      <c r="J270" s="150"/>
      <c r="K270" s="150"/>
      <c r="L270" s="150" t="s">
        <v>127</v>
      </c>
      <c r="M270" s="150" t="s">
        <v>128</v>
      </c>
      <c r="N270" s="150" t="s">
        <v>129</v>
      </c>
      <c r="O270" s="141"/>
    </row>
    <row r="271" spans="1:15" ht="23.25" customHeight="1" x14ac:dyDescent="0.3">
      <c r="A271" s="208"/>
      <c r="B271" s="147"/>
      <c r="C271" s="142"/>
      <c r="D271" s="142"/>
      <c r="E271" s="150"/>
      <c r="F271" s="150"/>
      <c r="G271" s="150"/>
      <c r="H271" s="22" t="s">
        <v>434</v>
      </c>
      <c r="I271" s="22" t="s">
        <v>435</v>
      </c>
      <c r="J271" s="22" t="s">
        <v>436</v>
      </c>
      <c r="K271" s="22" t="s">
        <v>437</v>
      </c>
      <c r="L271" s="150"/>
      <c r="M271" s="150"/>
      <c r="N271" s="150"/>
      <c r="O271" s="141"/>
    </row>
    <row r="272" spans="1:15" ht="39.75" customHeight="1" x14ac:dyDescent="0.3">
      <c r="A272" s="208"/>
      <c r="B272" s="147"/>
      <c r="C272" s="142"/>
      <c r="D272" s="142"/>
      <c r="E272" s="18">
        <v>5</v>
      </c>
      <c r="F272" s="18">
        <v>1</v>
      </c>
      <c r="G272" s="18">
        <v>1</v>
      </c>
      <c r="H272" s="18" t="s">
        <v>131</v>
      </c>
      <c r="I272" s="18" t="s">
        <v>131</v>
      </c>
      <c r="J272" s="18" t="s">
        <v>131</v>
      </c>
      <c r="K272" s="18">
        <v>1</v>
      </c>
      <c r="L272" s="18">
        <v>1</v>
      </c>
      <c r="M272" s="18">
        <v>1</v>
      </c>
      <c r="N272" s="18">
        <v>1</v>
      </c>
      <c r="O272" s="141"/>
    </row>
    <row r="273" spans="1:16" ht="84" customHeight="1" x14ac:dyDescent="0.3">
      <c r="A273" s="208" t="s">
        <v>465</v>
      </c>
      <c r="B273" s="21" t="s">
        <v>425</v>
      </c>
      <c r="C273" s="24" t="s">
        <v>73</v>
      </c>
      <c r="D273" s="21" t="s">
        <v>18</v>
      </c>
      <c r="E273" s="19">
        <f>F273+G273+L273+M273+N273</f>
        <v>7093.8227200000001</v>
      </c>
      <c r="F273" s="19">
        <v>100</v>
      </c>
      <c r="G273" s="159">
        <f>7000-6.17728</f>
        <v>6993.8227200000001</v>
      </c>
      <c r="H273" s="159"/>
      <c r="I273" s="159"/>
      <c r="J273" s="159"/>
      <c r="K273" s="159"/>
      <c r="L273" s="19">
        <v>0</v>
      </c>
      <c r="M273" s="19">
        <v>0</v>
      </c>
      <c r="N273" s="19">
        <v>0</v>
      </c>
      <c r="O273" s="141" t="s">
        <v>31</v>
      </c>
    </row>
    <row r="274" spans="1:16" ht="20.25" customHeight="1" x14ac:dyDescent="0.3">
      <c r="A274" s="208"/>
      <c r="B274" s="147" t="s">
        <v>144</v>
      </c>
      <c r="C274" s="142" t="s">
        <v>124</v>
      </c>
      <c r="D274" s="142" t="s">
        <v>124</v>
      </c>
      <c r="E274" s="150" t="s">
        <v>125</v>
      </c>
      <c r="F274" s="150" t="s">
        <v>126</v>
      </c>
      <c r="G274" s="159" t="s">
        <v>438</v>
      </c>
      <c r="H274" s="150" t="s">
        <v>439</v>
      </c>
      <c r="I274" s="150"/>
      <c r="J274" s="150"/>
      <c r="K274" s="150"/>
      <c r="L274" s="150" t="s">
        <v>127</v>
      </c>
      <c r="M274" s="150" t="s">
        <v>128</v>
      </c>
      <c r="N274" s="150" t="s">
        <v>129</v>
      </c>
      <c r="O274" s="141"/>
    </row>
    <row r="275" spans="1:16" ht="24" customHeight="1" x14ac:dyDescent="0.3">
      <c r="A275" s="208"/>
      <c r="B275" s="147"/>
      <c r="C275" s="142"/>
      <c r="D275" s="142"/>
      <c r="E275" s="150"/>
      <c r="F275" s="150"/>
      <c r="G275" s="150"/>
      <c r="H275" s="22" t="s">
        <v>434</v>
      </c>
      <c r="I275" s="22" t="s">
        <v>435</v>
      </c>
      <c r="J275" s="22" t="s">
        <v>436</v>
      </c>
      <c r="K275" s="22" t="s">
        <v>437</v>
      </c>
      <c r="L275" s="150"/>
      <c r="M275" s="150"/>
      <c r="N275" s="150"/>
      <c r="O275" s="141"/>
    </row>
    <row r="276" spans="1:16" ht="47.25" customHeight="1" x14ac:dyDescent="0.3">
      <c r="A276" s="208"/>
      <c r="B276" s="147"/>
      <c r="C276" s="142"/>
      <c r="D276" s="142"/>
      <c r="E276" s="18">
        <v>5</v>
      </c>
      <c r="F276" s="18">
        <v>1</v>
      </c>
      <c r="G276" s="18">
        <v>1</v>
      </c>
      <c r="H276" s="18" t="s">
        <v>131</v>
      </c>
      <c r="I276" s="18" t="s">
        <v>131</v>
      </c>
      <c r="J276" s="18" t="s">
        <v>131</v>
      </c>
      <c r="K276" s="18">
        <v>1</v>
      </c>
      <c r="L276" s="18">
        <v>1</v>
      </c>
      <c r="M276" s="18">
        <v>1</v>
      </c>
      <c r="N276" s="18">
        <v>1</v>
      </c>
      <c r="O276" s="141"/>
      <c r="P276" s="95"/>
    </row>
    <row r="277" spans="1:16" ht="27.75" customHeight="1" x14ac:dyDescent="0.3">
      <c r="A277" s="212"/>
      <c r="B277" s="167" t="s">
        <v>417</v>
      </c>
      <c r="C277" s="144"/>
      <c r="D277" s="96" t="s">
        <v>418</v>
      </c>
      <c r="E277" s="97">
        <f t="shared" ref="E277:N277" si="35">SUM(E278:E280)</f>
        <v>7799244.0600499995</v>
      </c>
      <c r="F277" s="97">
        <f>F278+F279+F280</f>
        <v>161844.41252000001</v>
      </c>
      <c r="G277" s="211">
        <f>SUM(G278:G280)</f>
        <v>1604794.3575299999</v>
      </c>
      <c r="H277" s="211">
        <f t="shared" ref="H277:K277" si="36">SUM(H278:H280)</f>
        <v>0</v>
      </c>
      <c r="I277" s="211">
        <f t="shared" si="36"/>
        <v>0</v>
      </c>
      <c r="J277" s="211">
        <f t="shared" si="36"/>
        <v>0</v>
      </c>
      <c r="K277" s="211">
        <f t="shared" si="36"/>
        <v>0</v>
      </c>
      <c r="L277" s="97">
        <f>SUM(L278:L280)</f>
        <v>3697768.19</v>
      </c>
      <c r="M277" s="97">
        <f t="shared" si="35"/>
        <v>1584956.32</v>
      </c>
      <c r="N277" s="97">
        <f t="shared" si="35"/>
        <v>749880.78</v>
      </c>
      <c r="O277" s="141"/>
    </row>
    <row r="278" spans="1:16" ht="34.5" customHeight="1" x14ac:dyDescent="0.3">
      <c r="A278" s="212"/>
      <c r="B278" s="167"/>
      <c r="C278" s="144"/>
      <c r="D278" s="25" t="s">
        <v>10</v>
      </c>
      <c r="E278" s="97">
        <f>SUM(F278:N278)</f>
        <v>5028507.49</v>
      </c>
      <c r="F278" s="97">
        <f>F240+F255+F141+F176</f>
        <v>81852.08</v>
      </c>
      <c r="G278" s="211">
        <f>G240+G255+G141+G176</f>
        <v>1030427.6099999999</v>
      </c>
      <c r="H278" s="211"/>
      <c r="I278" s="211"/>
      <c r="J278" s="211"/>
      <c r="K278" s="211"/>
      <c r="L278" s="97">
        <f t="shared" ref="L278:N279" si="37">L240+L255+L141+L176</f>
        <v>2320365.25</v>
      </c>
      <c r="M278" s="97">
        <f t="shared" si="37"/>
        <v>1102990.04</v>
      </c>
      <c r="N278" s="97">
        <f t="shared" si="37"/>
        <v>492872.51</v>
      </c>
      <c r="O278" s="141"/>
    </row>
    <row r="279" spans="1:16" ht="37.5" customHeight="1" x14ac:dyDescent="0.3">
      <c r="A279" s="212"/>
      <c r="B279" s="167"/>
      <c r="C279" s="144"/>
      <c r="D279" s="96" t="s">
        <v>18</v>
      </c>
      <c r="E279" s="97">
        <f>SUM(F279:N279)</f>
        <v>2770736.5700499997</v>
      </c>
      <c r="F279" s="97">
        <f t="shared" ref="F279:K279" si="38">F241+F256+F142+F177+F264</f>
        <v>79992.332519999996</v>
      </c>
      <c r="G279" s="211">
        <f t="shared" si="38"/>
        <v>574366.74753000005</v>
      </c>
      <c r="H279" s="211">
        <f t="shared" si="38"/>
        <v>0</v>
      </c>
      <c r="I279" s="211">
        <f t="shared" si="38"/>
        <v>0</v>
      </c>
      <c r="J279" s="211">
        <f t="shared" si="38"/>
        <v>0</v>
      </c>
      <c r="K279" s="211">
        <f t="shared" si="38"/>
        <v>0</v>
      </c>
      <c r="L279" s="97">
        <f t="shared" si="37"/>
        <v>1377402.94</v>
      </c>
      <c r="M279" s="97">
        <f t="shared" si="37"/>
        <v>481966.28</v>
      </c>
      <c r="N279" s="97">
        <f t="shared" si="37"/>
        <v>257008.27</v>
      </c>
      <c r="O279" s="141"/>
    </row>
    <row r="280" spans="1:16" ht="31.5" customHeight="1" x14ac:dyDescent="0.3">
      <c r="A280" s="212"/>
      <c r="B280" s="167"/>
      <c r="C280" s="144"/>
      <c r="D280" s="96" t="s">
        <v>12</v>
      </c>
      <c r="E280" s="97">
        <f>SUM(F280:N280)</f>
        <v>0</v>
      </c>
      <c r="F280" s="97">
        <f>F257+F178</f>
        <v>0</v>
      </c>
      <c r="G280" s="211">
        <f>G257+G178</f>
        <v>0</v>
      </c>
      <c r="H280" s="211"/>
      <c r="I280" s="211"/>
      <c r="J280" s="211"/>
      <c r="K280" s="211"/>
      <c r="L280" s="97">
        <f>L257</f>
        <v>0</v>
      </c>
      <c r="M280" s="97">
        <f>M257</f>
        <v>0</v>
      </c>
      <c r="N280" s="97">
        <f>N257</f>
        <v>0</v>
      </c>
      <c r="O280" s="141"/>
    </row>
    <row r="281" spans="1:16" ht="24.75" customHeight="1" x14ac:dyDescent="0.3">
      <c r="A281" s="214" t="s">
        <v>158</v>
      </c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</row>
    <row r="282" spans="1:16" ht="33" customHeight="1" x14ac:dyDescent="0.3">
      <c r="A282" s="212" t="s">
        <v>6</v>
      </c>
      <c r="B282" s="147" t="s">
        <v>90</v>
      </c>
      <c r="C282" s="144" t="s">
        <v>73</v>
      </c>
      <c r="D282" s="21" t="s">
        <v>14</v>
      </c>
      <c r="E282" s="19">
        <f>E283+E284+E285</f>
        <v>0</v>
      </c>
      <c r="F282" s="19">
        <f t="shared" ref="F282:N282" si="39">F283+F284+F285</f>
        <v>0</v>
      </c>
      <c r="G282" s="152">
        <f t="shared" si="39"/>
        <v>0</v>
      </c>
      <c r="H282" s="153"/>
      <c r="I282" s="153"/>
      <c r="J282" s="153"/>
      <c r="K282" s="154"/>
      <c r="L282" s="19">
        <f t="shared" si="39"/>
        <v>0</v>
      </c>
      <c r="M282" s="19">
        <f t="shared" si="39"/>
        <v>0</v>
      </c>
      <c r="N282" s="19">
        <f t="shared" si="39"/>
        <v>0</v>
      </c>
      <c r="O282" s="141"/>
    </row>
    <row r="283" spans="1:16" ht="33" customHeight="1" x14ac:dyDescent="0.3">
      <c r="A283" s="212"/>
      <c r="B283" s="147"/>
      <c r="C283" s="144"/>
      <c r="D283" s="21" t="s">
        <v>10</v>
      </c>
      <c r="E283" s="19">
        <f>F283+G283+L283+M283+N283</f>
        <v>0</v>
      </c>
      <c r="F283" s="19">
        <f>F287</f>
        <v>0</v>
      </c>
      <c r="G283" s="152">
        <f t="shared" ref="G283:N283" si="40">G287</f>
        <v>0</v>
      </c>
      <c r="H283" s="153"/>
      <c r="I283" s="153"/>
      <c r="J283" s="153"/>
      <c r="K283" s="154"/>
      <c r="L283" s="19">
        <f t="shared" si="40"/>
        <v>0</v>
      </c>
      <c r="M283" s="19">
        <f t="shared" si="40"/>
        <v>0</v>
      </c>
      <c r="N283" s="19">
        <f t="shared" si="40"/>
        <v>0</v>
      </c>
      <c r="O283" s="141"/>
    </row>
    <row r="284" spans="1:16" ht="33" customHeight="1" x14ac:dyDescent="0.3">
      <c r="A284" s="212"/>
      <c r="B284" s="147"/>
      <c r="C284" s="144"/>
      <c r="D284" s="21" t="s">
        <v>18</v>
      </c>
      <c r="E284" s="19">
        <f>F284+G284+L284+M284+N284</f>
        <v>0</v>
      </c>
      <c r="F284" s="19">
        <f>F288</f>
        <v>0</v>
      </c>
      <c r="G284" s="152">
        <f t="shared" ref="G284:N284" si="41">G288</f>
        <v>0</v>
      </c>
      <c r="H284" s="153"/>
      <c r="I284" s="153"/>
      <c r="J284" s="153"/>
      <c r="K284" s="154"/>
      <c r="L284" s="19">
        <f t="shared" si="41"/>
        <v>0</v>
      </c>
      <c r="M284" s="19">
        <f t="shared" si="41"/>
        <v>0</v>
      </c>
      <c r="N284" s="19">
        <f t="shared" si="41"/>
        <v>0</v>
      </c>
      <c r="O284" s="141"/>
    </row>
    <row r="285" spans="1:16" ht="33" customHeight="1" x14ac:dyDescent="0.3">
      <c r="A285" s="212"/>
      <c r="B285" s="147"/>
      <c r="C285" s="144"/>
      <c r="D285" s="21" t="s">
        <v>12</v>
      </c>
      <c r="E285" s="19">
        <f>F285+G285+L285+M285+N285</f>
        <v>0</v>
      </c>
      <c r="F285" s="19">
        <f>F289</f>
        <v>0</v>
      </c>
      <c r="G285" s="152">
        <f t="shared" ref="G285:N285" si="42">G289</f>
        <v>0</v>
      </c>
      <c r="H285" s="153"/>
      <c r="I285" s="153"/>
      <c r="J285" s="153"/>
      <c r="K285" s="154"/>
      <c r="L285" s="19">
        <f t="shared" si="42"/>
        <v>0</v>
      </c>
      <c r="M285" s="19">
        <f t="shared" si="42"/>
        <v>0</v>
      </c>
      <c r="N285" s="19">
        <f t="shared" si="42"/>
        <v>0</v>
      </c>
      <c r="O285" s="141"/>
    </row>
    <row r="286" spans="1:16" ht="21.75" customHeight="1" x14ac:dyDescent="0.3">
      <c r="A286" s="212" t="s">
        <v>13</v>
      </c>
      <c r="B286" s="147" t="s">
        <v>91</v>
      </c>
      <c r="C286" s="144" t="s">
        <v>73</v>
      </c>
      <c r="D286" s="21" t="s">
        <v>14</v>
      </c>
      <c r="E286" s="19">
        <f>E287+E288+E289</f>
        <v>0</v>
      </c>
      <c r="F286" s="19">
        <f t="shared" ref="F286:N286" si="43">F287+F288+F289</f>
        <v>0</v>
      </c>
      <c r="G286" s="159">
        <f t="shared" si="43"/>
        <v>0</v>
      </c>
      <c r="H286" s="159"/>
      <c r="I286" s="159"/>
      <c r="J286" s="159"/>
      <c r="K286" s="159"/>
      <c r="L286" s="19">
        <f t="shared" si="43"/>
        <v>0</v>
      </c>
      <c r="M286" s="19">
        <f t="shared" si="43"/>
        <v>0</v>
      </c>
      <c r="N286" s="19">
        <f t="shared" si="43"/>
        <v>0</v>
      </c>
      <c r="O286" s="141" t="s">
        <v>31</v>
      </c>
    </row>
    <row r="287" spans="1:16" ht="32.25" customHeight="1" x14ac:dyDescent="0.3">
      <c r="A287" s="212"/>
      <c r="B287" s="147"/>
      <c r="C287" s="144"/>
      <c r="D287" s="21" t="s">
        <v>10</v>
      </c>
      <c r="E287" s="19">
        <f>F287+G287+L287+M287+N287</f>
        <v>0</v>
      </c>
      <c r="F287" s="19">
        <v>0</v>
      </c>
      <c r="G287" s="159">
        <v>0</v>
      </c>
      <c r="H287" s="159"/>
      <c r="I287" s="159"/>
      <c r="J287" s="159"/>
      <c r="K287" s="159"/>
      <c r="L287" s="19">
        <v>0</v>
      </c>
      <c r="M287" s="19">
        <v>0</v>
      </c>
      <c r="N287" s="19">
        <v>0</v>
      </c>
      <c r="O287" s="141"/>
    </row>
    <row r="288" spans="1:16" ht="32.25" customHeight="1" x14ac:dyDescent="0.3">
      <c r="A288" s="212"/>
      <c r="B288" s="147"/>
      <c r="C288" s="144"/>
      <c r="D288" s="21" t="s">
        <v>18</v>
      </c>
      <c r="E288" s="19">
        <f>F288+G288+L288+M288+N288</f>
        <v>0</v>
      </c>
      <c r="F288" s="19">
        <v>0</v>
      </c>
      <c r="G288" s="159">
        <v>0</v>
      </c>
      <c r="H288" s="159"/>
      <c r="I288" s="159"/>
      <c r="J288" s="159"/>
      <c r="K288" s="159"/>
      <c r="L288" s="19">
        <v>0</v>
      </c>
      <c r="M288" s="19">
        <v>0</v>
      </c>
      <c r="N288" s="19">
        <v>0</v>
      </c>
      <c r="O288" s="141"/>
    </row>
    <row r="289" spans="1:15" ht="32.25" customHeight="1" x14ac:dyDescent="0.3">
      <c r="A289" s="212"/>
      <c r="B289" s="147"/>
      <c r="C289" s="144"/>
      <c r="D289" s="21" t="s">
        <v>12</v>
      </c>
      <c r="E289" s="19">
        <f>F289+G289+L289+M289+N289</f>
        <v>0</v>
      </c>
      <c r="F289" s="19">
        <v>0</v>
      </c>
      <c r="G289" s="159">
        <v>0</v>
      </c>
      <c r="H289" s="159"/>
      <c r="I289" s="159"/>
      <c r="J289" s="159"/>
      <c r="K289" s="159"/>
      <c r="L289" s="19">
        <v>0</v>
      </c>
      <c r="M289" s="19">
        <v>0</v>
      </c>
      <c r="N289" s="19">
        <v>0</v>
      </c>
      <c r="O289" s="141"/>
    </row>
    <row r="290" spans="1:15" ht="23.25" customHeight="1" x14ac:dyDescent="0.3">
      <c r="A290" s="212"/>
      <c r="B290" s="147" t="s">
        <v>419</v>
      </c>
      <c r="C290" s="142" t="s">
        <v>124</v>
      </c>
      <c r="D290" s="142" t="s">
        <v>124</v>
      </c>
      <c r="E290" s="150" t="s">
        <v>125</v>
      </c>
      <c r="F290" s="150" t="s">
        <v>126</v>
      </c>
      <c r="G290" s="159" t="s">
        <v>438</v>
      </c>
      <c r="H290" s="150" t="s">
        <v>439</v>
      </c>
      <c r="I290" s="150"/>
      <c r="J290" s="150"/>
      <c r="K290" s="150"/>
      <c r="L290" s="150" t="s">
        <v>127</v>
      </c>
      <c r="M290" s="150" t="s">
        <v>128</v>
      </c>
      <c r="N290" s="150" t="s">
        <v>129</v>
      </c>
      <c r="O290" s="141"/>
    </row>
    <row r="291" spans="1:15" ht="23.25" customHeight="1" x14ac:dyDescent="0.3">
      <c r="A291" s="212"/>
      <c r="B291" s="147"/>
      <c r="C291" s="142"/>
      <c r="D291" s="142"/>
      <c r="E291" s="150"/>
      <c r="F291" s="150"/>
      <c r="G291" s="150"/>
      <c r="H291" s="22" t="s">
        <v>434</v>
      </c>
      <c r="I291" s="22" t="s">
        <v>435</v>
      </c>
      <c r="J291" s="22" t="s">
        <v>436</v>
      </c>
      <c r="K291" s="22" t="s">
        <v>437</v>
      </c>
      <c r="L291" s="150"/>
      <c r="M291" s="150"/>
      <c r="N291" s="150"/>
      <c r="O291" s="141"/>
    </row>
    <row r="292" spans="1:15" ht="36.75" customHeight="1" x14ac:dyDescent="0.3">
      <c r="A292" s="212"/>
      <c r="B292" s="147"/>
      <c r="C292" s="142"/>
      <c r="D292" s="142"/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41"/>
    </row>
    <row r="293" spans="1:15" ht="25.5" customHeight="1" x14ac:dyDescent="0.3">
      <c r="A293" s="212" t="s">
        <v>23</v>
      </c>
      <c r="B293" s="147" t="s">
        <v>151</v>
      </c>
      <c r="C293" s="144" t="s">
        <v>73</v>
      </c>
      <c r="D293" s="21" t="s">
        <v>14</v>
      </c>
      <c r="E293" s="19">
        <f>E294+E295+E296</f>
        <v>0</v>
      </c>
      <c r="F293" s="19">
        <f t="shared" ref="F293" si="44">F294+F295+F296</f>
        <v>0</v>
      </c>
      <c r="G293" s="159">
        <f t="shared" ref="G293:N293" si="45">G294+G295+G296</f>
        <v>0</v>
      </c>
      <c r="H293" s="159"/>
      <c r="I293" s="159"/>
      <c r="J293" s="159"/>
      <c r="K293" s="159"/>
      <c r="L293" s="19">
        <f t="shared" si="45"/>
        <v>0</v>
      </c>
      <c r="M293" s="19">
        <f t="shared" si="45"/>
        <v>0</v>
      </c>
      <c r="N293" s="19">
        <f t="shared" si="45"/>
        <v>0</v>
      </c>
      <c r="O293" s="141"/>
    </row>
    <row r="294" spans="1:15" ht="33" customHeight="1" x14ac:dyDescent="0.3">
      <c r="A294" s="212"/>
      <c r="B294" s="147"/>
      <c r="C294" s="144"/>
      <c r="D294" s="21" t="s">
        <v>10</v>
      </c>
      <c r="E294" s="19">
        <f>F294+G294+L294+M294+N294</f>
        <v>0</v>
      </c>
      <c r="F294" s="19">
        <f>F298</f>
        <v>0</v>
      </c>
      <c r="G294" s="159">
        <f t="shared" ref="G294:N294" si="46">G298</f>
        <v>0</v>
      </c>
      <c r="H294" s="159"/>
      <c r="I294" s="159"/>
      <c r="J294" s="159"/>
      <c r="K294" s="159"/>
      <c r="L294" s="19">
        <f t="shared" si="46"/>
        <v>0</v>
      </c>
      <c r="M294" s="19">
        <f t="shared" si="46"/>
        <v>0</v>
      </c>
      <c r="N294" s="19">
        <f t="shared" si="46"/>
        <v>0</v>
      </c>
      <c r="O294" s="141"/>
    </row>
    <row r="295" spans="1:15" ht="33" customHeight="1" x14ac:dyDescent="0.3">
      <c r="A295" s="212"/>
      <c r="B295" s="147"/>
      <c r="C295" s="144"/>
      <c r="D295" s="21" t="s">
        <v>18</v>
      </c>
      <c r="E295" s="19">
        <f>F295+G295+L295+M295+N295</f>
        <v>0</v>
      </c>
      <c r="F295" s="19">
        <f>F299</f>
        <v>0</v>
      </c>
      <c r="G295" s="159">
        <f t="shared" ref="G295:N295" si="47">G299</f>
        <v>0</v>
      </c>
      <c r="H295" s="159"/>
      <c r="I295" s="159"/>
      <c r="J295" s="159"/>
      <c r="K295" s="159"/>
      <c r="L295" s="19">
        <f t="shared" si="47"/>
        <v>0</v>
      </c>
      <c r="M295" s="19">
        <f t="shared" si="47"/>
        <v>0</v>
      </c>
      <c r="N295" s="19">
        <f t="shared" si="47"/>
        <v>0</v>
      </c>
      <c r="O295" s="141"/>
    </row>
    <row r="296" spans="1:15" ht="22.5" customHeight="1" x14ac:dyDescent="0.3">
      <c r="A296" s="212"/>
      <c r="B296" s="147"/>
      <c r="C296" s="144"/>
      <c r="D296" s="21" t="s">
        <v>12</v>
      </c>
      <c r="E296" s="19">
        <f>F296+G296+L296+M296+N296</f>
        <v>0</v>
      </c>
      <c r="F296" s="19">
        <f>F300</f>
        <v>0</v>
      </c>
      <c r="G296" s="159">
        <f t="shared" ref="G296:N296" si="48">G300</f>
        <v>0</v>
      </c>
      <c r="H296" s="159"/>
      <c r="I296" s="159"/>
      <c r="J296" s="159"/>
      <c r="K296" s="159"/>
      <c r="L296" s="19">
        <f t="shared" si="48"/>
        <v>0</v>
      </c>
      <c r="M296" s="19">
        <f t="shared" si="48"/>
        <v>0</v>
      </c>
      <c r="N296" s="19">
        <f t="shared" si="48"/>
        <v>0</v>
      </c>
      <c r="O296" s="141"/>
    </row>
    <row r="297" spans="1:15" ht="33" customHeight="1" x14ac:dyDescent="0.3">
      <c r="A297" s="212"/>
      <c r="B297" s="167" t="s">
        <v>420</v>
      </c>
      <c r="C297" s="144"/>
      <c r="D297" s="25" t="s">
        <v>406</v>
      </c>
      <c r="E297" s="97">
        <f>E298+E299+E300</f>
        <v>0</v>
      </c>
      <c r="F297" s="97">
        <f t="shared" ref="F297:N297" si="49">F298+F299+F300</f>
        <v>0</v>
      </c>
      <c r="G297" s="211">
        <f t="shared" si="49"/>
        <v>0</v>
      </c>
      <c r="H297" s="211"/>
      <c r="I297" s="211"/>
      <c r="J297" s="211"/>
      <c r="K297" s="211"/>
      <c r="L297" s="97">
        <f t="shared" si="49"/>
        <v>0</v>
      </c>
      <c r="M297" s="97">
        <f t="shared" si="49"/>
        <v>0</v>
      </c>
      <c r="N297" s="97">
        <f t="shared" si="49"/>
        <v>0</v>
      </c>
      <c r="O297" s="141"/>
    </row>
    <row r="298" spans="1:15" ht="32.25" customHeight="1" x14ac:dyDescent="0.3">
      <c r="A298" s="212"/>
      <c r="B298" s="167"/>
      <c r="C298" s="144"/>
      <c r="D298" s="25" t="s">
        <v>10</v>
      </c>
      <c r="E298" s="97">
        <f>F298+G298+L298+M298+N298</f>
        <v>0</v>
      </c>
      <c r="F298" s="97">
        <f>F283</f>
        <v>0</v>
      </c>
      <c r="G298" s="211">
        <f t="shared" ref="G298:N300" si="50">G283</f>
        <v>0</v>
      </c>
      <c r="H298" s="211"/>
      <c r="I298" s="211"/>
      <c r="J298" s="211"/>
      <c r="K298" s="211"/>
      <c r="L298" s="97">
        <f t="shared" si="50"/>
        <v>0</v>
      </c>
      <c r="M298" s="97">
        <f t="shared" si="50"/>
        <v>0</v>
      </c>
      <c r="N298" s="97">
        <f t="shared" si="50"/>
        <v>0</v>
      </c>
      <c r="O298" s="141"/>
    </row>
    <row r="299" spans="1:15" ht="32.25" customHeight="1" x14ac:dyDescent="0.3">
      <c r="A299" s="212"/>
      <c r="B299" s="167"/>
      <c r="C299" s="144"/>
      <c r="D299" s="25" t="s">
        <v>18</v>
      </c>
      <c r="E299" s="97">
        <f>F299+G299+L299+M299+N299</f>
        <v>0</v>
      </c>
      <c r="F299" s="97">
        <f>F284</f>
        <v>0</v>
      </c>
      <c r="G299" s="211">
        <f t="shared" si="50"/>
        <v>0</v>
      </c>
      <c r="H299" s="211"/>
      <c r="I299" s="211"/>
      <c r="J299" s="211"/>
      <c r="K299" s="211"/>
      <c r="L299" s="97">
        <f t="shared" si="50"/>
        <v>0</v>
      </c>
      <c r="M299" s="97">
        <f t="shared" si="50"/>
        <v>0</v>
      </c>
      <c r="N299" s="97">
        <f t="shared" si="50"/>
        <v>0</v>
      </c>
      <c r="O299" s="141"/>
    </row>
    <row r="300" spans="1:15" ht="32.25" customHeight="1" x14ac:dyDescent="0.3">
      <c r="A300" s="212"/>
      <c r="B300" s="167"/>
      <c r="C300" s="144"/>
      <c r="D300" s="25" t="s">
        <v>12</v>
      </c>
      <c r="E300" s="97">
        <f>F300+G300+L300+M300+N300</f>
        <v>0</v>
      </c>
      <c r="F300" s="97">
        <f>F285</f>
        <v>0</v>
      </c>
      <c r="G300" s="211">
        <f t="shared" si="50"/>
        <v>0</v>
      </c>
      <c r="H300" s="211"/>
      <c r="I300" s="211"/>
      <c r="J300" s="211"/>
      <c r="K300" s="211"/>
      <c r="L300" s="97">
        <f t="shared" si="50"/>
        <v>0</v>
      </c>
      <c r="M300" s="97">
        <f t="shared" si="50"/>
        <v>0</v>
      </c>
      <c r="N300" s="97">
        <f t="shared" si="50"/>
        <v>0</v>
      </c>
      <c r="O300" s="141"/>
    </row>
    <row r="301" spans="1:15" ht="33" customHeight="1" x14ac:dyDescent="0.3">
      <c r="A301" s="158" t="s">
        <v>159</v>
      </c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</row>
    <row r="302" spans="1:15" ht="34.5" customHeight="1" x14ac:dyDescent="0.3">
      <c r="A302" s="144" t="s">
        <v>6</v>
      </c>
      <c r="B302" s="147" t="s">
        <v>69</v>
      </c>
      <c r="C302" s="144" t="s">
        <v>73</v>
      </c>
      <c r="D302" s="88" t="s">
        <v>8</v>
      </c>
      <c r="E302" s="22">
        <f t="shared" ref="E302:N302" si="51">E303</f>
        <v>0</v>
      </c>
      <c r="F302" s="85">
        <f t="shared" si="51"/>
        <v>0</v>
      </c>
      <c r="G302" s="155">
        <f t="shared" si="51"/>
        <v>0</v>
      </c>
      <c r="H302" s="156"/>
      <c r="I302" s="156"/>
      <c r="J302" s="156"/>
      <c r="K302" s="157"/>
      <c r="L302" s="22">
        <f t="shared" si="51"/>
        <v>0</v>
      </c>
      <c r="M302" s="22">
        <f t="shared" si="51"/>
        <v>0</v>
      </c>
      <c r="N302" s="22">
        <f t="shared" si="51"/>
        <v>0</v>
      </c>
      <c r="O302" s="141"/>
    </row>
    <row r="303" spans="1:15" ht="41.25" customHeight="1" x14ac:dyDescent="0.3">
      <c r="A303" s="144"/>
      <c r="B303" s="147"/>
      <c r="C303" s="144"/>
      <c r="D303" s="98" t="s">
        <v>18</v>
      </c>
      <c r="E303" s="22">
        <f>F303+G303+L303</f>
        <v>0</v>
      </c>
      <c r="F303" s="85">
        <f>F304+F308+F312+F316+F320+F324+F328+F332+F336+F340</f>
        <v>0</v>
      </c>
      <c r="G303" s="155">
        <f t="shared" ref="G303:N303" si="52">G304+G308+G312+G316+G320+G324+G328+G332+G336+G340</f>
        <v>0</v>
      </c>
      <c r="H303" s="156"/>
      <c r="I303" s="156"/>
      <c r="J303" s="156"/>
      <c r="K303" s="157"/>
      <c r="L303" s="22">
        <f t="shared" si="52"/>
        <v>0</v>
      </c>
      <c r="M303" s="22">
        <f t="shared" si="52"/>
        <v>0</v>
      </c>
      <c r="N303" s="22">
        <f t="shared" si="52"/>
        <v>0</v>
      </c>
      <c r="O303" s="141"/>
    </row>
    <row r="304" spans="1:15" ht="75.75" hidden="1" customHeight="1" x14ac:dyDescent="0.3">
      <c r="A304" s="144" t="s">
        <v>13</v>
      </c>
      <c r="B304" s="21" t="s">
        <v>46</v>
      </c>
      <c r="C304" s="23" t="s">
        <v>73</v>
      </c>
      <c r="D304" s="98" t="s">
        <v>18</v>
      </c>
      <c r="E304" s="22">
        <f>G304</f>
        <v>0</v>
      </c>
      <c r="F304" s="22">
        <v>0</v>
      </c>
      <c r="G304" s="155">
        <v>0</v>
      </c>
      <c r="H304" s="156"/>
      <c r="I304" s="156"/>
      <c r="J304" s="156"/>
      <c r="K304" s="157"/>
      <c r="L304" s="22">
        <v>0</v>
      </c>
      <c r="M304" s="22">
        <v>0</v>
      </c>
      <c r="N304" s="22">
        <v>0</v>
      </c>
      <c r="O304" s="193" t="s">
        <v>62</v>
      </c>
    </row>
    <row r="305" spans="1:15" ht="27.75" hidden="1" customHeight="1" x14ac:dyDescent="0.3">
      <c r="A305" s="144"/>
      <c r="B305" s="147" t="s">
        <v>132</v>
      </c>
      <c r="C305" s="142" t="s">
        <v>124</v>
      </c>
      <c r="D305" s="142" t="s">
        <v>124</v>
      </c>
      <c r="E305" s="150" t="s">
        <v>125</v>
      </c>
      <c r="F305" s="150" t="s">
        <v>126</v>
      </c>
      <c r="G305" s="148" t="s">
        <v>438</v>
      </c>
      <c r="H305" s="155" t="s">
        <v>439</v>
      </c>
      <c r="I305" s="156"/>
      <c r="J305" s="156"/>
      <c r="K305" s="157"/>
      <c r="L305" s="150" t="s">
        <v>127</v>
      </c>
      <c r="M305" s="150" t="s">
        <v>128</v>
      </c>
      <c r="N305" s="150" t="s">
        <v>129</v>
      </c>
      <c r="O305" s="193"/>
    </row>
    <row r="306" spans="1:15" ht="23.25" hidden="1" customHeight="1" x14ac:dyDescent="0.3">
      <c r="A306" s="144"/>
      <c r="B306" s="147"/>
      <c r="C306" s="142"/>
      <c r="D306" s="142"/>
      <c r="E306" s="150"/>
      <c r="F306" s="150"/>
      <c r="G306" s="149"/>
      <c r="H306" s="86" t="s">
        <v>434</v>
      </c>
      <c r="I306" s="86" t="s">
        <v>435</v>
      </c>
      <c r="J306" s="86" t="s">
        <v>436</v>
      </c>
      <c r="K306" s="86" t="s">
        <v>437</v>
      </c>
      <c r="L306" s="150"/>
      <c r="M306" s="150"/>
      <c r="N306" s="150"/>
      <c r="O306" s="193"/>
    </row>
    <row r="307" spans="1:15" ht="24" hidden="1" customHeight="1" x14ac:dyDescent="0.3">
      <c r="A307" s="144"/>
      <c r="B307" s="147"/>
      <c r="C307" s="142"/>
      <c r="D307" s="142"/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93"/>
    </row>
    <row r="308" spans="1:15" ht="69.75" hidden="1" customHeight="1" x14ac:dyDescent="0.3">
      <c r="A308" s="144" t="s">
        <v>16</v>
      </c>
      <c r="B308" s="21" t="s">
        <v>47</v>
      </c>
      <c r="C308" s="23" t="s">
        <v>73</v>
      </c>
      <c r="D308" s="98" t="s">
        <v>18</v>
      </c>
      <c r="E308" s="22">
        <v>0</v>
      </c>
      <c r="F308" s="22">
        <v>0</v>
      </c>
      <c r="G308" s="155">
        <v>0</v>
      </c>
      <c r="H308" s="156"/>
      <c r="I308" s="156"/>
      <c r="J308" s="156"/>
      <c r="K308" s="157"/>
      <c r="L308" s="22">
        <v>0</v>
      </c>
      <c r="M308" s="22">
        <v>0</v>
      </c>
      <c r="N308" s="22">
        <v>0</v>
      </c>
      <c r="O308" s="193" t="s">
        <v>62</v>
      </c>
    </row>
    <row r="309" spans="1:15" ht="27" hidden="1" customHeight="1" x14ac:dyDescent="0.3">
      <c r="A309" s="144"/>
      <c r="B309" s="147" t="s">
        <v>133</v>
      </c>
      <c r="C309" s="142" t="s">
        <v>124</v>
      </c>
      <c r="D309" s="142" t="s">
        <v>124</v>
      </c>
      <c r="E309" s="150" t="s">
        <v>125</v>
      </c>
      <c r="F309" s="150" t="s">
        <v>126</v>
      </c>
      <c r="G309" s="148" t="s">
        <v>438</v>
      </c>
      <c r="H309" s="155" t="s">
        <v>439</v>
      </c>
      <c r="I309" s="156"/>
      <c r="J309" s="156"/>
      <c r="K309" s="157"/>
      <c r="L309" s="150" t="s">
        <v>127</v>
      </c>
      <c r="M309" s="150" t="s">
        <v>128</v>
      </c>
      <c r="N309" s="150" t="s">
        <v>129</v>
      </c>
      <c r="O309" s="193"/>
    </row>
    <row r="310" spans="1:15" ht="27" hidden="1" customHeight="1" x14ac:dyDescent="0.3">
      <c r="A310" s="144"/>
      <c r="B310" s="147"/>
      <c r="C310" s="142"/>
      <c r="D310" s="142"/>
      <c r="E310" s="150"/>
      <c r="F310" s="150"/>
      <c r="G310" s="149"/>
      <c r="H310" s="86" t="s">
        <v>434</v>
      </c>
      <c r="I310" s="86" t="s">
        <v>435</v>
      </c>
      <c r="J310" s="86" t="s">
        <v>436</v>
      </c>
      <c r="K310" s="86" t="s">
        <v>437</v>
      </c>
      <c r="L310" s="150"/>
      <c r="M310" s="150"/>
      <c r="N310" s="150"/>
      <c r="O310" s="193"/>
    </row>
    <row r="311" spans="1:15" ht="24.75" hidden="1" customHeight="1" x14ac:dyDescent="0.3">
      <c r="A311" s="144"/>
      <c r="B311" s="147"/>
      <c r="C311" s="142"/>
      <c r="D311" s="142"/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93"/>
    </row>
    <row r="312" spans="1:15" ht="60" hidden="1" customHeight="1" x14ac:dyDescent="0.3">
      <c r="A312" s="145" t="s">
        <v>22</v>
      </c>
      <c r="B312" s="21" t="s">
        <v>48</v>
      </c>
      <c r="C312" s="23" t="s">
        <v>73</v>
      </c>
      <c r="D312" s="98" t="s">
        <v>18</v>
      </c>
      <c r="E312" s="22">
        <v>0</v>
      </c>
      <c r="F312" s="85">
        <v>0</v>
      </c>
      <c r="G312" s="155">
        <v>0</v>
      </c>
      <c r="H312" s="156"/>
      <c r="I312" s="156"/>
      <c r="J312" s="156"/>
      <c r="K312" s="157"/>
      <c r="L312" s="22">
        <v>0</v>
      </c>
      <c r="M312" s="22">
        <v>0</v>
      </c>
      <c r="N312" s="22">
        <v>0</v>
      </c>
      <c r="O312" s="163" t="s">
        <v>62</v>
      </c>
    </row>
    <row r="313" spans="1:15" ht="24.75" hidden="1" customHeight="1" x14ac:dyDescent="0.3">
      <c r="A313" s="146"/>
      <c r="B313" s="184" t="s">
        <v>134</v>
      </c>
      <c r="C313" s="142" t="s">
        <v>124</v>
      </c>
      <c r="D313" s="181" t="s">
        <v>124</v>
      </c>
      <c r="E313" s="177" t="s">
        <v>125</v>
      </c>
      <c r="F313" s="177" t="s">
        <v>126</v>
      </c>
      <c r="G313" s="148" t="s">
        <v>438</v>
      </c>
      <c r="H313" s="155" t="s">
        <v>439</v>
      </c>
      <c r="I313" s="156"/>
      <c r="J313" s="156"/>
      <c r="K313" s="157"/>
      <c r="L313" s="177" t="s">
        <v>127</v>
      </c>
      <c r="M313" s="177" t="s">
        <v>128</v>
      </c>
      <c r="N313" s="177" t="s">
        <v>129</v>
      </c>
      <c r="O313" s="164"/>
    </row>
    <row r="314" spans="1:15" ht="20.25" hidden="1" customHeight="1" x14ac:dyDescent="0.3">
      <c r="A314" s="146"/>
      <c r="B314" s="185"/>
      <c r="C314" s="142"/>
      <c r="D314" s="182"/>
      <c r="E314" s="149"/>
      <c r="F314" s="149"/>
      <c r="G314" s="149"/>
      <c r="H314" s="86" t="s">
        <v>434</v>
      </c>
      <c r="I314" s="86" t="s">
        <v>435</v>
      </c>
      <c r="J314" s="86" t="s">
        <v>436</v>
      </c>
      <c r="K314" s="86" t="s">
        <v>437</v>
      </c>
      <c r="L314" s="149"/>
      <c r="M314" s="149"/>
      <c r="N314" s="149"/>
      <c r="O314" s="164"/>
    </row>
    <row r="315" spans="1:15" ht="24.75" hidden="1" customHeight="1" x14ac:dyDescent="0.3">
      <c r="A315" s="176"/>
      <c r="B315" s="186"/>
      <c r="C315" s="142"/>
      <c r="D315" s="183"/>
      <c r="E315" s="18">
        <v>0</v>
      </c>
      <c r="F315" s="87">
        <v>0</v>
      </c>
      <c r="G315" s="87">
        <v>0</v>
      </c>
      <c r="H315" s="87">
        <v>0</v>
      </c>
      <c r="I315" s="87">
        <v>0</v>
      </c>
      <c r="J315" s="87">
        <v>0</v>
      </c>
      <c r="K315" s="87">
        <v>0</v>
      </c>
      <c r="L315" s="87">
        <v>0</v>
      </c>
      <c r="M315" s="87">
        <v>0</v>
      </c>
      <c r="N315" s="87">
        <v>0</v>
      </c>
      <c r="O315" s="165"/>
    </row>
    <row r="316" spans="1:15" ht="53.25" hidden="1" customHeight="1" x14ac:dyDescent="0.3">
      <c r="A316" s="144" t="s">
        <v>19</v>
      </c>
      <c r="B316" s="21" t="s">
        <v>49</v>
      </c>
      <c r="C316" s="23" t="s">
        <v>73</v>
      </c>
      <c r="D316" s="98" t="s">
        <v>18</v>
      </c>
      <c r="E316" s="22">
        <v>0</v>
      </c>
      <c r="F316" s="22">
        <v>0</v>
      </c>
      <c r="G316" s="155">
        <v>0</v>
      </c>
      <c r="H316" s="156"/>
      <c r="I316" s="156"/>
      <c r="J316" s="156"/>
      <c r="K316" s="157"/>
      <c r="L316" s="22">
        <v>0</v>
      </c>
      <c r="M316" s="22">
        <v>0</v>
      </c>
      <c r="N316" s="22">
        <v>0</v>
      </c>
      <c r="O316" s="193" t="s">
        <v>62</v>
      </c>
    </row>
    <row r="317" spans="1:15" ht="24.75" hidden="1" customHeight="1" x14ac:dyDescent="0.3">
      <c r="A317" s="144"/>
      <c r="B317" s="147" t="s">
        <v>135</v>
      </c>
      <c r="C317" s="142" t="s">
        <v>124</v>
      </c>
      <c r="D317" s="142" t="s">
        <v>124</v>
      </c>
      <c r="E317" s="150" t="s">
        <v>125</v>
      </c>
      <c r="F317" s="150" t="s">
        <v>126</v>
      </c>
      <c r="G317" s="148" t="s">
        <v>438</v>
      </c>
      <c r="H317" s="155" t="s">
        <v>439</v>
      </c>
      <c r="I317" s="156"/>
      <c r="J317" s="156"/>
      <c r="K317" s="157"/>
      <c r="L317" s="150" t="s">
        <v>127</v>
      </c>
      <c r="M317" s="150" t="s">
        <v>128</v>
      </c>
      <c r="N317" s="150" t="s">
        <v>129</v>
      </c>
      <c r="O317" s="193"/>
    </row>
    <row r="318" spans="1:15" ht="24.75" hidden="1" customHeight="1" x14ac:dyDescent="0.3">
      <c r="A318" s="144"/>
      <c r="B318" s="147"/>
      <c r="C318" s="142"/>
      <c r="D318" s="142"/>
      <c r="E318" s="150"/>
      <c r="F318" s="150"/>
      <c r="G318" s="149"/>
      <c r="H318" s="86" t="s">
        <v>434</v>
      </c>
      <c r="I318" s="86" t="s">
        <v>435</v>
      </c>
      <c r="J318" s="86" t="s">
        <v>436</v>
      </c>
      <c r="K318" s="86" t="s">
        <v>437</v>
      </c>
      <c r="L318" s="150"/>
      <c r="M318" s="150"/>
      <c r="N318" s="150"/>
      <c r="O318" s="193"/>
    </row>
    <row r="319" spans="1:15" ht="27.75" hidden="1" customHeight="1" x14ac:dyDescent="0.3">
      <c r="A319" s="144"/>
      <c r="B319" s="147"/>
      <c r="C319" s="142"/>
      <c r="D319" s="142"/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93"/>
    </row>
    <row r="320" spans="1:15" ht="73.5" hidden="1" customHeight="1" x14ac:dyDescent="0.3">
      <c r="A320" s="144" t="s">
        <v>30</v>
      </c>
      <c r="B320" s="21" t="s">
        <v>50</v>
      </c>
      <c r="C320" s="23" t="s">
        <v>73</v>
      </c>
      <c r="D320" s="98" t="s">
        <v>18</v>
      </c>
      <c r="E320" s="22">
        <v>0</v>
      </c>
      <c r="F320" s="22">
        <v>0</v>
      </c>
      <c r="G320" s="155">
        <v>0</v>
      </c>
      <c r="H320" s="156"/>
      <c r="I320" s="156"/>
      <c r="J320" s="156"/>
      <c r="K320" s="157"/>
      <c r="L320" s="22">
        <v>0</v>
      </c>
      <c r="M320" s="22">
        <v>0</v>
      </c>
      <c r="N320" s="22">
        <v>0</v>
      </c>
      <c r="O320" s="193" t="s">
        <v>62</v>
      </c>
    </row>
    <row r="321" spans="1:15" ht="25.5" hidden="1" customHeight="1" x14ac:dyDescent="0.3">
      <c r="A321" s="144"/>
      <c r="B321" s="147" t="s">
        <v>136</v>
      </c>
      <c r="C321" s="142" t="s">
        <v>124</v>
      </c>
      <c r="D321" s="142" t="s">
        <v>124</v>
      </c>
      <c r="E321" s="150" t="s">
        <v>125</v>
      </c>
      <c r="F321" s="150" t="s">
        <v>126</v>
      </c>
      <c r="G321" s="148" t="s">
        <v>438</v>
      </c>
      <c r="H321" s="155" t="s">
        <v>439</v>
      </c>
      <c r="I321" s="156"/>
      <c r="J321" s="156"/>
      <c r="K321" s="157"/>
      <c r="L321" s="150" t="s">
        <v>127</v>
      </c>
      <c r="M321" s="150" t="s">
        <v>128</v>
      </c>
      <c r="N321" s="150" t="s">
        <v>129</v>
      </c>
      <c r="O321" s="193"/>
    </row>
    <row r="322" spans="1:15" ht="24" hidden="1" customHeight="1" x14ac:dyDescent="0.3">
      <c r="A322" s="144"/>
      <c r="B322" s="147"/>
      <c r="C322" s="142"/>
      <c r="D322" s="142"/>
      <c r="E322" s="150"/>
      <c r="F322" s="150"/>
      <c r="G322" s="149"/>
      <c r="H322" s="86" t="s">
        <v>434</v>
      </c>
      <c r="I322" s="86" t="s">
        <v>435</v>
      </c>
      <c r="J322" s="86" t="s">
        <v>436</v>
      </c>
      <c r="K322" s="86" t="s">
        <v>437</v>
      </c>
      <c r="L322" s="150"/>
      <c r="M322" s="150"/>
      <c r="N322" s="150"/>
      <c r="O322" s="193"/>
    </row>
    <row r="323" spans="1:15" ht="30.75" hidden="1" customHeight="1" x14ac:dyDescent="0.3">
      <c r="A323" s="144"/>
      <c r="B323" s="147"/>
      <c r="C323" s="142"/>
      <c r="D323" s="142"/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93"/>
    </row>
    <row r="324" spans="1:15" ht="57.75" hidden="1" customHeight="1" x14ac:dyDescent="0.3">
      <c r="A324" s="144" t="s">
        <v>35</v>
      </c>
      <c r="B324" s="21" t="s">
        <v>51</v>
      </c>
      <c r="C324" s="23" t="s">
        <v>73</v>
      </c>
      <c r="D324" s="98" t="s">
        <v>18</v>
      </c>
      <c r="E324" s="22">
        <v>0</v>
      </c>
      <c r="F324" s="22">
        <v>0</v>
      </c>
      <c r="G324" s="155">
        <v>0</v>
      </c>
      <c r="H324" s="156"/>
      <c r="I324" s="156"/>
      <c r="J324" s="156"/>
      <c r="K324" s="157"/>
      <c r="L324" s="22">
        <v>0</v>
      </c>
      <c r="M324" s="22">
        <v>0</v>
      </c>
      <c r="N324" s="22">
        <v>0</v>
      </c>
      <c r="O324" s="193" t="s">
        <v>62</v>
      </c>
    </row>
    <row r="325" spans="1:15" ht="27" hidden="1" customHeight="1" x14ac:dyDescent="0.3">
      <c r="A325" s="144"/>
      <c r="B325" s="147" t="s">
        <v>137</v>
      </c>
      <c r="C325" s="142" t="s">
        <v>124</v>
      </c>
      <c r="D325" s="142" t="s">
        <v>124</v>
      </c>
      <c r="E325" s="150" t="s">
        <v>125</v>
      </c>
      <c r="F325" s="150" t="s">
        <v>126</v>
      </c>
      <c r="G325" s="148" t="s">
        <v>438</v>
      </c>
      <c r="H325" s="155" t="s">
        <v>439</v>
      </c>
      <c r="I325" s="156"/>
      <c r="J325" s="156"/>
      <c r="K325" s="157"/>
      <c r="L325" s="150" t="s">
        <v>127</v>
      </c>
      <c r="M325" s="150" t="s">
        <v>128</v>
      </c>
      <c r="N325" s="150" t="s">
        <v>129</v>
      </c>
      <c r="O325" s="193"/>
    </row>
    <row r="326" spans="1:15" ht="27" hidden="1" customHeight="1" x14ac:dyDescent="0.3">
      <c r="A326" s="144"/>
      <c r="B326" s="147"/>
      <c r="C326" s="142"/>
      <c r="D326" s="142"/>
      <c r="E326" s="150"/>
      <c r="F326" s="150"/>
      <c r="G326" s="149"/>
      <c r="H326" s="86" t="s">
        <v>434</v>
      </c>
      <c r="I326" s="86" t="s">
        <v>435</v>
      </c>
      <c r="J326" s="86" t="s">
        <v>436</v>
      </c>
      <c r="K326" s="86" t="s">
        <v>437</v>
      </c>
      <c r="L326" s="150"/>
      <c r="M326" s="150"/>
      <c r="N326" s="150"/>
      <c r="O326" s="193"/>
    </row>
    <row r="327" spans="1:15" ht="27" hidden="1" customHeight="1" x14ac:dyDescent="0.3">
      <c r="A327" s="144"/>
      <c r="B327" s="147"/>
      <c r="C327" s="142"/>
      <c r="D327" s="142"/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93"/>
    </row>
    <row r="328" spans="1:15" ht="75.75" hidden="1" customHeight="1" x14ac:dyDescent="0.3">
      <c r="A328" s="144" t="s">
        <v>36</v>
      </c>
      <c r="B328" s="21" t="s">
        <v>52</v>
      </c>
      <c r="C328" s="23" t="s">
        <v>73</v>
      </c>
      <c r="D328" s="98" t="s">
        <v>18</v>
      </c>
      <c r="E328" s="22">
        <v>0</v>
      </c>
      <c r="F328" s="22">
        <v>0</v>
      </c>
      <c r="G328" s="155">
        <v>0</v>
      </c>
      <c r="H328" s="156"/>
      <c r="I328" s="156"/>
      <c r="J328" s="156"/>
      <c r="K328" s="157"/>
      <c r="L328" s="22">
        <v>0</v>
      </c>
      <c r="M328" s="22">
        <v>0</v>
      </c>
      <c r="N328" s="22">
        <v>0</v>
      </c>
      <c r="O328" s="193" t="s">
        <v>62</v>
      </c>
    </row>
    <row r="329" spans="1:15" ht="27" hidden="1" customHeight="1" x14ac:dyDescent="0.3">
      <c r="A329" s="144"/>
      <c r="B329" s="147" t="s">
        <v>138</v>
      </c>
      <c r="C329" s="142" t="s">
        <v>124</v>
      </c>
      <c r="D329" s="142" t="s">
        <v>124</v>
      </c>
      <c r="E329" s="150" t="s">
        <v>125</v>
      </c>
      <c r="F329" s="150" t="s">
        <v>126</v>
      </c>
      <c r="G329" s="148" t="s">
        <v>438</v>
      </c>
      <c r="H329" s="155" t="s">
        <v>439</v>
      </c>
      <c r="I329" s="156"/>
      <c r="J329" s="156"/>
      <c r="K329" s="157"/>
      <c r="L329" s="150" t="s">
        <v>127</v>
      </c>
      <c r="M329" s="150" t="s">
        <v>128</v>
      </c>
      <c r="N329" s="150" t="s">
        <v>129</v>
      </c>
      <c r="O329" s="193"/>
    </row>
    <row r="330" spans="1:15" ht="27" hidden="1" customHeight="1" x14ac:dyDescent="0.3">
      <c r="A330" s="144"/>
      <c r="B330" s="147"/>
      <c r="C330" s="142"/>
      <c r="D330" s="142"/>
      <c r="E330" s="150"/>
      <c r="F330" s="150"/>
      <c r="G330" s="149"/>
      <c r="H330" s="86" t="s">
        <v>434</v>
      </c>
      <c r="I330" s="86" t="s">
        <v>435</v>
      </c>
      <c r="J330" s="86" t="s">
        <v>436</v>
      </c>
      <c r="K330" s="86" t="s">
        <v>437</v>
      </c>
      <c r="L330" s="150"/>
      <c r="M330" s="150"/>
      <c r="N330" s="150"/>
      <c r="O330" s="193"/>
    </row>
    <row r="331" spans="1:15" ht="27" hidden="1" customHeight="1" x14ac:dyDescent="0.3">
      <c r="A331" s="144"/>
      <c r="B331" s="147"/>
      <c r="C331" s="142"/>
      <c r="D331" s="142"/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93"/>
    </row>
    <row r="332" spans="1:15" ht="58.5" hidden="1" customHeight="1" x14ac:dyDescent="0.3">
      <c r="A332" s="144" t="s">
        <v>37</v>
      </c>
      <c r="B332" s="21" t="s">
        <v>53</v>
      </c>
      <c r="C332" s="23" t="s">
        <v>73</v>
      </c>
      <c r="D332" s="98" t="s">
        <v>18</v>
      </c>
      <c r="E332" s="22">
        <v>0</v>
      </c>
      <c r="F332" s="22">
        <v>0</v>
      </c>
      <c r="G332" s="155">
        <v>0</v>
      </c>
      <c r="H332" s="156"/>
      <c r="I332" s="156"/>
      <c r="J332" s="156"/>
      <c r="K332" s="157"/>
      <c r="L332" s="22">
        <v>0</v>
      </c>
      <c r="M332" s="22">
        <v>0</v>
      </c>
      <c r="N332" s="22">
        <v>0</v>
      </c>
      <c r="O332" s="193" t="s">
        <v>62</v>
      </c>
    </row>
    <row r="333" spans="1:15" ht="24.75" hidden="1" customHeight="1" x14ac:dyDescent="0.3">
      <c r="A333" s="144"/>
      <c r="B333" s="147" t="s">
        <v>139</v>
      </c>
      <c r="C333" s="142" t="s">
        <v>124</v>
      </c>
      <c r="D333" s="142" t="s">
        <v>124</v>
      </c>
      <c r="E333" s="150" t="s">
        <v>125</v>
      </c>
      <c r="F333" s="150" t="s">
        <v>126</v>
      </c>
      <c r="G333" s="148" t="s">
        <v>438</v>
      </c>
      <c r="H333" s="155" t="s">
        <v>439</v>
      </c>
      <c r="I333" s="156"/>
      <c r="J333" s="156"/>
      <c r="K333" s="157"/>
      <c r="L333" s="150" t="s">
        <v>127</v>
      </c>
      <c r="M333" s="150" t="s">
        <v>128</v>
      </c>
      <c r="N333" s="150" t="s">
        <v>129</v>
      </c>
      <c r="O333" s="193"/>
    </row>
    <row r="334" spans="1:15" ht="24.75" hidden="1" customHeight="1" x14ac:dyDescent="0.3">
      <c r="A334" s="144"/>
      <c r="B334" s="147"/>
      <c r="C334" s="142"/>
      <c r="D334" s="142"/>
      <c r="E334" s="150"/>
      <c r="F334" s="150"/>
      <c r="G334" s="149"/>
      <c r="H334" s="86" t="s">
        <v>434</v>
      </c>
      <c r="I334" s="86" t="s">
        <v>435</v>
      </c>
      <c r="J334" s="86" t="s">
        <v>436</v>
      </c>
      <c r="K334" s="86" t="s">
        <v>437</v>
      </c>
      <c r="L334" s="150"/>
      <c r="M334" s="150"/>
      <c r="N334" s="150"/>
      <c r="O334" s="193"/>
    </row>
    <row r="335" spans="1:15" ht="24.75" hidden="1" customHeight="1" x14ac:dyDescent="0.3">
      <c r="A335" s="144"/>
      <c r="B335" s="147"/>
      <c r="C335" s="142"/>
      <c r="D335" s="142"/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93"/>
    </row>
    <row r="336" spans="1:15" ht="43.5" hidden="1" customHeight="1" x14ac:dyDescent="0.3">
      <c r="A336" s="145" t="s">
        <v>38</v>
      </c>
      <c r="B336" s="21" t="s">
        <v>54</v>
      </c>
      <c r="C336" s="23" t="s">
        <v>73</v>
      </c>
      <c r="D336" s="98" t="s">
        <v>18</v>
      </c>
      <c r="E336" s="22">
        <v>0</v>
      </c>
      <c r="F336" s="85">
        <v>0</v>
      </c>
      <c r="G336" s="155">
        <v>0</v>
      </c>
      <c r="H336" s="156"/>
      <c r="I336" s="156"/>
      <c r="J336" s="156"/>
      <c r="K336" s="157"/>
      <c r="L336" s="22">
        <v>0</v>
      </c>
      <c r="M336" s="22">
        <v>0</v>
      </c>
      <c r="N336" s="22">
        <v>0</v>
      </c>
      <c r="O336" s="163" t="s">
        <v>62</v>
      </c>
    </row>
    <row r="337" spans="1:15" ht="24.75" hidden="1" customHeight="1" x14ac:dyDescent="0.3">
      <c r="A337" s="146"/>
      <c r="B337" s="184" t="s">
        <v>140</v>
      </c>
      <c r="C337" s="142" t="s">
        <v>124</v>
      </c>
      <c r="D337" s="181" t="s">
        <v>124</v>
      </c>
      <c r="E337" s="177" t="s">
        <v>125</v>
      </c>
      <c r="F337" s="177" t="s">
        <v>126</v>
      </c>
      <c r="G337" s="148" t="s">
        <v>438</v>
      </c>
      <c r="H337" s="155" t="s">
        <v>439</v>
      </c>
      <c r="I337" s="156"/>
      <c r="J337" s="156"/>
      <c r="K337" s="157"/>
      <c r="L337" s="177" t="s">
        <v>127</v>
      </c>
      <c r="M337" s="177" t="s">
        <v>128</v>
      </c>
      <c r="N337" s="177" t="s">
        <v>129</v>
      </c>
      <c r="O337" s="164"/>
    </row>
    <row r="338" spans="1:15" ht="24.75" hidden="1" customHeight="1" x14ac:dyDescent="0.3">
      <c r="A338" s="146"/>
      <c r="B338" s="185"/>
      <c r="C338" s="142"/>
      <c r="D338" s="182"/>
      <c r="E338" s="149"/>
      <c r="F338" s="149"/>
      <c r="G338" s="149"/>
      <c r="H338" s="86" t="s">
        <v>434</v>
      </c>
      <c r="I338" s="86" t="s">
        <v>435</v>
      </c>
      <c r="J338" s="86" t="s">
        <v>436</v>
      </c>
      <c r="K338" s="86" t="s">
        <v>437</v>
      </c>
      <c r="L338" s="149"/>
      <c r="M338" s="149"/>
      <c r="N338" s="149"/>
      <c r="O338" s="164"/>
    </row>
    <row r="339" spans="1:15" ht="24.75" hidden="1" customHeight="1" x14ac:dyDescent="0.3">
      <c r="A339" s="176"/>
      <c r="B339" s="186"/>
      <c r="C339" s="142"/>
      <c r="D339" s="183"/>
      <c r="E339" s="18">
        <v>0</v>
      </c>
      <c r="F339" s="87">
        <v>0</v>
      </c>
      <c r="G339" s="87">
        <v>0</v>
      </c>
      <c r="H339" s="87">
        <v>0</v>
      </c>
      <c r="I339" s="87">
        <v>0</v>
      </c>
      <c r="J339" s="87">
        <v>0</v>
      </c>
      <c r="K339" s="87">
        <v>0</v>
      </c>
      <c r="L339" s="87">
        <v>0</v>
      </c>
      <c r="M339" s="87">
        <v>0</v>
      </c>
      <c r="N339" s="87">
        <v>0</v>
      </c>
      <c r="O339" s="165"/>
    </row>
    <row r="340" spans="1:15" ht="61.5" customHeight="1" x14ac:dyDescent="0.3">
      <c r="A340" s="144" t="s">
        <v>13</v>
      </c>
      <c r="B340" s="21" t="s">
        <v>426</v>
      </c>
      <c r="C340" s="23" t="s">
        <v>73</v>
      </c>
      <c r="D340" s="98" t="s">
        <v>18</v>
      </c>
      <c r="E340" s="22">
        <v>0</v>
      </c>
      <c r="F340" s="22">
        <v>0</v>
      </c>
      <c r="G340" s="150">
        <v>0</v>
      </c>
      <c r="H340" s="150"/>
      <c r="I340" s="150"/>
      <c r="J340" s="150"/>
      <c r="K340" s="150"/>
      <c r="L340" s="22">
        <v>0</v>
      </c>
      <c r="M340" s="22">
        <v>0</v>
      </c>
      <c r="N340" s="22">
        <v>0</v>
      </c>
      <c r="O340" s="193" t="s">
        <v>106</v>
      </c>
    </row>
    <row r="341" spans="1:15" ht="21" customHeight="1" x14ac:dyDescent="0.3">
      <c r="A341" s="144"/>
      <c r="B341" s="147" t="s">
        <v>427</v>
      </c>
      <c r="C341" s="142" t="s">
        <v>124</v>
      </c>
      <c r="D341" s="142" t="s">
        <v>124</v>
      </c>
      <c r="E341" s="150" t="s">
        <v>125</v>
      </c>
      <c r="F341" s="150" t="s">
        <v>126</v>
      </c>
      <c r="G341" s="159" t="s">
        <v>438</v>
      </c>
      <c r="H341" s="150" t="s">
        <v>439</v>
      </c>
      <c r="I341" s="150"/>
      <c r="J341" s="150"/>
      <c r="K341" s="150"/>
      <c r="L341" s="150" t="s">
        <v>127</v>
      </c>
      <c r="M341" s="150" t="s">
        <v>128</v>
      </c>
      <c r="N341" s="150" t="s">
        <v>129</v>
      </c>
      <c r="O341" s="193"/>
    </row>
    <row r="342" spans="1:15" ht="21" customHeight="1" x14ac:dyDescent="0.3">
      <c r="A342" s="144"/>
      <c r="B342" s="147"/>
      <c r="C342" s="142"/>
      <c r="D342" s="142"/>
      <c r="E342" s="150"/>
      <c r="F342" s="150"/>
      <c r="G342" s="150"/>
      <c r="H342" s="22" t="s">
        <v>434</v>
      </c>
      <c r="I342" s="22" t="s">
        <v>435</v>
      </c>
      <c r="J342" s="22" t="s">
        <v>436</v>
      </c>
      <c r="K342" s="22" t="s">
        <v>437</v>
      </c>
      <c r="L342" s="150"/>
      <c r="M342" s="150"/>
      <c r="N342" s="150"/>
      <c r="O342" s="193"/>
    </row>
    <row r="343" spans="1:15" ht="43.5" customHeight="1" x14ac:dyDescent="0.3">
      <c r="A343" s="144"/>
      <c r="B343" s="147"/>
      <c r="C343" s="142"/>
      <c r="D343" s="142"/>
      <c r="E343" s="18">
        <v>75</v>
      </c>
      <c r="F343" s="18">
        <v>0</v>
      </c>
      <c r="G343" s="18">
        <v>75</v>
      </c>
      <c r="H343" s="18">
        <v>0</v>
      </c>
      <c r="I343" s="18">
        <v>0</v>
      </c>
      <c r="J343" s="18">
        <v>0</v>
      </c>
      <c r="K343" s="18">
        <v>75</v>
      </c>
      <c r="L343" s="18">
        <v>0</v>
      </c>
      <c r="M343" s="18">
        <v>0</v>
      </c>
      <c r="N343" s="18">
        <v>0</v>
      </c>
      <c r="O343" s="193"/>
    </row>
    <row r="344" spans="1:15" ht="88.5" customHeight="1" x14ac:dyDescent="0.3">
      <c r="A344" s="144" t="s">
        <v>16</v>
      </c>
      <c r="B344" s="21" t="s">
        <v>428</v>
      </c>
      <c r="C344" s="23" t="s">
        <v>73</v>
      </c>
      <c r="D344" s="98" t="s">
        <v>18</v>
      </c>
      <c r="E344" s="22">
        <v>0</v>
      </c>
      <c r="F344" s="22">
        <v>0</v>
      </c>
      <c r="G344" s="150">
        <v>0</v>
      </c>
      <c r="H344" s="150"/>
      <c r="I344" s="150"/>
      <c r="J344" s="150"/>
      <c r="K344" s="150"/>
      <c r="L344" s="22">
        <v>0</v>
      </c>
      <c r="M344" s="22">
        <v>0</v>
      </c>
      <c r="N344" s="22">
        <v>0</v>
      </c>
      <c r="O344" s="193" t="s">
        <v>31</v>
      </c>
    </row>
    <row r="345" spans="1:15" ht="21" customHeight="1" x14ac:dyDescent="0.3">
      <c r="A345" s="144"/>
      <c r="B345" s="147" t="s">
        <v>429</v>
      </c>
      <c r="C345" s="142" t="s">
        <v>124</v>
      </c>
      <c r="D345" s="142" t="s">
        <v>124</v>
      </c>
      <c r="E345" s="150" t="s">
        <v>125</v>
      </c>
      <c r="F345" s="150" t="s">
        <v>126</v>
      </c>
      <c r="G345" s="159" t="s">
        <v>438</v>
      </c>
      <c r="H345" s="150" t="s">
        <v>439</v>
      </c>
      <c r="I345" s="150"/>
      <c r="J345" s="150"/>
      <c r="K345" s="150"/>
      <c r="L345" s="150" t="s">
        <v>127</v>
      </c>
      <c r="M345" s="150" t="s">
        <v>128</v>
      </c>
      <c r="N345" s="150" t="s">
        <v>129</v>
      </c>
      <c r="O345" s="193"/>
    </row>
    <row r="346" spans="1:15" ht="21" customHeight="1" x14ac:dyDescent="0.3">
      <c r="A346" s="144"/>
      <c r="B346" s="147"/>
      <c r="C346" s="142"/>
      <c r="D346" s="142"/>
      <c r="E346" s="150"/>
      <c r="F346" s="150"/>
      <c r="G346" s="150"/>
      <c r="H346" s="22" t="s">
        <v>434</v>
      </c>
      <c r="I346" s="22" t="s">
        <v>435</v>
      </c>
      <c r="J346" s="22" t="s">
        <v>436</v>
      </c>
      <c r="K346" s="22" t="s">
        <v>437</v>
      </c>
      <c r="L346" s="150"/>
      <c r="M346" s="150"/>
      <c r="N346" s="150"/>
      <c r="O346" s="193"/>
    </row>
    <row r="347" spans="1:15" ht="46.5" customHeight="1" x14ac:dyDescent="0.3">
      <c r="A347" s="144"/>
      <c r="B347" s="147"/>
      <c r="C347" s="142"/>
      <c r="D347" s="142"/>
      <c r="E347" s="18">
        <v>6</v>
      </c>
      <c r="F347" s="18">
        <v>0</v>
      </c>
      <c r="G347" s="18">
        <v>6</v>
      </c>
      <c r="H347" s="18">
        <v>0</v>
      </c>
      <c r="I347" s="18">
        <v>0</v>
      </c>
      <c r="J347" s="18">
        <v>0</v>
      </c>
      <c r="K347" s="18">
        <v>6</v>
      </c>
      <c r="L347" s="18">
        <v>0</v>
      </c>
      <c r="M347" s="18">
        <v>0</v>
      </c>
      <c r="N347" s="18">
        <v>0</v>
      </c>
      <c r="O347" s="193"/>
    </row>
    <row r="348" spans="1:15" ht="32.25" customHeight="1" x14ac:dyDescent="0.3">
      <c r="A348" s="144" t="s">
        <v>23</v>
      </c>
      <c r="B348" s="147" t="s">
        <v>64</v>
      </c>
      <c r="C348" s="144" t="s">
        <v>73</v>
      </c>
      <c r="D348" s="88" t="s">
        <v>8</v>
      </c>
      <c r="E348" s="22">
        <f>F348+G348+L348+M348+N348</f>
        <v>30923.406130000003</v>
      </c>
      <c r="F348" s="22">
        <f>F349+F350</f>
        <v>30923.406130000003</v>
      </c>
      <c r="G348" s="155">
        <f>G349+G350</f>
        <v>0</v>
      </c>
      <c r="H348" s="156"/>
      <c r="I348" s="156"/>
      <c r="J348" s="156"/>
      <c r="K348" s="157"/>
      <c r="L348" s="22">
        <f>L349+L350</f>
        <v>0</v>
      </c>
      <c r="M348" s="22">
        <f>M349</f>
        <v>0</v>
      </c>
      <c r="N348" s="22">
        <f>N349</f>
        <v>0</v>
      </c>
      <c r="O348" s="215"/>
    </row>
    <row r="349" spans="1:15" ht="36.75" customHeight="1" x14ac:dyDescent="0.3">
      <c r="A349" s="144"/>
      <c r="B349" s="147"/>
      <c r="C349" s="144"/>
      <c r="D349" s="21" t="s">
        <v>18</v>
      </c>
      <c r="E349" s="22">
        <f>F349</f>
        <v>30923.406130000003</v>
      </c>
      <c r="F349" s="22">
        <f>F351+F358</f>
        <v>30923.406130000003</v>
      </c>
      <c r="G349" s="155">
        <f>G351</f>
        <v>0</v>
      </c>
      <c r="H349" s="156"/>
      <c r="I349" s="156"/>
      <c r="J349" s="156"/>
      <c r="K349" s="157"/>
      <c r="L349" s="22">
        <f>L351+L358</f>
        <v>0</v>
      </c>
      <c r="M349" s="22">
        <f>M351+M358</f>
        <v>0</v>
      </c>
      <c r="N349" s="22">
        <f>N351+N358</f>
        <v>0</v>
      </c>
      <c r="O349" s="215"/>
    </row>
    <row r="350" spans="1:15" ht="30" customHeight="1" x14ac:dyDescent="0.3">
      <c r="A350" s="144"/>
      <c r="B350" s="147"/>
      <c r="C350" s="144"/>
      <c r="D350" s="98" t="s">
        <v>12</v>
      </c>
      <c r="E350" s="22">
        <v>0</v>
      </c>
      <c r="F350" s="22">
        <v>0</v>
      </c>
      <c r="G350" s="155">
        <v>0</v>
      </c>
      <c r="H350" s="156"/>
      <c r="I350" s="156"/>
      <c r="J350" s="156"/>
      <c r="K350" s="157"/>
      <c r="L350" s="22">
        <v>0</v>
      </c>
      <c r="M350" s="22">
        <v>0</v>
      </c>
      <c r="N350" s="22">
        <v>0</v>
      </c>
      <c r="O350" s="215"/>
    </row>
    <row r="351" spans="1:15" ht="39" customHeight="1" x14ac:dyDescent="0.3">
      <c r="A351" s="144" t="s">
        <v>25</v>
      </c>
      <c r="B351" s="147" t="s">
        <v>55</v>
      </c>
      <c r="C351" s="144" t="s">
        <v>73</v>
      </c>
      <c r="D351" s="98" t="s">
        <v>18</v>
      </c>
      <c r="E351" s="22">
        <f>F351+G351+L351+M351+N351</f>
        <v>385.93830000000003</v>
      </c>
      <c r="F351" s="22">
        <f>400-14.0617</f>
        <v>385.93830000000003</v>
      </c>
      <c r="G351" s="150">
        <v>0</v>
      </c>
      <c r="H351" s="150"/>
      <c r="I351" s="150"/>
      <c r="J351" s="150"/>
      <c r="K351" s="150"/>
      <c r="L351" s="22">
        <v>0</v>
      </c>
      <c r="M351" s="22">
        <v>0</v>
      </c>
      <c r="N351" s="22">
        <v>0</v>
      </c>
      <c r="O351" s="215" t="s">
        <v>39</v>
      </c>
    </row>
    <row r="352" spans="1:15" ht="33" customHeight="1" x14ac:dyDescent="0.3">
      <c r="A352" s="144"/>
      <c r="B352" s="147"/>
      <c r="C352" s="144"/>
      <c r="D352" s="98" t="s">
        <v>12</v>
      </c>
      <c r="E352" s="22">
        <f>F352+G352+L352+M352+N352</f>
        <v>0</v>
      </c>
      <c r="F352" s="22">
        <v>0</v>
      </c>
      <c r="G352" s="150">
        <v>0</v>
      </c>
      <c r="H352" s="150"/>
      <c r="I352" s="150"/>
      <c r="J352" s="150"/>
      <c r="K352" s="150"/>
      <c r="L352" s="22">
        <v>0</v>
      </c>
      <c r="M352" s="22">
        <v>0</v>
      </c>
      <c r="N352" s="22">
        <v>0</v>
      </c>
      <c r="O352" s="215"/>
    </row>
    <row r="353" spans="1:16" ht="28.5" customHeight="1" x14ac:dyDescent="0.3">
      <c r="A353" s="144"/>
      <c r="B353" s="147" t="s">
        <v>430</v>
      </c>
      <c r="C353" s="142" t="s">
        <v>124</v>
      </c>
      <c r="D353" s="142" t="s">
        <v>124</v>
      </c>
      <c r="E353" s="150" t="s">
        <v>125</v>
      </c>
      <c r="F353" s="150" t="s">
        <v>126</v>
      </c>
      <c r="G353" s="159" t="s">
        <v>438</v>
      </c>
      <c r="H353" s="150" t="s">
        <v>439</v>
      </c>
      <c r="I353" s="150"/>
      <c r="J353" s="150"/>
      <c r="K353" s="150"/>
      <c r="L353" s="150" t="s">
        <v>127</v>
      </c>
      <c r="M353" s="150" t="s">
        <v>128</v>
      </c>
      <c r="N353" s="150" t="s">
        <v>129</v>
      </c>
      <c r="O353" s="215"/>
    </row>
    <row r="354" spans="1:16" ht="23.25" customHeight="1" x14ac:dyDescent="0.3">
      <c r="A354" s="144"/>
      <c r="B354" s="147"/>
      <c r="C354" s="142"/>
      <c r="D354" s="142"/>
      <c r="E354" s="150"/>
      <c r="F354" s="150"/>
      <c r="G354" s="150"/>
      <c r="H354" s="22" t="s">
        <v>434</v>
      </c>
      <c r="I354" s="22" t="s">
        <v>435</v>
      </c>
      <c r="J354" s="22" t="s">
        <v>436</v>
      </c>
      <c r="K354" s="22" t="s">
        <v>437</v>
      </c>
      <c r="L354" s="150"/>
      <c r="M354" s="150"/>
      <c r="N354" s="150"/>
      <c r="O354" s="215"/>
    </row>
    <row r="355" spans="1:16" ht="30.75" customHeight="1" x14ac:dyDescent="0.3">
      <c r="A355" s="144"/>
      <c r="B355" s="147"/>
      <c r="C355" s="142"/>
      <c r="D355" s="142"/>
      <c r="E355" s="18">
        <v>261</v>
      </c>
      <c r="F355" s="18">
        <v>50</v>
      </c>
      <c r="G355" s="18">
        <v>211</v>
      </c>
      <c r="H355" s="18">
        <v>0</v>
      </c>
      <c r="I355" s="18">
        <v>0</v>
      </c>
      <c r="J355" s="18">
        <v>0</v>
      </c>
      <c r="K355" s="18">
        <v>211</v>
      </c>
      <c r="L355" s="18">
        <v>0</v>
      </c>
      <c r="M355" s="18">
        <v>0</v>
      </c>
      <c r="N355" s="18">
        <v>0</v>
      </c>
      <c r="O355" s="215"/>
      <c r="P355" s="95"/>
    </row>
    <row r="356" spans="1:16" ht="30" customHeight="1" x14ac:dyDescent="0.3">
      <c r="A356" s="144" t="s">
        <v>26</v>
      </c>
      <c r="B356" s="147" t="s">
        <v>449</v>
      </c>
      <c r="C356" s="144" t="s">
        <v>73</v>
      </c>
      <c r="D356" s="98" t="s">
        <v>8</v>
      </c>
      <c r="E356" s="22">
        <f>E357+E358+E359</f>
        <v>30537.467830000001</v>
      </c>
      <c r="F356" s="22">
        <f t="shared" ref="F356:N356" si="53">F357+F358+F359</f>
        <v>30537.467830000001</v>
      </c>
      <c r="G356" s="150">
        <f t="shared" si="53"/>
        <v>0</v>
      </c>
      <c r="H356" s="150"/>
      <c r="I356" s="150"/>
      <c r="J356" s="150"/>
      <c r="K356" s="150"/>
      <c r="L356" s="22">
        <f t="shared" si="53"/>
        <v>0</v>
      </c>
      <c r="M356" s="22">
        <f t="shared" si="53"/>
        <v>0</v>
      </c>
      <c r="N356" s="22">
        <f t="shared" si="53"/>
        <v>0</v>
      </c>
      <c r="O356" s="215" t="s">
        <v>108</v>
      </c>
    </row>
    <row r="357" spans="1:16" ht="33" customHeight="1" x14ac:dyDescent="0.3">
      <c r="A357" s="144"/>
      <c r="B357" s="147"/>
      <c r="C357" s="144"/>
      <c r="D357" s="98" t="s">
        <v>10</v>
      </c>
      <c r="E357" s="22">
        <f>F357+G357+L357+M357+N357</f>
        <v>0</v>
      </c>
      <c r="F357" s="22">
        <v>0</v>
      </c>
      <c r="G357" s="150">
        <v>0</v>
      </c>
      <c r="H357" s="150"/>
      <c r="I357" s="150"/>
      <c r="J357" s="150"/>
      <c r="K357" s="150"/>
      <c r="L357" s="22">
        <v>0</v>
      </c>
      <c r="M357" s="22">
        <v>0</v>
      </c>
      <c r="N357" s="22">
        <v>0</v>
      </c>
      <c r="O357" s="215"/>
    </row>
    <row r="358" spans="1:16" ht="47.25" customHeight="1" x14ac:dyDescent="0.3">
      <c r="A358" s="144"/>
      <c r="B358" s="147"/>
      <c r="C358" s="144"/>
      <c r="D358" s="98" t="s">
        <v>18</v>
      </c>
      <c r="E358" s="22">
        <f>E360</f>
        <v>30537.467830000001</v>
      </c>
      <c r="F358" s="22">
        <f t="shared" ref="F358:N358" si="54">F360</f>
        <v>30537.467830000001</v>
      </c>
      <c r="G358" s="150">
        <f t="shared" si="54"/>
        <v>0</v>
      </c>
      <c r="H358" s="150"/>
      <c r="I358" s="150"/>
      <c r="J358" s="150"/>
      <c r="K358" s="150"/>
      <c r="L358" s="22">
        <f t="shared" si="54"/>
        <v>0</v>
      </c>
      <c r="M358" s="22">
        <f t="shared" si="54"/>
        <v>0</v>
      </c>
      <c r="N358" s="22">
        <f t="shared" si="54"/>
        <v>0</v>
      </c>
      <c r="O358" s="215"/>
    </row>
    <row r="359" spans="1:16" ht="27" customHeight="1" x14ac:dyDescent="0.3">
      <c r="A359" s="144"/>
      <c r="B359" s="147"/>
      <c r="C359" s="144"/>
      <c r="D359" s="98" t="s">
        <v>12</v>
      </c>
      <c r="E359" s="22">
        <f>F359+G359+L359+M359+N359</f>
        <v>0</v>
      </c>
      <c r="F359" s="22">
        <v>0</v>
      </c>
      <c r="G359" s="150">
        <v>0</v>
      </c>
      <c r="H359" s="150"/>
      <c r="I359" s="150"/>
      <c r="J359" s="150"/>
      <c r="K359" s="150"/>
      <c r="L359" s="22">
        <v>0</v>
      </c>
      <c r="M359" s="22">
        <v>0</v>
      </c>
      <c r="N359" s="22">
        <v>0</v>
      </c>
      <c r="O359" s="215"/>
    </row>
    <row r="360" spans="1:16" ht="87.75" customHeight="1" x14ac:dyDescent="0.3">
      <c r="A360" s="144" t="s">
        <v>100</v>
      </c>
      <c r="B360" s="21" t="s">
        <v>107</v>
      </c>
      <c r="C360" s="23" t="s">
        <v>73</v>
      </c>
      <c r="D360" s="98" t="s">
        <v>18</v>
      </c>
      <c r="E360" s="22">
        <f>F360+G360+L360+M360+N360</f>
        <v>30537.467830000001</v>
      </c>
      <c r="F360" s="22">
        <v>30537.467830000001</v>
      </c>
      <c r="G360" s="150">
        <v>0</v>
      </c>
      <c r="H360" s="150"/>
      <c r="I360" s="150"/>
      <c r="J360" s="150"/>
      <c r="K360" s="150"/>
      <c r="L360" s="22">
        <v>0</v>
      </c>
      <c r="M360" s="22">
        <v>0</v>
      </c>
      <c r="N360" s="22">
        <v>0</v>
      </c>
      <c r="O360" s="215" t="s">
        <v>39</v>
      </c>
    </row>
    <row r="361" spans="1:16" ht="28.5" customHeight="1" x14ac:dyDescent="0.3">
      <c r="A361" s="144"/>
      <c r="B361" s="147" t="s">
        <v>141</v>
      </c>
      <c r="C361" s="142" t="s">
        <v>124</v>
      </c>
      <c r="D361" s="142" t="s">
        <v>124</v>
      </c>
      <c r="E361" s="150" t="s">
        <v>125</v>
      </c>
      <c r="F361" s="150" t="s">
        <v>126</v>
      </c>
      <c r="G361" s="159" t="s">
        <v>438</v>
      </c>
      <c r="H361" s="150" t="s">
        <v>439</v>
      </c>
      <c r="I361" s="150"/>
      <c r="J361" s="150"/>
      <c r="K361" s="150"/>
      <c r="L361" s="150" t="s">
        <v>127</v>
      </c>
      <c r="M361" s="150" t="s">
        <v>128</v>
      </c>
      <c r="N361" s="150" t="s">
        <v>129</v>
      </c>
      <c r="O361" s="215"/>
    </row>
    <row r="362" spans="1:16" ht="23.25" customHeight="1" x14ac:dyDescent="0.3">
      <c r="A362" s="144"/>
      <c r="B362" s="147"/>
      <c r="C362" s="142"/>
      <c r="D362" s="142"/>
      <c r="E362" s="150"/>
      <c r="F362" s="150"/>
      <c r="G362" s="150"/>
      <c r="H362" s="22" t="s">
        <v>434</v>
      </c>
      <c r="I362" s="22" t="s">
        <v>435</v>
      </c>
      <c r="J362" s="22" t="s">
        <v>436</v>
      </c>
      <c r="K362" s="22" t="s">
        <v>437</v>
      </c>
      <c r="L362" s="150"/>
      <c r="M362" s="150"/>
      <c r="N362" s="150"/>
      <c r="O362" s="215"/>
    </row>
    <row r="363" spans="1:16" ht="30.75" customHeight="1" x14ac:dyDescent="0.3">
      <c r="A363" s="144"/>
      <c r="B363" s="147"/>
      <c r="C363" s="142"/>
      <c r="D363" s="142"/>
      <c r="E363" s="18">
        <v>5064</v>
      </c>
      <c r="F363" s="18">
        <v>5064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215"/>
    </row>
    <row r="364" spans="1:16" ht="25.5" customHeight="1" x14ac:dyDescent="0.3">
      <c r="A364" s="144" t="s">
        <v>27</v>
      </c>
      <c r="B364" s="147" t="s">
        <v>92</v>
      </c>
      <c r="C364" s="144" t="s">
        <v>73</v>
      </c>
      <c r="D364" s="88" t="s">
        <v>8</v>
      </c>
      <c r="E364" s="22">
        <f>E365</f>
        <v>0</v>
      </c>
      <c r="F364" s="22">
        <v>0</v>
      </c>
      <c r="G364" s="150">
        <f>G365</f>
        <v>0</v>
      </c>
      <c r="H364" s="150"/>
      <c r="I364" s="150"/>
      <c r="J364" s="150"/>
      <c r="K364" s="150"/>
      <c r="L364" s="22">
        <v>0</v>
      </c>
      <c r="M364" s="22">
        <v>0</v>
      </c>
      <c r="N364" s="22">
        <v>0</v>
      </c>
      <c r="O364" s="215"/>
    </row>
    <row r="365" spans="1:16" ht="37.5" customHeight="1" x14ac:dyDescent="0.3">
      <c r="A365" s="144"/>
      <c r="B365" s="147"/>
      <c r="C365" s="144"/>
      <c r="D365" s="98" t="s">
        <v>18</v>
      </c>
      <c r="E365" s="22">
        <f>G365</f>
        <v>0</v>
      </c>
      <c r="F365" s="22">
        <v>0</v>
      </c>
      <c r="G365" s="150">
        <v>0</v>
      </c>
      <c r="H365" s="150"/>
      <c r="I365" s="150"/>
      <c r="J365" s="150"/>
      <c r="K365" s="150"/>
      <c r="L365" s="22">
        <v>0</v>
      </c>
      <c r="M365" s="22">
        <v>0</v>
      </c>
      <c r="N365" s="22">
        <v>0</v>
      </c>
      <c r="O365" s="215"/>
    </row>
    <row r="366" spans="1:16" ht="75" customHeight="1" x14ac:dyDescent="0.3">
      <c r="A366" s="208" t="s">
        <v>28</v>
      </c>
      <c r="B366" s="21" t="s">
        <v>71</v>
      </c>
      <c r="C366" s="23" t="s">
        <v>73</v>
      </c>
      <c r="D366" s="98" t="s">
        <v>18</v>
      </c>
      <c r="E366" s="22">
        <v>0</v>
      </c>
      <c r="F366" s="22">
        <v>0</v>
      </c>
      <c r="G366" s="150">
        <v>0</v>
      </c>
      <c r="H366" s="150"/>
      <c r="I366" s="150"/>
      <c r="J366" s="150"/>
      <c r="K366" s="150"/>
      <c r="L366" s="22">
        <v>0</v>
      </c>
      <c r="M366" s="22">
        <v>0</v>
      </c>
      <c r="N366" s="22">
        <v>0</v>
      </c>
      <c r="O366" s="193" t="s">
        <v>62</v>
      </c>
    </row>
    <row r="367" spans="1:16" ht="24" customHeight="1" x14ac:dyDescent="0.3">
      <c r="A367" s="208"/>
      <c r="B367" s="147" t="s">
        <v>431</v>
      </c>
      <c r="C367" s="142" t="s">
        <v>124</v>
      </c>
      <c r="D367" s="142" t="s">
        <v>124</v>
      </c>
      <c r="E367" s="150" t="s">
        <v>125</v>
      </c>
      <c r="F367" s="150" t="s">
        <v>126</v>
      </c>
      <c r="G367" s="159" t="s">
        <v>438</v>
      </c>
      <c r="H367" s="150" t="s">
        <v>439</v>
      </c>
      <c r="I367" s="150"/>
      <c r="J367" s="150"/>
      <c r="K367" s="150"/>
      <c r="L367" s="150" t="s">
        <v>127</v>
      </c>
      <c r="M367" s="150" t="s">
        <v>128</v>
      </c>
      <c r="N367" s="150" t="s">
        <v>129</v>
      </c>
      <c r="O367" s="193"/>
    </row>
    <row r="368" spans="1:16" ht="24" customHeight="1" x14ac:dyDescent="0.3">
      <c r="A368" s="208"/>
      <c r="B368" s="147"/>
      <c r="C368" s="142"/>
      <c r="D368" s="142"/>
      <c r="E368" s="150"/>
      <c r="F368" s="150"/>
      <c r="G368" s="150"/>
      <c r="H368" s="22" t="s">
        <v>434</v>
      </c>
      <c r="I368" s="22" t="s">
        <v>435</v>
      </c>
      <c r="J368" s="22" t="s">
        <v>436</v>
      </c>
      <c r="K368" s="22" t="s">
        <v>437</v>
      </c>
      <c r="L368" s="150"/>
      <c r="M368" s="150"/>
      <c r="N368" s="150"/>
      <c r="O368" s="193"/>
    </row>
    <row r="369" spans="1:15" ht="24" customHeight="1" x14ac:dyDescent="0.3">
      <c r="A369" s="208"/>
      <c r="B369" s="147"/>
      <c r="C369" s="142"/>
      <c r="D369" s="142"/>
      <c r="E369" s="18">
        <v>44</v>
      </c>
      <c r="F369" s="18">
        <v>19</v>
      </c>
      <c r="G369" s="18">
        <v>25</v>
      </c>
      <c r="H369" s="18">
        <v>0</v>
      </c>
      <c r="I369" s="18">
        <v>0</v>
      </c>
      <c r="J369" s="18">
        <v>0</v>
      </c>
      <c r="K369" s="18">
        <v>25</v>
      </c>
      <c r="L369" s="18">
        <v>0</v>
      </c>
      <c r="M369" s="18">
        <v>0</v>
      </c>
      <c r="N369" s="18">
        <v>0</v>
      </c>
      <c r="O369" s="193"/>
    </row>
    <row r="370" spans="1:15" ht="30.75" customHeight="1" x14ac:dyDescent="0.3">
      <c r="A370" s="158"/>
      <c r="B370" s="167" t="s">
        <v>432</v>
      </c>
      <c r="C370" s="158"/>
      <c r="D370" s="96" t="s">
        <v>406</v>
      </c>
      <c r="E370" s="97">
        <f t="shared" ref="E370:N371" si="55">SUM(E372:E373)</f>
        <v>30923.406130000003</v>
      </c>
      <c r="F370" s="97">
        <f t="shared" si="55"/>
        <v>30923.406130000003</v>
      </c>
      <c r="G370" s="194">
        <f t="shared" si="55"/>
        <v>0</v>
      </c>
      <c r="H370" s="195"/>
      <c r="I370" s="195"/>
      <c r="J370" s="195"/>
      <c r="K370" s="196"/>
      <c r="L370" s="97">
        <f t="shared" si="55"/>
        <v>0</v>
      </c>
      <c r="M370" s="97">
        <f t="shared" si="55"/>
        <v>0</v>
      </c>
      <c r="N370" s="97">
        <f t="shared" si="55"/>
        <v>0</v>
      </c>
      <c r="O370" s="210"/>
    </row>
    <row r="371" spans="1:15" ht="35.25" customHeight="1" x14ac:dyDescent="0.3">
      <c r="A371" s="158"/>
      <c r="B371" s="167"/>
      <c r="C371" s="158"/>
      <c r="D371" s="96" t="s">
        <v>10</v>
      </c>
      <c r="E371" s="97">
        <f t="shared" si="55"/>
        <v>0</v>
      </c>
      <c r="F371" s="97">
        <v>0</v>
      </c>
      <c r="G371" s="194">
        <v>0</v>
      </c>
      <c r="H371" s="195"/>
      <c r="I371" s="195"/>
      <c r="J371" s="195"/>
      <c r="K371" s="196"/>
      <c r="L371" s="97">
        <v>0</v>
      </c>
      <c r="M371" s="97">
        <v>0</v>
      </c>
      <c r="N371" s="97">
        <v>0</v>
      </c>
      <c r="O371" s="210"/>
    </row>
    <row r="372" spans="1:15" ht="39" customHeight="1" x14ac:dyDescent="0.3">
      <c r="A372" s="158"/>
      <c r="B372" s="167"/>
      <c r="C372" s="158"/>
      <c r="D372" s="96" t="s">
        <v>18</v>
      </c>
      <c r="E372" s="97">
        <f>SUM(F372:N372)</f>
        <v>30923.406130000003</v>
      </c>
      <c r="F372" s="97">
        <f>F349</f>
        <v>30923.406130000003</v>
      </c>
      <c r="G372" s="194">
        <f t="shared" ref="G372:N372" si="56">G349</f>
        <v>0</v>
      </c>
      <c r="H372" s="195"/>
      <c r="I372" s="195"/>
      <c r="J372" s="195"/>
      <c r="K372" s="196"/>
      <c r="L372" s="97">
        <f t="shared" si="56"/>
        <v>0</v>
      </c>
      <c r="M372" s="97">
        <f t="shared" si="56"/>
        <v>0</v>
      </c>
      <c r="N372" s="97">
        <f t="shared" si="56"/>
        <v>0</v>
      </c>
      <c r="O372" s="210"/>
    </row>
    <row r="373" spans="1:15" ht="27" customHeight="1" x14ac:dyDescent="0.3">
      <c r="A373" s="158"/>
      <c r="B373" s="167"/>
      <c r="C373" s="158"/>
      <c r="D373" s="96" t="s">
        <v>12</v>
      </c>
      <c r="E373" s="97">
        <f>SUM(F373:N373)</f>
        <v>0</v>
      </c>
      <c r="F373" s="97">
        <f>F350</f>
        <v>0</v>
      </c>
      <c r="G373" s="194">
        <f>G350</f>
        <v>0</v>
      </c>
      <c r="H373" s="195"/>
      <c r="I373" s="195"/>
      <c r="J373" s="195"/>
      <c r="K373" s="196"/>
      <c r="L373" s="97">
        <f>L350</f>
        <v>0</v>
      </c>
      <c r="M373" s="97">
        <f>M350</f>
        <v>0</v>
      </c>
      <c r="N373" s="97">
        <f>N350</f>
        <v>0</v>
      </c>
      <c r="O373" s="210"/>
    </row>
    <row r="374" spans="1:15" ht="34.5" customHeight="1" x14ac:dyDescent="0.3">
      <c r="A374" s="99"/>
      <c r="B374" s="158" t="s">
        <v>152</v>
      </c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</row>
    <row r="375" spans="1:15" ht="27" customHeight="1" x14ac:dyDescent="0.3">
      <c r="A375" s="145" t="s">
        <v>6</v>
      </c>
      <c r="B375" s="184" t="s">
        <v>103</v>
      </c>
      <c r="C375" s="145" t="s">
        <v>73</v>
      </c>
      <c r="D375" s="88" t="s">
        <v>8</v>
      </c>
      <c r="E375" s="22">
        <f t="shared" ref="E375:N375" si="57">E376</f>
        <v>4046.3049999999998</v>
      </c>
      <c r="F375" s="85">
        <f t="shared" si="57"/>
        <v>574.30499999999995</v>
      </c>
      <c r="G375" s="155">
        <f t="shared" si="57"/>
        <v>868</v>
      </c>
      <c r="H375" s="156"/>
      <c r="I375" s="156"/>
      <c r="J375" s="156"/>
      <c r="K375" s="157"/>
      <c r="L375" s="22">
        <f t="shared" si="57"/>
        <v>868</v>
      </c>
      <c r="M375" s="22">
        <f t="shared" si="57"/>
        <v>868</v>
      </c>
      <c r="N375" s="22">
        <f t="shared" si="57"/>
        <v>868</v>
      </c>
      <c r="O375" s="141"/>
    </row>
    <row r="376" spans="1:15" ht="43.5" customHeight="1" x14ac:dyDescent="0.3">
      <c r="A376" s="176"/>
      <c r="B376" s="186"/>
      <c r="C376" s="176"/>
      <c r="D376" s="100" t="s">
        <v>18</v>
      </c>
      <c r="E376" s="22">
        <f t="shared" ref="E376:N376" si="58">E378</f>
        <v>4046.3049999999998</v>
      </c>
      <c r="F376" s="85">
        <f t="shared" si="58"/>
        <v>574.30499999999995</v>
      </c>
      <c r="G376" s="155">
        <f t="shared" si="58"/>
        <v>868</v>
      </c>
      <c r="H376" s="156"/>
      <c r="I376" s="156"/>
      <c r="J376" s="156"/>
      <c r="K376" s="157"/>
      <c r="L376" s="86">
        <f t="shared" si="58"/>
        <v>868</v>
      </c>
      <c r="M376" s="86">
        <f t="shared" si="58"/>
        <v>868</v>
      </c>
      <c r="N376" s="86">
        <f t="shared" si="58"/>
        <v>868</v>
      </c>
      <c r="O376" s="141"/>
    </row>
    <row r="377" spans="1:15" ht="64.5" customHeight="1" x14ac:dyDescent="0.3">
      <c r="A377" s="24" t="s">
        <v>13</v>
      </c>
      <c r="B377" s="21" t="s">
        <v>56</v>
      </c>
      <c r="C377" s="23" t="s">
        <v>73</v>
      </c>
      <c r="D377" s="21" t="s">
        <v>18</v>
      </c>
      <c r="E377" s="22">
        <v>0</v>
      </c>
      <c r="F377" s="22">
        <v>0</v>
      </c>
      <c r="G377" s="150">
        <v>0</v>
      </c>
      <c r="H377" s="150"/>
      <c r="I377" s="150"/>
      <c r="J377" s="150"/>
      <c r="K377" s="150"/>
      <c r="L377" s="22">
        <v>0</v>
      </c>
      <c r="M377" s="22">
        <v>0</v>
      </c>
      <c r="N377" s="22">
        <v>0</v>
      </c>
      <c r="O377" s="24" t="s">
        <v>62</v>
      </c>
    </row>
    <row r="378" spans="1:15" ht="63" customHeight="1" x14ac:dyDescent="0.3">
      <c r="A378" s="23" t="s">
        <v>16</v>
      </c>
      <c r="B378" s="21" t="s">
        <v>57</v>
      </c>
      <c r="C378" s="23" t="s">
        <v>73</v>
      </c>
      <c r="D378" s="21" t="s">
        <v>18</v>
      </c>
      <c r="E378" s="22">
        <f>SUM(F378:N378)</f>
        <v>4046.3049999999998</v>
      </c>
      <c r="F378" s="22">
        <v>574.30499999999995</v>
      </c>
      <c r="G378" s="150">
        <v>868</v>
      </c>
      <c r="H378" s="150"/>
      <c r="I378" s="150"/>
      <c r="J378" s="150"/>
      <c r="K378" s="150"/>
      <c r="L378" s="22">
        <v>868</v>
      </c>
      <c r="M378" s="22">
        <v>868</v>
      </c>
      <c r="N378" s="22">
        <v>868</v>
      </c>
      <c r="O378" s="24" t="s">
        <v>62</v>
      </c>
    </row>
    <row r="379" spans="1:15" ht="18.75" customHeight="1" x14ac:dyDescent="0.3">
      <c r="A379" s="146"/>
      <c r="B379" s="184" t="s">
        <v>363</v>
      </c>
      <c r="C379" s="142" t="s">
        <v>124</v>
      </c>
      <c r="D379" s="181" t="s">
        <v>124</v>
      </c>
      <c r="E379" s="177" t="s">
        <v>125</v>
      </c>
      <c r="F379" s="177" t="s">
        <v>126</v>
      </c>
      <c r="G379" s="148" t="s">
        <v>438</v>
      </c>
      <c r="H379" s="155" t="s">
        <v>439</v>
      </c>
      <c r="I379" s="156"/>
      <c r="J379" s="156"/>
      <c r="K379" s="157"/>
      <c r="L379" s="177" t="s">
        <v>127</v>
      </c>
      <c r="M379" s="177" t="s">
        <v>128</v>
      </c>
      <c r="N379" s="177" t="s">
        <v>129</v>
      </c>
      <c r="O379" s="160"/>
    </row>
    <row r="380" spans="1:15" ht="18.75" customHeight="1" x14ac:dyDescent="0.3">
      <c r="A380" s="146"/>
      <c r="B380" s="185"/>
      <c r="C380" s="142"/>
      <c r="D380" s="182"/>
      <c r="E380" s="149"/>
      <c r="F380" s="149"/>
      <c r="G380" s="149"/>
      <c r="H380" s="86" t="s">
        <v>434</v>
      </c>
      <c r="I380" s="86" t="s">
        <v>435</v>
      </c>
      <c r="J380" s="86" t="s">
        <v>436</v>
      </c>
      <c r="K380" s="86" t="s">
        <v>437</v>
      </c>
      <c r="L380" s="149"/>
      <c r="M380" s="149"/>
      <c r="N380" s="149"/>
      <c r="O380" s="161"/>
    </row>
    <row r="381" spans="1:15" ht="23.25" customHeight="1" x14ac:dyDescent="0.3">
      <c r="A381" s="176"/>
      <c r="B381" s="186"/>
      <c r="C381" s="142"/>
      <c r="D381" s="183"/>
      <c r="E381" s="18">
        <v>100</v>
      </c>
      <c r="F381" s="87">
        <v>100</v>
      </c>
      <c r="G381" s="87">
        <v>100</v>
      </c>
      <c r="H381" s="87">
        <v>0</v>
      </c>
      <c r="I381" s="87">
        <v>0</v>
      </c>
      <c r="J381" s="87">
        <v>0</v>
      </c>
      <c r="K381" s="87">
        <v>100</v>
      </c>
      <c r="L381" s="87">
        <v>100</v>
      </c>
      <c r="M381" s="87">
        <v>100</v>
      </c>
      <c r="N381" s="87">
        <v>100</v>
      </c>
      <c r="O381" s="162"/>
    </row>
    <row r="382" spans="1:15" ht="78.75" customHeight="1" x14ac:dyDescent="0.3">
      <c r="A382" s="158"/>
      <c r="B382" s="158"/>
      <c r="C382" s="158"/>
      <c r="D382" s="101" t="s">
        <v>105</v>
      </c>
      <c r="E382" s="97">
        <f t="shared" ref="E382:N382" si="59">E383</f>
        <v>4046.3049999999998</v>
      </c>
      <c r="F382" s="97">
        <f t="shared" si="59"/>
        <v>574.30499999999995</v>
      </c>
      <c r="G382" s="194">
        <f t="shared" si="59"/>
        <v>868</v>
      </c>
      <c r="H382" s="195"/>
      <c r="I382" s="195"/>
      <c r="J382" s="195"/>
      <c r="K382" s="196"/>
      <c r="L382" s="97">
        <f t="shared" si="59"/>
        <v>868</v>
      </c>
      <c r="M382" s="97">
        <f t="shared" si="59"/>
        <v>868</v>
      </c>
      <c r="N382" s="97">
        <f t="shared" si="59"/>
        <v>868</v>
      </c>
      <c r="O382" s="210"/>
    </row>
    <row r="383" spans="1:15" ht="45" customHeight="1" x14ac:dyDescent="0.3">
      <c r="A383" s="158"/>
      <c r="B383" s="158"/>
      <c r="C383" s="158"/>
      <c r="D383" s="25" t="s">
        <v>18</v>
      </c>
      <c r="E383" s="97">
        <f>E376</f>
        <v>4046.3049999999998</v>
      </c>
      <c r="F383" s="97">
        <f>F376</f>
        <v>574.30499999999995</v>
      </c>
      <c r="G383" s="194">
        <f>G376</f>
        <v>868</v>
      </c>
      <c r="H383" s="195"/>
      <c r="I383" s="195"/>
      <c r="J383" s="195"/>
      <c r="K383" s="196"/>
      <c r="L383" s="97">
        <f>L376</f>
        <v>868</v>
      </c>
      <c r="M383" s="97">
        <f>M376</f>
        <v>868</v>
      </c>
      <c r="N383" s="97">
        <f>N376</f>
        <v>868</v>
      </c>
      <c r="O383" s="210"/>
    </row>
    <row r="384" spans="1:15" ht="27" customHeight="1" x14ac:dyDescent="0.3">
      <c r="A384" s="99"/>
      <c r="B384" s="158" t="s">
        <v>153</v>
      </c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</row>
    <row r="385" spans="1:15" ht="27" customHeight="1" x14ac:dyDescent="0.3">
      <c r="A385" s="144" t="s">
        <v>6</v>
      </c>
      <c r="B385" s="147" t="s">
        <v>40</v>
      </c>
      <c r="C385" s="144" t="s">
        <v>73</v>
      </c>
      <c r="D385" s="88" t="s">
        <v>8</v>
      </c>
      <c r="E385" s="22">
        <f t="shared" ref="E385:N385" si="60">E386+E387</f>
        <v>15043.033869999999</v>
      </c>
      <c r="F385" s="22">
        <f t="shared" si="60"/>
        <v>2827.5251399999997</v>
      </c>
      <c r="G385" s="155">
        <f t="shared" si="60"/>
        <v>7772.5087299999996</v>
      </c>
      <c r="H385" s="156"/>
      <c r="I385" s="156"/>
      <c r="J385" s="156"/>
      <c r="K385" s="157"/>
      <c r="L385" s="22">
        <f t="shared" si="60"/>
        <v>1481</v>
      </c>
      <c r="M385" s="22">
        <f>M386+M387</f>
        <v>1481</v>
      </c>
      <c r="N385" s="22">
        <f t="shared" si="60"/>
        <v>1481</v>
      </c>
      <c r="O385" s="141"/>
    </row>
    <row r="386" spans="1:15" ht="33.75" customHeight="1" x14ac:dyDescent="0.3">
      <c r="A386" s="144"/>
      <c r="B386" s="147"/>
      <c r="C386" s="144"/>
      <c r="D386" s="100" t="s">
        <v>10</v>
      </c>
      <c r="E386" s="22">
        <f>F386+G386+L386+M386+N386</f>
        <v>0</v>
      </c>
      <c r="F386" s="22">
        <f>F389</f>
        <v>0</v>
      </c>
      <c r="G386" s="155">
        <f t="shared" ref="G386:N386" si="61">G389</f>
        <v>0</v>
      </c>
      <c r="H386" s="156"/>
      <c r="I386" s="156"/>
      <c r="J386" s="156"/>
      <c r="K386" s="157"/>
      <c r="L386" s="22">
        <f t="shared" si="61"/>
        <v>0</v>
      </c>
      <c r="M386" s="22">
        <f t="shared" si="61"/>
        <v>0</v>
      </c>
      <c r="N386" s="22">
        <f t="shared" si="61"/>
        <v>0</v>
      </c>
      <c r="O386" s="141"/>
    </row>
    <row r="387" spans="1:15" ht="35.25" customHeight="1" x14ac:dyDescent="0.3">
      <c r="A387" s="144"/>
      <c r="B387" s="147"/>
      <c r="C387" s="144"/>
      <c r="D387" s="100" t="s">
        <v>18</v>
      </c>
      <c r="E387" s="22">
        <f>SUM(F387:N387)</f>
        <v>15043.033869999999</v>
      </c>
      <c r="F387" s="22">
        <f>F390+F392</f>
        <v>2827.5251399999997</v>
      </c>
      <c r="G387" s="155">
        <f>G390+G392</f>
        <v>7772.5087299999996</v>
      </c>
      <c r="H387" s="156"/>
      <c r="I387" s="156"/>
      <c r="J387" s="156"/>
      <c r="K387" s="157"/>
      <c r="L387" s="22">
        <f>L390+L392</f>
        <v>1481</v>
      </c>
      <c r="M387" s="22">
        <f>M390+M392</f>
        <v>1481</v>
      </c>
      <c r="N387" s="22">
        <f>N390+N392</f>
        <v>1481</v>
      </c>
      <c r="O387" s="141"/>
    </row>
    <row r="388" spans="1:15" ht="26.25" customHeight="1" x14ac:dyDescent="0.3">
      <c r="A388" s="208" t="s">
        <v>13</v>
      </c>
      <c r="B388" s="147" t="s">
        <v>93</v>
      </c>
      <c r="C388" s="141" t="s">
        <v>73</v>
      </c>
      <c r="D388" s="98" t="s">
        <v>14</v>
      </c>
      <c r="E388" s="22">
        <f>F388+G388+L388</f>
        <v>0</v>
      </c>
      <c r="F388" s="22">
        <f>F389+F390</f>
        <v>0</v>
      </c>
      <c r="G388" s="150">
        <f>G389+G390</f>
        <v>0</v>
      </c>
      <c r="H388" s="150"/>
      <c r="I388" s="150"/>
      <c r="J388" s="150"/>
      <c r="K388" s="150"/>
      <c r="L388" s="22">
        <f>L389+L390</f>
        <v>0</v>
      </c>
      <c r="M388" s="22">
        <f>M389+M390</f>
        <v>0</v>
      </c>
      <c r="N388" s="22">
        <f>N389+N390</f>
        <v>0</v>
      </c>
      <c r="O388" s="141" t="s">
        <v>17</v>
      </c>
    </row>
    <row r="389" spans="1:15" ht="37.5" customHeight="1" x14ac:dyDescent="0.3">
      <c r="A389" s="208"/>
      <c r="B389" s="147"/>
      <c r="C389" s="141"/>
      <c r="D389" s="98" t="s">
        <v>10</v>
      </c>
      <c r="E389" s="22">
        <f>F389+G389+L389</f>
        <v>0</v>
      </c>
      <c r="F389" s="22">
        <v>0</v>
      </c>
      <c r="G389" s="150">
        <v>0</v>
      </c>
      <c r="H389" s="150"/>
      <c r="I389" s="150"/>
      <c r="J389" s="150"/>
      <c r="K389" s="150"/>
      <c r="L389" s="22">
        <v>0</v>
      </c>
      <c r="M389" s="22">
        <v>0</v>
      </c>
      <c r="N389" s="22">
        <v>0</v>
      </c>
      <c r="O389" s="141"/>
    </row>
    <row r="390" spans="1:15" ht="36.75" customHeight="1" x14ac:dyDescent="0.3">
      <c r="A390" s="208"/>
      <c r="B390" s="147"/>
      <c r="C390" s="141"/>
      <c r="D390" s="98" t="s">
        <v>18</v>
      </c>
      <c r="E390" s="22">
        <f>SUM(F390:N390)</f>
        <v>0</v>
      </c>
      <c r="F390" s="22">
        <v>0</v>
      </c>
      <c r="G390" s="150">
        <v>0</v>
      </c>
      <c r="H390" s="150"/>
      <c r="I390" s="150"/>
      <c r="J390" s="150"/>
      <c r="K390" s="150"/>
      <c r="L390" s="22">
        <v>0</v>
      </c>
      <c r="M390" s="22">
        <v>0</v>
      </c>
      <c r="N390" s="22">
        <v>0</v>
      </c>
      <c r="O390" s="141"/>
    </row>
    <row r="391" spans="1:15" ht="93" customHeight="1" x14ac:dyDescent="0.3">
      <c r="A391" s="102" t="s">
        <v>16</v>
      </c>
      <c r="B391" s="21" t="s">
        <v>94</v>
      </c>
      <c r="C391" s="24" t="s">
        <v>73</v>
      </c>
      <c r="D391" s="98" t="s">
        <v>18</v>
      </c>
      <c r="E391" s="22">
        <f>F391+G391+L391+M391+N391</f>
        <v>0</v>
      </c>
      <c r="F391" s="22">
        <v>0</v>
      </c>
      <c r="G391" s="150">
        <v>0</v>
      </c>
      <c r="H391" s="150"/>
      <c r="I391" s="150"/>
      <c r="J391" s="150"/>
      <c r="K391" s="150"/>
      <c r="L391" s="22">
        <v>0</v>
      </c>
      <c r="M391" s="22">
        <v>0</v>
      </c>
      <c r="N391" s="22">
        <v>0</v>
      </c>
      <c r="O391" s="24" t="s">
        <v>17</v>
      </c>
    </row>
    <row r="392" spans="1:15" ht="85.5" customHeight="1" x14ac:dyDescent="0.3">
      <c r="A392" s="102" t="s">
        <v>22</v>
      </c>
      <c r="B392" s="21" t="s">
        <v>95</v>
      </c>
      <c r="C392" s="24" t="s">
        <v>73</v>
      </c>
      <c r="D392" s="98" t="s">
        <v>18</v>
      </c>
      <c r="E392" s="22">
        <f>SUM(F392:N392)</f>
        <v>15043.033869999999</v>
      </c>
      <c r="F392" s="85">
        <f>F393+F2337+F394+F395+F396</f>
        <v>2827.5251399999997</v>
      </c>
      <c r="G392" s="155">
        <f>G393+G394+G397+G398</f>
        <v>7772.5087299999996</v>
      </c>
      <c r="H392" s="156"/>
      <c r="I392" s="156"/>
      <c r="J392" s="156"/>
      <c r="K392" s="157"/>
      <c r="L392" s="22">
        <f t="shared" ref="L392:N392" si="62">L393</f>
        <v>1481</v>
      </c>
      <c r="M392" s="22">
        <f t="shared" si="62"/>
        <v>1481</v>
      </c>
      <c r="N392" s="22">
        <f t="shared" si="62"/>
        <v>1481</v>
      </c>
      <c r="O392" s="24" t="s">
        <v>17</v>
      </c>
    </row>
    <row r="393" spans="1:15" ht="58.5" hidden="1" customHeight="1" x14ac:dyDescent="0.3">
      <c r="A393" s="103" t="s">
        <v>149</v>
      </c>
      <c r="B393" s="104" t="s">
        <v>68</v>
      </c>
      <c r="C393" s="105" t="s">
        <v>73</v>
      </c>
      <c r="D393" s="98" t="s">
        <v>18</v>
      </c>
      <c r="E393" s="22">
        <f>SUM(F393:N393)</f>
        <v>7459.0300800000005</v>
      </c>
      <c r="F393" s="85">
        <f>1327+153.8768</f>
        <v>1480.8768</v>
      </c>
      <c r="G393" s="155">
        <f>1481+54.15328</f>
        <v>1535.15328</v>
      </c>
      <c r="H393" s="156"/>
      <c r="I393" s="156"/>
      <c r="J393" s="156"/>
      <c r="K393" s="157"/>
      <c r="L393" s="22">
        <v>1481</v>
      </c>
      <c r="M393" s="22">
        <v>1481</v>
      </c>
      <c r="N393" s="22">
        <v>1481</v>
      </c>
      <c r="O393" s="105" t="s">
        <v>17</v>
      </c>
    </row>
    <row r="394" spans="1:15" ht="38.25" hidden="1" customHeight="1" x14ac:dyDescent="0.3">
      <c r="A394" s="102" t="s">
        <v>150</v>
      </c>
      <c r="B394" s="21" t="s">
        <v>123</v>
      </c>
      <c r="C394" s="24" t="s">
        <v>73</v>
      </c>
      <c r="D394" s="98" t="s">
        <v>18</v>
      </c>
      <c r="E394" s="22">
        <f>F394+G394+L394+M394+N394</f>
        <v>3468.4434299999998</v>
      </c>
      <c r="F394" s="22">
        <f>1202.907-77.15235</f>
        <v>1125.7546499999999</v>
      </c>
      <c r="G394" s="155">
        <f>2500-207.31122+50</f>
        <v>2342.68878</v>
      </c>
      <c r="H394" s="156"/>
      <c r="I394" s="156"/>
      <c r="J394" s="156"/>
      <c r="K394" s="157"/>
      <c r="L394" s="22">
        <v>0</v>
      </c>
      <c r="M394" s="22">
        <v>0</v>
      </c>
      <c r="N394" s="22">
        <v>0</v>
      </c>
      <c r="O394" s="24" t="s">
        <v>17</v>
      </c>
    </row>
    <row r="395" spans="1:15" ht="51" hidden="1" customHeight="1" x14ac:dyDescent="0.3">
      <c r="A395" s="102" t="s">
        <v>148</v>
      </c>
      <c r="B395" s="21" t="s">
        <v>67</v>
      </c>
      <c r="C395" s="24" t="s">
        <v>73</v>
      </c>
      <c r="D395" s="98" t="s">
        <v>18</v>
      </c>
      <c r="E395" s="22">
        <v>0</v>
      </c>
      <c r="F395" s="22">
        <v>0</v>
      </c>
      <c r="G395" s="155">
        <v>0</v>
      </c>
      <c r="H395" s="156"/>
      <c r="I395" s="156"/>
      <c r="J395" s="156"/>
      <c r="K395" s="157"/>
      <c r="L395" s="22">
        <v>0</v>
      </c>
      <c r="M395" s="22">
        <v>0</v>
      </c>
      <c r="N395" s="22">
        <v>0</v>
      </c>
      <c r="O395" s="24" t="s">
        <v>17</v>
      </c>
    </row>
    <row r="396" spans="1:15" ht="51" hidden="1" customHeight="1" x14ac:dyDescent="0.3">
      <c r="A396" s="102" t="s">
        <v>355</v>
      </c>
      <c r="B396" s="21" t="s">
        <v>365</v>
      </c>
      <c r="C396" s="24" t="s">
        <v>73</v>
      </c>
      <c r="D396" s="98" t="s">
        <v>18</v>
      </c>
      <c r="E396" s="22">
        <f>F396+G396+L396+M396+N396</f>
        <v>220.89368999999999</v>
      </c>
      <c r="F396" s="22">
        <v>220.89368999999999</v>
      </c>
      <c r="G396" s="155">
        <v>0</v>
      </c>
      <c r="H396" s="156"/>
      <c r="I396" s="156"/>
      <c r="J396" s="156"/>
      <c r="K396" s="157"/>
      <c r="L396" s="22">
        <v>0</v>
      </c>
      <c r="M396" s="22">
        <v>0</v>
      </c>
      <c r="N396" s="22">
        <v>0</v>
      </c>
      <c r="O396" s="24" t="s">
        <v>17</v>
      </c>
    </row>
    <row r="397" spans="1:15" ht="51" hidden="1" customHeight="1" x14ac:dyDescent="0.3">
      <c r="A397" s="102" t="s">
        <v>476</v>
      </c>
      <c r="B397" s="21" t="s">
        <v>477</v>
      </c>
      <c r="C397" s="24" t="s">
        <v>73</v>
      </c>
      <c r="D397" s="98" t="s">
        <v>18</v>
      </c>
      <c r="E397" s="22">
        <f>F397+G397+L397+M397+N397</f>
        <v>3450</v>
      </c>
      <c r="F397" s="22">
        <v>0</v>
      </c>
      <c r="G397" s="155">
        <v>3450</v>
      </c>
      <c r="H397" s="156"/>
      <c r="I397" s="156"/>
      <c r="J397" s="156"/>
      <c r="K397" s="157"/>
      <c r="L397" s="22">
        <v>0</v>
      </c>
      <c r="M397" s="22">
        <v>0</v>
      </c>
      <c r="N397" s="22">
        <v>0</v>
      </c>
      <c r="O397" s="24" t="s">
        <v>17</v>
      </c>
    </row>
    <row r="398" spans="1:15" ht="108" hidden="1" customHeight="1" x14ac:dyDescent="0.3">
      <c r="A398" s="102" t="s">
        <v>620</v>
      </c>
      <c r="B398" s="21" t="s">
        <v>621</v>
      </c>
      <c r="C398" s="24" t="s">
        <v>73</v>
      </c>
      <c r="D398" s="98" t="s">
        <v>18</v>
      </c>
      <c r="E398" s="22">
        <f>F398+G398+L398+M398+N398</f>
        <v>444.66667000000001</v>
      </c>
      <c r="F398" s="22">
        <v>0</v>
      </c>
      <c r="G398" s="155">
        <v>444.66667000000001</v>
      </c>
      <c r="H398" s="156"/>
      <c r="I398" s="156"/>
      <c r="J398" s="156"/>
      <c r="K398" s="157"/>
      <c r="L398" s="22">
        <v>0</v>
      </c>
      <c r="M398" s="22">
        <v>0</v>
      </c>
      <c r="N398" s="22">
        <v>0</v>
      </c>
      <c r="O398" s="24" t="s">
        <v>17</v>
      </c>
    </row>
    <row r="399" spans="1:15" ht="32.25" customHeight="1" x14ac:dyDescent="0.3">
      <c r="A399" s="158"/>
      <c r="B399" s="167" t="s">
        <v>421</v>
      </c>
      <c r="C399" s="158"/>
      <c r="D399" s="96" t="s">
        <v>406</v>
      </c>
      <c r="E399" s="97">
        <f>E400+E401</f>
        <v>15043.033869999999</v>
      </c>
      <c r="F399" s="97">
        <f t="shared" ref="F399:N399" si="63">F400+F401</f>
        <v>2827.5251399999997</v>
      </c>
      <c r="G399" s="194">
        <f t="shared" si="63"/>
        <v>7772.5087299999996</v>
      </c>
      <c r="H399" s="195"/>
      <c r="I399" s="195"/>
      <c r="J399" s="195"/>
      <c r="K399" s="196"/>
      <c r="L399" s="97">
        <f t="shared" si="63"/>
        <v>1481</v>
      </c>
      <c r="M399" s="97">
        <f t="shared" si="63"/>
        <v>1481</v>
      </c>
      <c r="N399" s="97">
        <f t="shared" si="63"/>
        <v>1481</v>
      </c>
      <c r="O399" s="210"/>
    </row>
    <row r="400" spans="1:15" ht="35.25" customHeight="1" x14ac:dyDescent="0.3">
      <c r="A400" s="158"/>
      <c r="B400" s="167"/>
      <c r="C400" s="158"/>
      <c r="D400" s="25" t="s">
        <v>10</v>
      </c>
      <c r="E400" s="97">
        <f t="shared" ref="E400:G401" si="64">E386</f>
        <v>0</v>
      </c>
      <c r="F400" s="97">
        <f t="shared" si="64"/>
        <v>0</v>
      </c>
      <c r="G400" s="194">
        <f t="shared" si="64"/>
        <v>0</v>
      </c>
      <c r="H400" s="195"/>
      <c r="I400" s="195"/>
      <c r="J400" s="195"/>
      <c r="K400" s="196"/>
      <c r="L400" s="97">
        <f t="shared" ref="L400:N401" si="65">L386</f>
        <v>0</v>
      </c>
      <c r="M400" s="97">
        <f t="shared" si="65"/>
        <v>0</v>
      </c>
      <c r="N400" s="97">
        <f t="shared" si="65"/>
        <v>0</v>
      </c>
      <c r="O400" s="210"/>
    </row>
    <row r="401" spans="1:16" ht="37.5" customHeight="1" x14ac:dyDescent="0.3">
      <c r="A401" s="158"/>
      <c r="B401" s="167"/>
      <c r="C401" s="158"/>
      <c r="D401" s="25" t="s">
        <v>18</v>
      </c>
      <c r="E401" s="97">
        <f t="shared" si="64"/>
        <v>15043.033869999999</v>
      </c>
      <c r="F401" s="97">
        <f t="shared" si="64"/>
        <v>2827.5251399999997</v>
      </c>
      <c r="G401" s="194">
        <f t="shared" si="64"/>
        <v>7772.5087299999996</v>
      </c>
      <c r="H401" s="195"/>
      <c r="I401" s="195"/>
      <c r="J401" s="195"/>
      <c r="K401" s="196"/>
      <c r="L401" s="97">
        <f t="shared" si="65"/>
        <v>1481</v>
      </c>
      <c r="M401" s="97">
        <f t="shared" si="65"/>
        <v>1481</v>
      </c>
      <c r="N401" s="97">
        <f t="shared" si="65"/>
        <v>1481</v>
      </c>
      <c r="O401" s="210"/>
    </row>
    <row r="402" spans="1:16" ht="27" customHeight="1" x14ac:dyDescent="0.3">
      <c r="A402" s="158" t="s">
        <v>154</v>
      </c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</row>
    <row r="403" spans="1:16" ht="28.5" customHeight="1" x14ac:dyDescent="0.3">
      <c r="A403" s="141" t="s">
        <v>6</v>
      </c>
      <c r="B403" s="147" t="s">
        <v>96</v>
      </c>
      <c r="C403" s="141" t="s">
        <v>73</v>
      </c>
      <c r="D403" s="21" t="s">
        <v>8</v>
      </c>
      <c r="E403" s="19">
        <f>E404+E405</f>
        <v>2597800</v>
      </c>
      <c r="F403" s="19">
        <f t="shared" ref="F403:N403" si="66">F404+F405</f>
        <v>1074800</v>
      </c>
      <c r="G403" s="159">
        <f t="shared" si="66"/>
        <v>1523000</v>
      </c>
      <c r="H403" s="159"/>
      <c r="I403" s="159"/>
      <c r="J403" s="159"/>
      <c r="K403" s="159"/>
      <c r="L403" s="19">
        <f t="shared" si="66"/>
        <v>0</v>
      </c>
      <c r="M403" s="19">
        <f t="shared" si="66"/>
        <v>0</v>
      </c>
      <c r="N403" s="19">
        <f t="shared" si="66"/>
        <v>0</v>
      </c>
      <c r="O403" s="193"/>
    </row>
    <row r="404" spans="1:16" ht="34.5" customHeight="1" x14ac:dyDescent="0.3">
      <c r="A404" s="141"/>
      <c r="B404" s="147"/>
      <c r="C404" s="141"/>
      <c r="D404" s="21" t="s">
        <v>10</v>
      </c>
      <c r="E404" s="19">
        <f>F404+G404+L404+M404+N404</f>
        <v>21800</v>
      </c>
      <c r="F404" s="19">
        <f>F407</f>
        <v>21800</v>
      </c>
      <c r="G404" s="159">
        <f t="shared" ref="G404:N404" si="67">G446</f>
        <v>0</v>
      </c>
      <c r="H404" s="159"/>
      <c r="I404" s="159"/>
      <c r="J404" s="159"/>
      <c r="K404" s="159"/>
      <c r="L404" s="19">
        <f t="shared" si="67"/>
        <v>0</v>
      </c>
      <c r="M404" s="19">
        <f t="shared" si="67"/>
        <v>0</v>
      </c>
      <c r="N404" s="19">
        <f t="shared" si="67"/>
        <v>0</v>
      </c>
      <c r="O404" s="193"/>
    </row>
    <row r="405" spans="1:16" ht="36.75" customHeight="1" x14ac:dyDescent="0.3">
      <c r="A405" s="141"/>
      <c r="B405" s="147"/>
      <c r="C405" s="141"/>
      <c r="D405" s="21" t="s">
        <v>18</v>
      </c>
      <c r="E405" s="19">
        <f>F405+G405+L405+M405+N405</f>
        <v>2576000</v>
      </c>
      <c r="F405" s="19">
        <f>F447+F413</f>
        <v>1053000</v>
      </c>
      <c r="G405" s="159">
        <f>G447+G413</f>
        <v>1523000</v>
      </c>
      <c r="H405" s="159"/>
      <c r="I405" s="159"/>
      <c r="J405" s="159"/>
      <c r="K405" s="159"/>
      <c r="L405" s="19">
        <f t="shared" ref="L405:N405" si="68">L447</f>
        <v>0</v>
      </c>
      <c r="M405" s="19">
        <f t="shared" si="68"/>
        <v>0</v>
      </c>
      <c r="N405" s="19">
        <f t="shared" si="68"/>
        <v>0</v>
      </c>
      <c r="O405" s="193"/>
    </row>
    <row r="406" spans="1:16" ht="42.75" customHeight="1" x14ac:dyDescent="0.3">
      <c r="A406" s="144" t="s">
        <v>13</v>
      </c>
      <c r="B406" s="147" t="s">
        <v>189</v>
      </c>
      <c r="C406" s="141" t="s">
        <v>73</v>
      </c>
      <c r="D406" s="21" t="s">
        <v>8</v>
      </c>
      <c r="E406" s="22">
        <f>E407</f>
        <v>21800</v>
      </c>
      <c r="F406" s="22">
        <f>F407</f>
        <v>21800</v>
      </c>
      <c r="G406" s="150">
        <f>G407</f>
        <v>0</v>
      </c>
      <c r="H406" s="150"/>
      <c r="I406" s="150"/>
      <c r="J406" s="150"/>
      <c r="K406" s="150"/>
      <c r="L406" s="22">
        <f t="shared" ref="L406" si="69">L407</f>
        <v>0</v>
      </c>
      <c r="M406" s="22">
        <f t="shared" ref="M406" si="70">M407</f>
        <v>0</v>
      </c>
      <c r="N406" s="22">
        <f t="shared" ref="N406" si="71">N407</f>
        <v>0</v>
      </c>
      <c r="O406" s="141" t="s">
        <v>17</v>
      </c>
    </row>
    <row r="407" spans="1:16" ht="379.5" customHeight="1" x14ac:dyDescent="0.3">
      <c r="A407" s="144"/>
      <c r="B407" s="147"/>
      <c r="C407" s="141"/>
      <c r="D407" s="21" t="s">
        <v>10</v>
      </c>
      <c r="E407" s="22">
        <f>F407+G407+L407+M407+N407</f>
        <v>21800</v>
      </c>
      <c r="F407" s="22">
        <v>21800</v>
      </c>
      <c r="G407" s="150">
        <v>0</v>
      </c>
      <c r="H407" s="150"/>
      <c r="I407" s="150"/>
      <c r="J407" s="150"/>
      <c r="K407" s="150"/>
      <c r="L407" s="22">
        <v>0</v>
      </c>
      <c r="M407" s="22">
        <v>0</v>
      </c>
      <c r="N407" s="22">
        <v>0</v>
      </c>
      <c r="O407" s="141"/>
    </row>
    <row r="408" spans="1:16" ht="42.75" customHeight="1" x14ac:dyDescent="0.3">
      <c r="A408" s="144"/>
      <c r="B408" s="147" t="s">
        <v>142</v>
      </c>
      <c r="C408" s="142" t="s">
        <v>124</v>
      </c>
      <c r="D408" s="142" t="s">
        <v>124</v>
      </c>
      <c r="E408" s="150" t="s">
        <v>125</v>
      </c>
      <c r="F408" s="150" t="s">
        <v>126</v>
      </c>
      <c r="G408" s="159" t="s">
        <v>438</v>
      </c>
      <c r="H408" s="150" t="s">
        <v>439</v>
      </c>
      <c r="I408" s="150"/>
      <c r="J408" s="150"/>
      <c r="K408" s="150"/>
      <c r="L408" s="150" t="s">
        <v>127</v>
      </c>
      <c r="M408" s="150" t="s">
        <v>128</v>
      </c>
      <c r="N408" s="150" t="s">
        <v>129</v>
      </c>
      <c r="O408" s="141"/>
    </row>
    <row r="409" spans="1:16" ht="42.75" customHeight="1" x14ac:dyDescent="0.3">
      <c r="A409" s="144"/>
      <c r="B409" s="147"/>
      <c r="C409" s="142"/>
      <c r="D409" s="142"/>
      <c r="E409" s="150"/>
      <c r="F409" s="150"/>
      <c r="G409" s="150"/>
      <c r="H409" s="22" t="s">
        <v>434</v>
      </c>
      <c r="I409" s="22" t="s">
        <v>435</v>
      </c>
      <c r="J409" s="22" t="s">
        <v>436</v>
      </c>
      <c r="K409" s="22" t="s">
        <v>437</v>
      </c>
      <c r="L409" s="150"/>
      <c r="M409" s="150"/>
      <c r="N409" s="150"/>
      <c r="O409" s="141"/>
    </row>
    <row r="410" spans="1:16" ht="42.75" customHeight="1" x14ac:dyDescent="0.3">
      <c r="A410" s="144"/>
      <c r="B410" s="147"/>
      <c r="C410" s="142"/>
      <c r="D410" s="142"/>
      <c r="E410" s="18">
        <v>21800</v>
      </c>
      <c r="F410" s="18">
        <v>21800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41"/>
    </row>
    <row r="411" spans="1:16" ht="27.75" customHeight="1" x14ac:dyDescent="0.3">
      <c r="A411" s="141" t="s">
        <v>16</v>
      </c>
      <c r="B411" s="147" t="s">
        <v>102</v>
      </c>
      <c r="C411" s="141" t="s">
        <v>73</v>
      </c>
      <c r="D411" s="21" t="s">
        <v>8</v>
      </c>
      <c r="E411" s="19">
        <f>F411+G411+L411+M411+N411</f>
        <v>2576000</v>
      </c>
      <c r="F411" s="19">
        <f>F412+F413</f>
        <v>1053000</v>
      </c>
      <c r="G411" s="159">
        <f t="shared" ref="G411:N411" si="72">G412+G413</f>
        <v>1523000</v>
      </c>
      <c r="H411" s="159"/>
      <c r="I411" s="159"/>
      <c r="J411" s="159"/>
      <c r="K411" s="159"/>
      <c r="L411" s="19">
        <f t="shared" si="72"/>
        <v>0</v>
      </c>
      <c r="M411" s="19">
        <f t="shared" si="72"/>
        <v>0</v>
      </c>
      <c r="N411" s="19">
        <f t="shared" si="72"/>
        <v>0</v>
      </c>
      <c r="O411" s="193" t="s">
        <v>17</v>
      </c>
    </row>
    <row r="412" spans="1:16" ht="37.5" customHeight="1" x14ac:dyDescent="0.3">
      <c r="A412" s="141"/>
      <c r="B412" s="147"/>
      <c r="C412" s="141"/>
      <c r="D412" s="21" t="s">
        <v>10</v>
      </c>
      <c r="E412" s="19">
        <f>F412+G412+L412+M412+N412</f>
        <v>0</v>
      </c>
      <c r="F412" s="19">
        <v>0</v>
      </c>
      <c r="G412" s="159">
        <v>0</v>
      </c>
      <c r="H412" s="159"/>
      <c r="I412" s="159"/>
      <c r="J412" s="159"/>
      <c r="K412" s="159"/>
      <c r="L412" s="19">
        <v>0</v>
      </c>
      <c r="M412" s="19">
        <v>0</v>
      </c>
      <c r="N412" s="19">
        <v>0</v>
      </c>
      <c r="O412" s="193"/>
    </row>
    <row r="413" spans="1:16" ht="37.5" customHeight="1" x14ac:dyDescent="0.3">
      <c r="A413" s="141"/>
      <c r="B413" s="147"/>
      <c r="C413" s="141"/>
      <c r="D413" s="21" t="s">
        <v>18</v>
      </c>
      <c r="E413" s="19">
        <f>E415+E422+E430</f>
        <v>2576000</v>
      </c>
      <c r="F413" s="19">
        <f>F415+F422+F430</f>
        <v>1053000</v>
      </c>
      <c r="G413" s="159">
        <f>G415+G422+G430</f>
        <v>1523000</v>
      </c>
      <c r="H413" s="159" t="e">
        <f>H416+H423+H431+#REF!+#REF!</f>
        <v>#REF!</v>
      </c>
      <c r="I413" s="159" t="e">
        <f>I416+I423+I431+#REF!+#REF!</f>
        <v>#REF!</v>
      </c>
      <c r="J413" s="159" t="e">
        <f>J416+J423+J431+#REF!+#REF!</f>
        <v>#REF!</v>
      </c>
      <c r="K413" s="159" t="e">
        <f>K416+K423+K431+#REF!+#REF!</f>
        <v>#REF!</v>
      </c>
      <c r="L413" s="19">
        <f>L415+L422+L430</f>
        <v>0</v>
      </c>
      <c r="M413" s="19">
        <f>M415+M422+M430</f>
        <v>0</v>
      </c>
      <c r="N413" s="19">
        <f>N415+N422+N430</f>
        <v>0</v>
      </c>
      <c r="O413" s="193"/>
    </row>
    <row r="414" spans="1:16" ht="23.25" customHeight="1" x14ac:dyDescent="0.3">
      <c r="A414" s="160" t="s">
        <v>21</v>
      </c>
      <c r="B414" s="197" t="s">
        <v>595</v>
      </c>
      <c r="C414" s="160" t="s">
        <v>73</v>
      </c>
      <c r="D414" s="21" t="s">
        <v>8</v>
      </c>
      <c r="E414" s="19">
        <f>F414+G414+L414+M414+N414</f>
        <v>1801000</v>
      </c>
      <c r="F414" s="19">
        <f>F415</f>
        <v>798000</v>
      </c>
      <c r="G414" s="152">
        <f>G415</f>
        <v>1003000</v>
      </c>
      <c r="H414" s="199"/>
      <c r="I414" s="199"/>
      <c r="J414" s="199"/>
      <c r="K414" s="200"/>
      <c r="L414" s="19">
        <f>L415</f>
        <v>0</v>
      </c>
      <c r="M414" s="19">
        <f t="shared" ref="M414:N414" si="73">M415</f>
        <v>0</v>
      </c>
      <c r="N414" s="19">
        <f t="shared" si="73"/>
        <v>0</v>
      </c>
      <c r="O414" s="163" t="s">
        <v>17</v>
      </c>
    </row>
    <row r="415" spans="1:16" ht="37.5" customHeight="1" x14ac:dyDescent="0.3">
      <c r="A415" s="161"/>
      <c r="B415" s="198"/>
      <c r="C415" s="162"/>
      <c r="D415" s="98" t="s">
        <v>18</v>
      </c>
      <c r="E415" s="19">
        <f>E416+E417</f>
        <v>1801000</v>
      </c>
      <c r="F415" s="19">
        <f>F416+F417</f>
        <v>798000</v>
      </c>
      <c r="G415" s="152">
        <f>G416+G417</f>
        <v>1003000</v>
      </c>
      <c r="H415" s="199"/>
      <c r="I415" s="199"/>
      <c r="J415" s="199"/>
      <c r="K415" s="200"/>
      <c r="L415" s="19">
        <f>L416+L417</f>
        <v>0</v>
      </c>
      <c r="M415" s="19">
        <f t="shared" ref="M415:N415" si="74">M416+M417</f>
        <v>0</v>
      </c>
      <c r="N415" s="19">
        <f t="shared" si="74"/>
        <v>0</v>
      </c>
      <c r="O415" s="164"/>
    </row>
    <row r="416" spans="1:16" ht="162.75" customHeight="1" x14ac:dyDescent="0.3">
      <c r="A416" s="161"/>
      <c r="B416" s="21" t="s">
        <v>121</v>
      </c>
      <c r="C416" s="24" t="s">
        <v>73</v>
      </c>
      <c r="D416" s="21" t="s">
        <v>18</v>
      </c>
      <c r="E416" s="19">
        <f>F416+G416+L416+M416+N416</f>
        <v>798000</v>
      </c>
      <c r="F416" s="19">
        <f>773000+25000</f>
        <v>798000</v>
      </c>
      <c r="G416" s="159">
        <v>0</v>
      </c>
      <c r="H416" s="159"/>
      <c r="I416" s="159"/>
      <c r="J416" s="159"/>
      <c r="K416" s="159"/>
      <c r="L416" s="19">
        <v>0</v>
      </c>
      <c r="M416" s="19">
        <v>0</v>
      </c>
      <c r="N416" s="19">
        <v>0</v>
      </c>
      <c r="O416" s="164"/>
      <c r="P416" s="95"/>
    </row>
    <row r="417" spans="1:15" ht="75" customHeight="1" x14ac:dyDescent="0.3">
      <c r="A417" s="161"/>
      <c r="B417" s="21" t="s">
        <v>479</v>
      </c>
      <c r="C417" s="24" t="s">
        <v>73</v>
      </c>
      <c r="D417" s="21" t="s">
        <v>18</v>
      </c>
      <c r="E417" s="19">
        <f>F417+G417+L417+M417+N417</f>
        <v>1003000</v>
      </c>
      <c r="F417" s="19">
        <v>0</v>
      </c>
      <c r="G417" s="159">
        <f>250000+200000+353000+200000</f>
        <v>1003000</v>
      </c>
      <c r="H417" s="159"/>
      <c r="I417" s="159"/>
      <c r="J417" s="159"/>
      <c r="K417" s="159"/>
      <c r="L417" s="19">
        <v>0</v>
      </c>
      <c r="M417" s="19">
        <v>0</v>
      </c>
      <c r="N417" s="19">
        <v>0</v>
      </c>
      <c r="O417" s="164"/>
    </row>
    <row r="418" spans="1:15" ht="40.5" customHeight="1" x14ac:dyDescent="0.3">
      <c r="A418" s="161"/>
      <c r="B418" s="147" t="s">
        <v>162</v>
      </c>
      <c r="C418" s="142" t="s">
        <v>124</v>
      </c>
      <c r="D418" s="142" t="s">
        <v>124</v>
      </c>
      <c r="E418" s="150" t="s">
        <v>125</v>
      </c>
      <c r="F418" s="150" t="s">
        <v>126</v>
      </c>
      <c r="G418" s="159" t="s">
        <v>438</v>
      </c>
      <c r="H418" s="150" t="s">
        <v>439</v>
      </c>
      <c r="I418" s="150"/>
      <c r="J418" s="150"/>
      <c r="K418" s="150"/>
      <c r="L418" s="150" t="s">
        <v>127</v>
      </c>
      <c r="M418" s="150" t="s">
        <v>128</v>
      </c>
      <c r="N418" s="150" t="s">
        <v>129</v>
      </c>
      <c r="O418" s="164"/>
    </row>
    <row r="419" spans="1:15" ht="40.5" customHeight="1" x14ac:dyDescent="0.3">
      <c r="A419" s="161"/>
      <c r="B419" s="147"/>
      <c r="C419" s="142"/>
      <c r="D419" s="142"/>
      <c r="E419" s="150"/>
      <c r="F419" s="150"/>
      <c r="G419" s="150"/>
      <c r="H419" s="22" t="s">
        <v>434</v>
      </c>
      <c r="I419" s="22" t="s">
        <v>435</v>
      </c>
      <c r="J419" s="22" t="s">
        <v>436</v>
      </c>
      <c r="K419" s="22" t="s">
        <v>437</v>
      </c>
      <c r="L419" s="150"/>
      <c r="M419" s="150"/>
      <c r="N419" s="150"/>
      <c r="O419" s="164"/>
    </row>
    <row r="420" spans="1:15" ht="49.5" customHeight="1" x14ac:dyDescent="0.3">
      <c r="A420" s="162"/>
      <c r="B420" s="147"/>
      <c r="C420" s="142"/>
      <c r="D420" s="142"/>
      <c r="E420" s="18">
        <f>F420+G420</f>
        <v>1801000</v>
      </c>
      <c r="F420" s="18">
        <v>798000</v>
      </c>
      <c r="G420" s="18">
        <f>I420+J420</f>
        <v>1003000</v>
      </c>
      <c r="H420" s="18">
        <v>0</v>
      </c>
      <c r="I420" s="18">
        <v>803000</v>
      </c>
      <c r="J420" s="18">
        <v>200000</v>
      </c>
      <c r="K420" s="18">
        <v>0</v>
      </c>
      <c r="L420" s="18">
        <v>0</v>
      </c>
      <c r="M420" s="18">
        <v>0</v>
      </c>
      <c r="N420" s="18">
        <v>0</v>
      </c>
      <c r="O420" s="165"/>
    </row>
    <row r="421" spans="1:15" ht="23.25" customHeight="1" x14ac:dyDescent="0.3">
      <c r="A421" s="141" t="s">
        <v>373</v>
      </c>
      <c r="B421" s="166" t="s">
        <v>596</v>
      </c>
      <c r="C421" s="141" t="s">
        <v>73</v>
      </c>
      <c r="D421" s="21" t="s">
        <v>8</v>
      </c>
      <c r="E421" s="19">
        <f>E423+E424+E425</f>
        <v>635000</v>
      </c>
      <c r="F421" s="19">
        <f>F423+F424+F425</f>
        <v>185000</v>
      </c>
      <c r="G421" s="159">
        <f>G422</f>
        <v>450000</v>
      </c>
      <c r="H421" s="142"/>
      <c r="I421" s="142"/>
      <c r="J421" s="142"/>
      <c r="K421" s="142"/>
      <c r="L421" s="19">
        <f>L422</f>
        <v>0</v>
      </c>
      <c r="M421" s="19">
        <f t="shared" ref="M421" si="75">M422</f>
        <v>0</v>
      </c>
      <c r="N421" s="19">
        <f t="shared" ref="N421" si="76">N422</f>
        <v>0</v>
      </c>
      <c r="O421" s="193" t="s">
        <v>17</v>
      </c>
    </row>
    <row r="422" spans="1:15" ht="37.5" customHeight="1" x14ac:dyDescent="0.3">
      <c r="A422" s="141"/>
      <c r="B422" s="166"/>
      <c r="C422" s="141"/>
      <c r="D422" s="98" t="s">
        <v>18</v>
      </c>
      <c r="E422" s="19">
        <f>E423+E424+E425</f>
        <v>635000</v>
      </c>
      <c r="F422" s="19">
        <f>F423+F424+F425</f>
        <v>185000</v>
      </c>
      <c r="G422" s="159">
        <f>G423+G424+G425</f>
        <v>450000</v>
      </c>
      <c r="H422" s="142"/>
      <c r="I422" s="142"/>
      <c r="J422" s="142"/>
      <c r="K422" s="142"/>
      <c r="L422" s="19">
        <f>L423+L424+L425</f>
        <v>0</v>
      </c>
      <c r="M422" s="19">
        <f t="shared" ref="M422:N422" si="77">M423+M424+M425</f>
        <v>0</v>
      </c>
      <c r="N422" s="19">
        <f t="shared" si="77"/>
        <v>0</v>
      </c>
      <c r="O422" s="193"/>
    </row>
    <row r="423" spans="1:15" ht="100.5" customHeight="1" x14ac:dyDescent="0.3">
      <c r="A423" s="141"/>
      <c r="B423" s="21" t="s">
        <v>371</v>
      </c>
      <c r="C423" s="24" t="s">
        <v>73</v>
      </c>
      <c r="D423" s="21" t="s">
        <v>18</v>
      </c>
      <c r="E423" s="19">
        <f>F423+G423+L423+M423+N423</f>
        <v>185000</v>
      </c>
      <c r="F423" s="19">
        <v>185000</v>
      </c>
      <c r="G423" s="159">
        <v>0</v>
      </c>
      <c r="H423" s="159"/>
      <c r="I423" s="159"/>
      <c r="J423" s="159"/>
      <c r="K423" s="159"/>
      <c r="L423" s="19">
        <v>0</v>
      </c>
      <c r="M423" s="19">
        <v>0</v>
      </c>
      <c r="N423" s="19">
        <v>0</v>
      </c>
      <c r="O423" s="193"/>
    </row>
    <row r="424" spans="1:15" ht="98.25" customHeight="1" x14ac:dyDescent="0.3">
      <c r="A424" s="141"/>
      <c r="B424" s="21" t="s">
        <v>478</v>
      </c>
      <c r="C424" s="24" t="s">
        <v>73</v>
      </c>
      <c r="D424" s="21" t="s">
        <v>18</v>
      </c>
      <c r="E424" s="19">
        <f>F424+G424+L424+M424+N424</f>
        <v>347000</v>
      </c>
      <c r="F424" s="19">
        <v>0</v>
      </c>
      <c r="G424" s="159">
        <f>150000+50000+147000</f>
        <v>347000</v>
      </c>
      <c r="H424" s="159"/>
      <c r="I424" s="159"/>
      <c r="J424" s="159"/>
      <c r="K424" s="159"/>
      <c r="L424" s="19">
        <v>0</v>
      </c>
      <c r="M424" s="19">
        <v>0</v>
      </c>
      <c r="N424" s="19">
        <v>0</v>
      </c>
      <c r="O424" s="193"/>
    </row>
    <row r="425" spans="1:15" ht="98.25" customHeight="1" x14ac:dyDescent="0.3">
      <c r="A425" s="141"/>
      <c r="B425" s="21" t="s">
        <v>594</v>
      </c>
      <c r="C425" s="24" t="s">
        <v>73</v>
      </c>
      <c r="D425" s="21" t="s">
        <v>18</v>
      </c>
      <c r="E425" s="19">
        <f>F425+G425+L425+M425+N425</f>
        <v>103000</v>
      </c>
      <c r="F425" s="19">
        <v>0</v>
      </c>
      <c r="G425" s="159">
        <v>103000</v>
      </c>
      <c r="H425" s="159"/>
      <c r="I425" s="159"/>
      <c r="J425" s="159"/>
      <c r="K425" s="159"/>
      <c r="L425" s="19">
        <v>0</v>
      </c>
      <c r="M425" s="19">
        <v>0</v>
      </c>
      <c r="N425" s="19">
        <v>0</v>
      </c>
      <c r="O425" s="193"/>
    </row>
    <row r="426" spans="1:15" ht="40.5" customHeight="1" x14ac:dyDescent="0.3">
      <c r="A426" s="141"/>
      <c r="B426" s="147" t="s">
        <v>162</v>
      </c>
      <c r="C426" s="142" t="s">
        <v>124</v>
      </c>
      <c r="D426" s="142" t="s">
        <v>124</v>
      </c>
      <c r="E426" s="150" t="s">
        <v>125</v>
      </c>
      <c r="F426" s="150" t="s">
        <v>126</v>
      </c>
      <c r="G426" s="159" t="s">
        <v>438</v>
      </c>
      <c r="H426" s="150" t="s">
        <v>439</v>
      </c>
      <c r="I426" s="150"/>
      <c r="J426" s="150"/>
      <c r="K426" s="150"/>
      <c r="L426" s="150" t="s">
        <v>127</v>
      </c>
      <c r="M426" s="150" t="s">
        <v>128</v>
      </c>
      <c r="N426" s="150" t="s">
        <v>129</v>
      </c>
      <c r="O426" s="193"/>
    </row>
    <row r="427" spans="1:15" ht="40.5" customHeight="1" x14ac:dyDescent="0.3">
      <c r="A427" s="141"/>
      <c r="B427" s="147"/>
      <c r="C427" s="142"/>
      <c r="D427" s="142"/>
      <c r="E427" s="150"/>
      <c r="F427" s="150"/>
      <c r="G427" s="150"/>
      <c r="H427" s="22" t="s">
        <v>434</v>
      </c>
      <c r="I427" s="22" t="s">
        <v>435</v>
      </c>
      <c r="J427" s="22" t="s">
        <v>436</v>
      </c>
      <c r="K427" s="22" t="s">
        <v>437</v>
      </c>
      <c r="L427" s="150"/>
      <c r="M427" s="150"/>
      <c r="N427" s="150"/>
      <c r="O427" s="193"/>
    </row>
    <row r="428" spans="1:15" ht="49.5" customHeight="1" x14ac:dyDescent="0.3">
      <c r="A428" s="141"/>
      <c r="B428" s="147"/>
      <c r="C428" s="142"/>
      <c r="D428" s="142"/>
      <c r="E428" s="18">
        <f>F428+G428</f>
        <v>635000</v>
      </c>
      <c r="F428" s="18">
        <v>185000</v>
      </c>
      <c r="G428" s="18">
        <f>I428+J428</f>
        <v>450000</v>
      </c>
      <c r="H428" s="18">
        <v>0</v>
      </c>
      <c r="I428" s="18">
        <v>347000</v>
      </c>
      <c r="J428" s="18">
        <v>103000</v>
      </c>
      <c r="K428" s="18">
        <v>0</v>
      </c>
      <c r="L428" s="18">
        <v>0</v>
      </c>
      <c r="M428" s="18">
        <v>0</v>
      </c>
      <c r="N428" s="18">
        <v>0</v>
      </c>
      <c r="O428" s="193"/>
    </row>
    <row r="429" spans="1:15" ht="23.25" customHeight="1" x14ac:dyDescent="0.3">
      <c r="A429" s="160" t="s">
        <v>374</v>
      </c>
      <c r="B429" s="197" t="s">
        <v>597</v>
      </c>
      <c r="C429" s="160" t="s">
        <v>73</v>
      </c>
      <c r="D429" s="21" t="s">
        <v>8</v>
      </c>
      <c r="E429" s="19">
        <f>E431+E432</f>
        <v>140000</v>
      </c>
      <c r="F429" s="19">
        <f>F431+F432</f>
        <v>70000</v>
      </c>
      <c r="G429" s="152">
        <f>G430</f>
        <v>70000</v>
      </c>
      <c r="H429" s="199"/>
      <c r="I429" s="199"/>
      <c r="J429" s="199"/>
      <c r="K429" s="200"/>
      <c r="L429" s="19">
        <f>L430</f>
        <v>0</v>
      </c>
      <c r="M429" s="19">
        <f t="shared" ref="M429" si="78">M430</f>
        <v>0</v>
      </c>
      <c r="N429" s="19">
        <f t="shared" ref="N429" si="79">N430</f>
        <v>0</v>
      </c>
      <c r="O429" s="163" t="s">
        <v>17</v>
      </c>
    </row>
    <row r="430" spans="1:15" ht="37.5" customHeight="1" x14ac:dyDescent="0.3">
      <c r="A430" s="161"/>
      <c r="B430" s="198"/>
      <c r="C430" s="162"/>
      <c r="D430" s="98" t="s">
        <v>18</v>
      </c>
      <c r="E430" s="19">
        <f>E431+E432</f>
        <v>140000</v>
      </c>
      <c r="F430" s="19">
        <f>F431+F432</f>
        <v>70000</v>
      </c>
      <c r="G430" s="152">
        <f>G431+G432</f>
        <v>70000</v>
      </c>
      <c r="H430" s="199"/>
      <c r="I430" s="199"/>
      <c r="J430" s="199"/>
      <c r="K430" s="200"/>
      <c r="L430" s="19">
        <f>L431+L432</f>
        <v>0</v>
      </c>
      <c r="M430" s="19">
        <f t="shared" ref="M430:N430" si="80">M431+M432</f>
        <v>0</v>
      </c>
      <c r="N430" s="19">
        <f t="shared" si="80"/>
        <v>0</v>
      </c>
      <c r="O430" s="164"/>
    </row>
    <row r="431" spans="1:15" ht="117" customHeight="1" x14ac:dyDescent="0.3">
      <c r="A431" s="161"/>
      <c r="B431" s="21" t="s">
        <v>372</v>
      </c>
      <c r="C431" s="24" t="s">
        <v>73</v>
      </c>
      <c r="D431" s="21" t="s">
        <v>18</v>
      </c>
      <c r="E431" s="19">
        <f>F431+G431+L431+M431+N431</f>
        <v>70000</v>
      </c>
      <c r="F431" s="19">
        <v>70000</v>
      </c>
      <c r="G431" s="159">
        <v>0</v>
      </c>
      <c r="H431" s="159"/>
      <c r="I431" s="159"/>
      <c r="J431" s="159"/>
      <c r="K431" s="159"/>
      <c r="L431" s="19">
        <v>0</v>
      </c>
      <c r="M431" s="19">
        <v>0</v>
      </c>
      <c r="N431" s="19">
        <v>0</v>
      </c>
      <c r="O431" s="164"/>
    </row>
    <row r="432" spans="1:15" ht="117" customHeight="1" x14ac:dyDescent="0.3">
      <c r="A432" s="161"/>
      <c r="B432" s="21" t="s">
        <v>372</v>
      </c>
      <c r="C432" s="24" t="s">
        <v>73</v>
      </c>
      <c r="D432" s="21" t="s">
        <v>18</v>
      </c>
      <c r="E432" s="19">
        <f>F432+G432+L432+M432+N432</f>
        <v>70000</v>
      </c>
      <c r="F432" s="19">
        <v>0</v>
      </c>
      <c r="G432" s="159">
        <v>70000</v>
      </c>
      <c r="H432" s="159"/>
      <c r="I432" s="159"/>
      <c r="J432" s="159"/>
      <c r="K432" s="159"/>
      <c r="L432" s="19">
        <v>0</v>
      </c>
      <c r="M432" s="19">
        <v>0</v>
      </c>
      <c r="N432" s="19">
        <v>0</v>
      </c>
      <c r="O432" s="164"/>
    </row>
    <row r="433" spans="1:16" ht="40.5" customHeight="1" x14ac:dyDescent="0.3">
      <c r="A433" s="161"/>
      <c r="B433" s="147" t="s">
        <v>162</v>
      </c>
      <c r="C433" s="142" t="s">
        <v>124</v>
      </c>
      <c r="D433" s="142" t="s">
        <v>124</v>
      </c>
      <c r="E433" s="150" t="s">
        <v>125</v>
      </c>
      <c r="F433" s="150" t="s">
        <v>126</v>
      </c>
      <c r="G433" s="159" t="s">
        <v>438</v>
      </c>
      <c r="H433" s="150" t="s">
        <v>439</v>
      </c>
      <c r="I433" s="150"/>
      <c r="J433" s="150"/>
      <c r="K433" s="150"/>
      <c r="L433" s="150" t="s">
        <v>127</v>
      </c>
      <c r="M433" s="150" t="s">
        <v>128</v>
      </c>
      <c r="N433" s="150" t="s">
        <v>129</v>
      </c>
      <c r="O433" s="164"/>
    </row>
    <row r="434" spans="1:16" ht="40.5" customHeight="1" x14ac:dyDescent="0.3">
      <c r="A434" s="161"/>
      <c r="B434" s="147"/>
      <c r="C434" s="142"/>
      <c r="D434" s="142"/>
      <c r="E434" s="150"/>
      <c r="F434" s="150"/>
      <c r="G434" s="150"/>
      <c r="H434" s="22" t="s">
        <v>434</v>
      </c>
      <c r="I434" s="22" t="s">
        <v>435</v>
      </c>
      <c r="J434" s="22" t="s">
        <v>436</v>
      </c>
      <c r="K434" s="22" t="s">
        <v>437</v>
      </c>
      <c r="L434" s="150"/>
      <c r="M434" s="150"/>
      <c r="N434" s="150"/>
      <c r="O434" s="164"/>
    </row>
    <row r="435" spans="1:16" ht="49.5" customHeight="1" x14ac:dyDescent="0.3">
      <c r="A435" s="162"/>
      <c r="B435" s="147"/>
      <c r="C435" s="142"/>
      <c r="D435" s="142"/>
      <c r="E435" s="18">
        <f>F435+G435</f>
        <v>140000</v>
      </c>
      <c r="F435" s="18">
        <v>70000</v>
      </c>
      <c r="G435" s="18">
        <v>70000</v>
      </c>
      <c r="H435" s="18">
        <v>0</v>
      </c>
      <c r="I435" s="18">
        <v>0</v>
      </c>
      <c r="J435" s="18">
        <v>70000</v>
      </c>
      <c r="K435" s="18">
        <v>0</v>
      </c>
      <c r="L435" s="18">
        <v>0</v>
      </c>
      <c r="M435" s="18">
        <v>0</v>
      </c>
      <c r="N435" s="18">
        <v>0</v>
      </c>
      <c r="O435" s="165"/>
    </row>
    <row r="436" spans="1:16" ht="42.75" customHeight="1" x14ac:dyDescent="0.3">
      <c r="A436" s="141" t="s">
        <v>22</v>
      </c>
      <c r="B436" s="147" t="s">
        <v>424</v>
      </c>
      <c r="C436" s="141" t="s">
        <v>73</v>
      </c>
      <c r="D436" s="21" t="s">
        <v>8</v>
      </c>
      <c r="E436" s="19">
        <f>E437+E438</f>
        <v>0</v>
      </c>
      <c r="F436" s="19">
        <f t="shared" ref="F436:G436" si="81">F437+F438</f>
        <v>0</v>
      </c>
      <c r="G436" s="159">
        <f t="shared" si="81"/>
        <v>0</v>
      </c>
      <c r="H436" s="159"/>
      <c r="I436" s="159"/>
      <c r="J436" s="159"/>
      <c r="K436" s="159"/>
      <c r="L436" s="19">
        <f t="shared" ref="L436:N436" si="82">L437+L438</f>
        <v>0</v>
      </c>
      <c r="M436" s="19">
        <f t="shared" si="82"/>
        <v>0</v>
      </c>
      <c r="N436" s="19">
        <f t="shared" si="82"/>
        <v>0</v>
      </c>
      <c r="O436" s="193" t="s">
        <v>17</v>
      </c>
    </row>
    <row r="437" spans="1:16" ht="57.75" customHeight="1" x14ac:dyDescent="0.3">
      <c r="A437" s="141"/>
      <c r="B437" s="147"/>
      <c r="C437" s="141"/>
      <c r="D437" s="21" t="s">
        <v>10</v>
      </c>
      <c r="E437" s="22">
        <f>SUM(F437:N437)</f>
        <v>0</v>
      </c>
      <c r="F437" s="22">
        <v>0</v>
      </c>
      <c r="G437" s="150">
        <v>0</v>
      </c>
      <c r="H437" s="150"/>
      <c r="I437" s="150"/>
      <c r="J437" s="150"/>
      <c r="K437" s="150"/>
      <c r="L437" s="22">
        <v>0</v>
      </c>
      <c r="M437" s="22">
        <v>0</v>
      </c>
      <c r="N437" s="22">
        <v>0</v>
      </c>
      <c r="O437" s="193"/>
    </row>
    <row r="438" spans="1:16" ht="77.25" customHeight="1" x14ac:dyDescent="0.3">
      <c r="A438" s="141"/>
      <c r="B438" s="147"/>
      <c r="C438" s="141"/>
      <c r="D438" s="21" t="s">
        <v>18</v>
      </c>
      <c r="E438" s="22">
        <f>SUM(F438:N438)</f>
        <v>0</v>
      </c>
      <c r="F438" s="19">
        <v>0</v>
      </c>
      <c r="G438" s="159">
        <v>0</v>
      </c>
      <c r="H438" s="159"/>
      <c r="I438" s="159"/>
      <c r="J438" s="159"/>
      <c r="K438" s="159"/>
      <c r="L438" s="19">
        <v>0</v>
      </c>
      <c r="M438" s="19">
        <v>0</v>
      </c>
      <c r="N438" s="19">
        <v>0</v>
      </c>
      <c r="O438" s="193"/>
    </row>
    <row r="439" spans="1:16" ht="33" customHeight="1" x14ac:dyDescent="0.3">
      <c r="A439" s="141" t="s">
        <v>19</v>
      </c>
      <c r="B439" s="147" t="s">
        <v>450</v>
      </c>
      <c r="C439" s="141" t="s">
        <v>73</v>
      </c>
      <c r="D439" s="21" t="s">
        <v>8</v>
      </c>
      <c r="E439" s="19">
        <f>E440+E441</f>
        <v>0</v>
      </c>
      <c r="F439" s="19">
        <f t="shared" ref="F439:G439" si="83">F440+F441</f>
        <v>0</v>
      </c>
      <c r="G439" s="159">
        <f t="shared" si="83"/>
        <v>0</v>
      </c>
      <c r="H439" s="159"/>
      <c r="I439" s="159"/>
      <c r="J439" s="159"/>
      <c r="K439" s="159"/>
      <c r="L439" s="19">
        <f t="shared" ref="L439:N439" si="84">L440+L441</f>
        <v>0</v>
      </c>
      <c r="M439" s="19">
        <f t="shared" si="84"/>
        <v>0</v>
      </c>
      <c r="N439" s="19">
        <f t="shared" si="84"/>
        <v>0</v>
      </c>
      <c r="O439" s="193" t="s">
        <v>17</v>
      </c>
    </row>
    <row r="440" spans="1:16" ht="42.75" customHeight="1" x14ac:dyDescent="0.3">
      <c r="A440" s="141"/>
      <c r="B440" s="147"/>
      <c r="C440" s="141"/>
      <c r="D440" s="21" t="s">
        <v>10</v>
      </c>
      <c r="E440" s="22">
        <f>SUM(F440:N440)</f>
        <v>0</v>
      </c>
      <c r="F440" s="22">
        <v>0</v>
      </c>
      <c r="G440" s="150">
        <v>0</v>
      </c>
      <c r="H440" s="150"/>
      <c r="I440" s="150"/>
      <c r="J440" s="150"/>
      <c r="K440" s="150"/>
      <c r="L440" s="22">
        <v>0</v>
      </c>
      <c r="M440" s="22">
        <v>0</v>
      </c>
      <c r="N440" s="22">
        <v>0</v>
      </c>
      <c r="O440" s="193"/>
    </row>
    <row r="441" spans="1:16" ht="39.75" customHeight="1" x14ac:dyDescent="0.3">
      <c r="A441" s="141"/>
      <c r="B441" s="147"/>
      <c r="C441" s="141"/>
      <c r="D441" s="21" t="s">
        <v>18</v>
      </c>
      <c r="E441" s="22">
        <f>SUM(F441:N441)</f>
        <v>0</v>
      </c>
      <c r="F441" s="19">
        <v>0</v>
      </c>
      <c r="G441" s="159">
        <v>0</v>
      </c>
      <c r="H441" s="159"/>
      <c r="I441" s="159"/>
      <c r="J441" s="159"/>
      <c r="K441" s="159"/>
      <c r="L441" s="19">
        <v>0</v>
      </c>
      <c r="M441" s="19">
        <v>0</v>
      </c>
      <c r="N441" s="19">
        <v>0</v>
      </c>
      <c r="O441" s="193"/>
    </row>
    <row r="442" spans="1:16" ht="37.5" customHeight="1" x14ac:dyDescent="0.3">
      <c r="A442" s="141"/>
      <c r="B442" s="147" t="s">
        <v>451</v>
      </c>
      <c r="C442" s="142" t="s">
        <v>124</v>
      </c>
      <c r="D442" s="142" t="s">
        <v>124</v>
      </c>
      <c r="E442" s="150" t="s">
        <v>125</v>
      </c>
      <c r="F442" s="150" t="s">
        <v>126</v>
      </c>
      <c r="G442" s="159" t="s">
        <v>438</v>
      </c>
      <c r="H442" s="150" t="s">
        <v>439</v>
      </c>
      <c r="I442" s="150"/>
      <c r="J442" s="150"/>
      <c r="K442" s="150"/>
      <c r="L442" s="150" t="s">
        <v>127</v>
      </c>
      <c r="M442" s="150" t="s">
        <v>128</v>
      </c>
      <c r="N442" s="150" t="s">
        <v>129</v>
      </c>
      <c r="O442" s="193"/>
    </row>
    <row r="443" spans="1:16" ht="33" customHeight="1" x14ac:dyDescent="0.3">
      <c r="A443" s="141"/>
      <c r="B443" s="147"/>
      <c r="C443" s="142"/>
      <c r="D443" s="142"/>
      <c r="E443" s="150"/>
      <c r="F443" s="150"/>
      <c r="G443" s="150"/>
      <c r="H443" s="22" t="s">
        <v>434</v>
      </c>
      <c r="I443" s="22" t="s">
        <v>435</v>
      </c>
      <c r="J443" s="22" t="s">
        <v>436</v>
      </c>
      <c r="K443" s="22" t="s">
        <v>437</v>
      </c>
      <c r="L443" s="150"/>
      <c r="M443" s="150"/>
      <c r="N443" s="150"/>
      <c r="O443" s="193"/>
    </row>
    <row r="444" spans="1:16" ht="39.75" customHeight="1" x14ac:dyDescent="0.3">
      <c r="A444" s="141"/>
      <c r="B444" s="147"/>
      <c r="C444" s="142"/>
      <c r="D444" s="142"/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93"/>
    </row>
    <row r="445" spans="1:16" ht="80.25" customHeight="1" x14ac:dyDescent="0.3">
      <c r="A445" s="141" t="s">
        <v>30</v>
      </c>
      <c r="B445" s="147" t="s">
        <v>624</v>
      </c>
      <c r="C445" s="141" t="s">
        <v>73</v>
      </c>
      <c r="D445" s="21" t="s">
        <v>8</v>
      </c>
      <c r="E445" s="19">
        <f>E446+E447</f>
        <v>0</v>
      </c>
      <c r="F445" s="19">
        <f t="shared" ref="F445:N445" si="85">F446+F447</f>
        <v>0</v>
      </c>
      <c r="G445" s="159">
        <f t="shared" si="85"/>
        <v>0</v>
      </c>
      <c r="H445" s="159"/>
      <c r="I445" s="159"/>
      <c r="J445" s="159"/>
      <c r="K445" s="159"/>
      <c r="L445" s="19">
        <f t="shared" si="85"/>
        <v>0</v>
      </c>
      <c r="M445" s="19">
        <f t="shared" si="85"/>
        <v>0</v>
      </c>
      <c r="N445" s="19">
        <f t="shared" si="85"/>
        <v>0</v>
      </c>
      <c r="O445" s="193" t="s">
        <v>17</v>
      </c>
    </row>
    <row r="446" spans="1:16" ht="97.5" customHeight="1" x14ac:dyDescent="0.3">
      <c r="A446" s="141"/>
      <c r="B446" s="147"/>
      <c r="C446" s="141"/>
      <c r="D446" s="21" t="s">
        <v>10</v>
      </c>
      <c r="E446" s="19">
        <f>F446+G446+L446+M446+N446</f>
        <v>0</v>
      </c>
      <c r="F446" s="19">
        <v>0</v>
      </c>
      <c r="G446" s="159">
        <v>0</v>
      </c>
      <c r="H446" s="159"/>
      <c r="I446" s="159"/>
      <c r="J446" s="159"/>
      <c r="K446" s="159"/>
      <c r="L446" s="19">
        <v>0</v>
      </c>
      <c r="M446" s="19">
        <v>0</v>
      </c>
      <c r="N446" s="19">
        <v>0</v>
      </c>
      <c r="O446" s="193"/>
      <c r="P446" s="120"/>
    </row>
    <row r="447" spans="1:16" ht="95.25" customHeight="1" x14ac:dyDescent="0.3">
      <c r="A447" s="141"/>
      <c r="B447" s="147"/>
      <c r="C447" s="141"/>
      <c r="D447" s="21" t="s">
        <v>18</v>
      </c>
      <c r="E447" s="19">
        <f>F447+G447+L447+M447+N447</f>
        <v>0</v>
      </c>
      <c r="F447" s="19">
        <v>0</v>
      </c>
      <c r="G447" s="159">
        <v>0</v>
      </c>
      <c r="H447" s="159"/>
      <c r="I447" s="159"/>
      <c r="J447" s="159"/>
      <c r="K447" s="159"/>
      <c r="L447" s="19">
        <v>0</v>
      </c>
      <c r="M447" s="19">
        <v>0</v>
      </c>
      <c r="N447" s="19">
        <v>0</v>
      </c>
      <c r="O447" s="193"/>
    </row>
    <row r="448" spans="1:16" ht="30" customHeight="1" x14ac:dyDescent="0.3">
      <c r="A448" s="141" t="s">
        <v>23</v>
      </c>
      <c r="B448" s="147" t="s">
        <v>97</v>
      </c>
      <c r="C448" s="141" t="s">
        <v>73</v>
      </c>
      <c r="D448" s="21" t="s">
        <v>8</v>
      </c>
      <c r="E448" s="19">
        <f>E449+E450</f>
        <v>2190.93001</v>
      </c>
      <c r="F448" s="19">
        <f t="shared" ref="F448:N448" si="86">F449+F450</f>
        <v>2190.93001</v>
      </c>
      <c r="G448" s="159">
        <f t="shared" si="86"/>
        <v>0</v>
      </c>
      <c r="H448" s="159"/>
      <c r="I448" s="159"/>
      <c r="J448" s="159"/>
      <c r="K448" s="159"/>
      <c r="L448" s="19">
        <f t="shared" si="86"/>
        <v>0</v>
      </c>
      <c r="M448" s="19">
        <f t="shared" si="86"/>
        <v>0</v>
      </c>
      <c r="N448" s="19">
        <f t="shared" si="86"/>
        <v>0</v>
      </c>
      <c r="O448" s="193"/>
    </row>
    <row r="449" spans="1:16" ht="37.5" customHeight="1" x14ac:dyDescent="0.3">
      <c r="A449" s="141"/>
      <c r="B449" s="147"/>
      <c r="C449" s="141"/>
      <c r="D449" s="21" t="s">
        <v>10</v>
      </c>
      <c r="E449" s="19">
        <f>F449+G449+L449+M449+N449</f>
        <v>1945</v>
      </c>
      <c r="F449" s="19">
        <f>F452</f>
        <v>1945</v>
      </c>
      <c r="G449" s="159">
        <f t="shared" ref="G449:N449" si="87">G452</f>
        <v>0</v>
      </c>
      <c r="H449" s="159"/>
      <c r="I449" s="159"/>
      <c r="J449" s="159"/>
      <c r="K449" s="159"/>
      <c r="L449" s="19">
        <f t="shared" si="87"/>
        <v>0</v>
      </c>
      <c r="M449" s="19">
        <f t="shared" si="87"/>
        <v>0</v>
      </c>
      <c r="N449" s="19">
        <f t="shared" si="87"/>
        <v>0</v>
      </c>
      <c r="O449" s="193"/>
    </row>
    <row r="450" spans="1:16" ht="37.5" customHeight="1" x14ac:dyDescent="0.3">
      <c r="A450" s="141"/>
      <c r="B450" s="147"/>
      <c r="C450" s="141"/>
      <c r="D450" s="21" t="s">
        <v>18</v>
      </c>
      <c r="E450" s="19">
        <f>F450+G450+L450+M450+N450</f>
        <v>245.93001000000001</v>
      </c>
      <c r="F450" s="19">
        <f>F453</f>
        <v>245.93001000000001</v>
      </c>
      <c r="G450" s="159">
        <v>0</v>
      </c>
      <c r="H450" s="159"/>
      <c r="I450" s="159"/>
      <c r="J450" s="159"/>
      <c r="K450" s="159"/>
      <c r="L450" s="19">
        <v>0</v>
      </c>
      <c r="M450" s="19">
        <v>0</v>
      </c>
      <c r="N450" s="19">
        <v>0</v>
      </c>
      <c r="O450" s="193"/>
    </row>
    <row r="451" spans="1:16" ht="30.75" customHeight="1" x14ac:dyDescent="0.3">
      <c r="A451" s="141" t="s">
        <v>25</v>
      </c>
      <c r="B451" s="147" t="s">
        <v>98</v>
      </c>
      <c r="C451" s="141" t="s">
        <v>73</v>
      </c>
      <c r="D451" s="21" t="s">
        <v>8</v>
      </c>
      <c r="E451" s="19">
        <f>E452+E453</f>
        <v>2190.93001</v>
      </c>
      <c r="F451" s="19">
        <f t="shared" ref="F451:N451" si="88">F452+F453</f>
        <v>2190.93001</v>
      </c>
      <c r="G451" s="159">
        <f t="shared" si="88"/>
        <v>0</v>
      </c>
      <c r="H451" s="159"/>
      <c r="I451" s="159"/>
      <c r="J451" s="159"/>
      <c r="K451" s="159"/>
      <c r="L451" s="19">
        <f t="shared" si="88"/>
        <v>0</v>
      </c>
      <c r="M451" s="19">
        <f t="shared" si="88"/>
        <v>0</v>
      </c>
      <c r="N451" s="19">
        <f t="shared" si="88"/>
        <v>0</v>
      </c>
      <c r="O451" s="193" t="s">
        <v>17</v>
      </c>
    </row>
    <row r="452" spans="1:16" ht="39.75" customHeight="1" x14ac:dyDescent="0.3">
      <c r="A452" s="141"/>
      <c r="B452" s="147"/>
      <c r="C452" s="141"/>
      <c r="D452" s="21" t="s">
        <v>10</v>
      </c>
      <c r="E452" s="22">
        <f>SUM(F452:N452)</f>
        <v>1945</v>
      </c>
      <c r="F452" s="22">
        <f>2190.93001-245.93001</f>
        <v>1945</v>
      </c>
      <c r="G452" s="150">
        <v>0</v>
      </c>
      <c r="H452" s="150"/>
      <c r="I452" s="150"/>
      <c r="J452" s="150"/>
      <c r="K452" s="150"/>
      <c r="L452" s="22">
        <v>0</v>
      </c>
      <c r="M452" s="22">
        <v>0</v>
      </c>
      <c r="N452" s="22">
        <v>0</v>
      </c>
      <c r="O452" s="193"/>
    </row>
    <row r="453" spans="1:16" ht="54.75" customHeight="1" x14ac:dyDescent="0.3">
      <c r="A453" s="141"/>
      <c r="B453" s="147"/>
      <c r="C453" s="141"/>
      <c r="D453" s="21" t="s">
        <v>18</v>
      </c>
      <c r="E453" s="22">
        <f>SUM(F453:N453)</f>
        <v>245.93001000000001</v>
      </c>
      <c r="F453" s="19">
        <v>245.93001000000001</v>
      </c>
      <c r="G453" s="159">
        <v>0</v>
      </c>
      <c r="H453" s="159"/>
      <c r="I453" s="159"/>
      <c r="J453" s="159"/>
      <c r="K453" s="159"/>
      <c r="L453" s="19">
        <v>0</v>
      </c>
      <c r="M453" s="19">
        <v>0</v>
      </c>
      <c r="N453" s="19">
        <v>0</v>
      </c>
      <c r="O453" s="193"/>
    </row>
    <row r="454" spans="1:16" ht="30" customHeight="1" x14ac:dyDescent="0.3">
      <c r="A454" s="141"/>
      <c r="B454" s="147" t="s">
        <v>423</v>
      </c>
      <c r="C454" s="142" t="s">
        <v>124</v>
      </c>
      <c r="D454" s="142" t="s">
        <v>124</v>
      </c>
      <c r="E454" s="150" t="s">
        <v>125</v>
      </c>
      <c r="F454" s="150" t="s">
        <v>126</v>
      </c>
      <c r="G454" s="159" t="s">
        <v>438</v>
      </c>
      <c r="H454" s="150" t="s">
        <v>439</v>
      </c>
      <c r="I454" s="150"/>
      <c r="J454" s="150"/>
      <c r="K454" s="150"/>
      <c r="L454" s="150" t="s">
        <v>127</v>
      </c>
      <c r="M454" s="150" t="s">
        <v>128</v>
      </c>
      <c r="N454" s="150" t="s">
        <v>129</v>
      </c>
      <c r="O454" s="193"/>
    </row>
    <row r="455" spans="1:16" ht="27.75" customHeight="1" x14ac:dyDescent="0.3">
      <c r="A455" s="141"/>
      <c r="B455" s="147"/>
      <c r="C455" s="142"/>
      <c r="D455" s="142"/>
      <c r="E455" s="150"/>
      <c r="F455" s="150"/>
      <c r="G455" s="150"/>
      <c r="H455" s="22" t="s">
        <v>434</v>
      </c>
      <c r="I455" s="22" t="s">
        <v>435</v>
      </c>
      <c r="J455" s="22" t="s">
        <v>436</v>
      </c>
      <c r="K455" s="22" t="s">
        <v>437</v>
      </c>
      <c r="L455" s="150"/>
      <c r="M455" s="150"/>
      <c r="N455" s="150"/>
      <c r="O455" s="193"/>
    </row>
    <row r="456" spans="1:16" ht="27.75" customHeight="1" x14ac:dyDescent="0.3">
      <c r="A456" s="141"/>
      <c r="B456" s="147"/>
      <c r="C456" s="142"/>
      <c r="D456" s="142"/>
      <c r="E456" s="18">
        <v>0</v>
      </c>
      <c r="F456" s="18">
        <v>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93"/>
    </row>
    <row r="457" spans="1:16" ht="33" customHeight="1" x14ac:dyDescent="0.3">
      <c r="A457" s="160"/>
      <c r="B457" s="190" t="s">
        <v>422</v>
      </c>
      <c r="C457" s="160"/>
      <c r="D457" s="25" t="s">
        <v>406</v>
      </c>
      <c r="E457" s="97">
        <f>E458+E459</f>
        <v>2599990.9300100002</v>
      </c>
      <c r="F457" s="106">
        <f t="shared" ref="F457:N457" si="89">F458+F459</f>
        <v>1076990.93001</v>
      </c>
      <c r="G457" s="194">
        <f t="shared" si="89"/>
        <v>1523000</v>
      </c>
      <c r="H457" s="195"/>
      <c r="I457" s="195"/>
      <c r="J457" s="195"/>
      <c r="K457" s="196"/>
      <c r="L457" s="97">
        <f t="shared" si="89"/>
        <v>0</v>
      </c>
      <c r="M457" s="97">
        <f t="shared" si="89"/>
        <v>0</v>
      </c>
      <c r="N457" s="97">
        <f t="shared" si="89"/>
        <v>0</v>
      </c>
      <c r="O457" s="163"/>
    </row>
    <row r="458" spans="1:16" ht="39.75" customHeight="1" x14ac:dyDescent="0.3">
      <c r="A458" s="161"/>
      <c r="B458" s="191"/>
      <c r="C458" s="161"/>
      <c r="D458" s="25" t="s">
        <v>10</v>
      </c>
      <c r="E458" s="97">
        <f>F458+G458+L458+M458+N458</f>
        <v>23745</v>
      </c>
      <c r="F458" s="106">
        <f>F404+F449</f>
        <v>23745</v>
      </c>
      <c r="G458" s="194">
        <f>G404+G449</f>
        <v>0</v>
      </c>
      <c r="H458" s="195"/>
      <c r="I458" s="195"/>
      <c r="J458" s="195"/>
      <c r="K458" s="196"/>
      <c r="L458" s="97">
        <f t="shared" ref="L458:N459" si="90">L404+L449</f>
        <v>0</v>
      </c>
      <c r="M458" s="97">
        <f t="shared" si="90"/>
        <v>0</v>
      </c>
      <c r="N458" s="97">
        <f t="shared" si="90"/>
        <v>0</v>
      </c>
      <c r="O458" s="164"/>
    </row>
    <row r="459" spans="1:16" ht="39.75" customHeight="1" x14ac:dyDescent="0.3">
      <c r="A459" s="162"/>
      <c r="B459" s="192"/>
      <c r="C459" s="162"/>
      <c r="D459" s="25" t="s">
        <v>18</v>
      </c>
      <c r="E459" s="97">
        <f>F459+G459+L459+M459+N459</f>
        <v>2576245.9300100002</v>
      </c>
      <c r="F459" s="106">
        <f>F405+F450</f>
        <v>1053245.93001</v>
      </c>
      <c r="G459" s="194">
        <f>G405+G450</f>
        <v>1523000</v>
      </c>
      <c r="H459" s="195"/>
      <c r="I459" s="195"/>
      <c r="J459" s="195"/>
      <c r="K459" s="196"/>
      <c r="L459" s="97">
        <f t="shared" si="90"/>
        <v>0</v>
      </c>
      <c r="M459" s="97">
        <f t="shared" si="90"/>
        <v>0</v>
      </c>
      <c r="N459" s="97">
        <f t="shared" si="90"/>
        <v>0</v>
      </c>
      <c r="O459" s="165"/>
    </row>
    <row r="460" spans="1:16" ht="28.5" customHeight="1" x14ac:dyDescent="0.3">
      <c r="A460" s="187"/>
      <c r="B460" s="187"/>
      <c r="C460" s="187"/>
      <c r="D460" s="107" t="s">
        <v>41</v>
      </c>
      <c r="E460" s="90">
        <f t="shared" ref="E460:N460" si="91">SUM(E461:E464)</f>
        <v>17644729.911060002</v>
      </c>
      <c r="F460" s="108">
        <f>SUM(F461:F464)</f>
        <v>1839675.3227999997</v>
      </c>
      <c r="G460" s="169">
        <f t="shared" si="91"/>
        <v>5183132.7382599991</v>
      </c>
      <c r="H460" s="170"/>
      <c r="I460" s="170"/>
      <c r="J460" s="170"/>
      <c r="K460" s="171"/>
      <c r="L460" s="90">
        <f t="shared" si="91"/>
        <v>5278955.93</v>
      </c>
      <c r="M460" s="90">
        <f t="shared" si="91"/>
        <v>3704165.41</v>
      </c>
      <c r="N460" s="90">
        <f t="shared" si="91"/>
        <v>1638800.51</v>
      </c>
      <c r="O460" s="201"/>
    </row>
    <row r="461" spans="1:16" ht="31.5" customHeight="1" x14ac:dyDescent="0.3">
      <c r="A461" s="188"/>
      <c r="B461" s="188"/>
      <c r="C461" s="188"/>
      <c r="D461" s="101" t="s">
        <v>9</v>
      </c>
      <c r="E461" s="90">
        <f>F461+G461+L461+M461+N461</f>
        <v>700000</v>
      </c>
      <c r="F461" s="108">
        <f>F53+F135</f>
        <v>200000</v>
      </c>
      <c r="G461" s="169">
        <f>G53+G135</f>
        <v>312943.8</v>
      </c>
      <c r="H461" s="170"/>
      <c r="I461" s="170"/>
      <c r="J461" s="170"/>
      <c r="K461" s="171"/>
      <c r="L461" s="90">
        <f>L53+L135</f>
        <v>187056.2</v>
      </c>
      <c r="M461" s="90">
        <f>M53+M135</f>
        <v>0</v>
      </c>
      <c r="N461" s="90">
        <f>N53+N135</f>
        <v>0</v>
      </c>
      <c r="O461" s="202"/>
    </row>
    <row r="462" spans="1:16" ht="35.25" customHeight="1" x14ac:dyDescent="0.3">
      <c r="A462" s="188"/>
      <c r="B462" s="188"/>
      <c r="C462" s="188"/>
      <c r="D462" s="107" t="s">
        <v>10</v>
      </c>
      <c r="E462" s="90">
        <f>F462+G462+L462+M462+N462</f>
        <v>10348213.23</v>
      </c>
      <c r="F462" s="108">
        <f>F278+F400+F54+F136+F458+F371</f>
        <v>414319.61</v>
      </c>
      <c r="G462" s="169">
        <f>G278+G400+G54+G136+G458+G371</f>
        <v>2522178.9299999997</v>
      </c>
      <c r="H462" s="170"/>
      <c r="I462" s="170"/>
      <c r="J462" s="170"/>
      <c r="K462" s="171"/>
      <c r="L462" s="90">
        <f>L278+L400+L54+L136+L458+L371</f>
        <v>3417171.79</v>
      </c>
      <c r="M462" s="90">
        <f>M278+M400+M54+M136+M458+M371</f>
        <v>2960435.67</v>
      </c>
      <c r="N462" s="90">
        <f>N278+N400+N54+N136+N458+N371</f>
        <v>1034107.23</v>
      </c>
      <c r="O462" s="202"/>
      <c r="P462" s="109"/>
    </row>
    <row r="463" spans="1:16" ht="35.25" customHeight="1" x14ac:dyDescent="0.3">
      <c r="A463" s="188"/>
      <c r="B463" s="188"/>
      <c r="C463" s="188"/>
      <c r="D463" s="25" t="s">
        <v>18</v>
      </c>
      <c r="E463" s="90">
        <f>SUM(F463:N463)</f>
        <v>6596516.6810600003</v>
      </c>
      <c r="F463" s="108">
        <f>F279+F401+F55+F137+F372+F383+F459</f>
        <v>1225355.7127999999</v>
      </c>
      <c r="G463" s="169">
        <f>G279+G401+G55+G137+G372+G383+G459</f>
        <v>2348010.00826</v>
      </c>
      <c r="H463" s="170"/>
      <c r="I463" s="170"/>
      <c r="J463" s="170"/>
      <c r="K463" s="171"/>
      <c r="L463" s="90">
        <f>L279+L401+L55+L137+L372+L383+L459</f>
        <v>1674727.94</v>
      </c>
      <c r="M463" s="90">
        <f>M279+M401+M55+M137+M372+M383+M459</f>
        <v>743729.74000000011</v>
      </c>
      <c r="N463" s="90">
        <f>N279+N401+N55+N137+N372+N383+N459</f>
        <v>604693.28</v>
      </c>
      <c r="O463" s="202"/>
      <c r="P463" s="109"/>
    </row>
    <row r="464" spans="1:16" ht="28.5" customHeight="1" x14ac:dyDescent="0.3">
      <c r="A464" s="189"/>
      <c r="B464" s="189"/>
      <c r="C464" s="189"/>
      <c r="D464" s="107" t="s">
        <v>12</v>
      </c>
      <c r="E464" s="90">
        <f>SUM(F464:N464)</f>
        <v>0</v>
      </c>
      <c r="F464" s="108">
        <f>F138+F280</f>
        <v>0</v>
      </c>
      <c r="G464" s="169">
        <f>G138+G280</f>
        <v>0</v>
      </c>
      <c r="H464" s="170"/>
      <c r="I464" s="170"/>
      <c r="J464" s="170"/>
      <c r="K464" s="171"/>
      <c r="L464" s="90">
        <f>L138+L280</f>
        <v>0</v>
      </c>
      <c r="M464" s="90">
        <f>M138+M280</f>
        <v>0</v>
      </c>
      <c r="N464" s="90">
        <f>N138+N280</f>
        <v>0</v>
      </c>
      <c r="O464" s="203"/>
    </row>
    <row r="465" spans="1:15" ht="28.5" customHeight="1" x14ac:dyDescent="0.3">
      <c r="A465" s="110"/>
      <c r="B465" s="110"/>
      <c r="C465" s="110"/>
      <c r="D465" s="111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4" t="s">
        <v>182</v>
      </c>
    </row>
    <row r="466" spans="1:15" ht="18" customHeight="1" x14ac:dyDescent="0.3">
      <c r="B466" s="76"/>
      <c r="C466" s="76"/>
      <c r="D466" s="76"/>
      <c r="E466" s="116"/>
      <c r="F466" s="116"/>
      <c r="G466" s="117"/>
      <c r="H466" s="116"/>
      <c r="I466" s="116"/>
      <c r="J466" s="116"/>
      <c r="K466" s="116"/>
      <c r="L466" s="76"/>
      <c r="M466" s="76"/>
      <c r="N466" s="76"/>
    </row>
    <row r="467" spans="1:15" ht="21" customHeight="1" x14ac:dyDescent="0.3">
      <c r="B467" s="76" t="s">
        <v>471</v>
      </c>
      <c r="C467" s="76"/>
      <c r="D467" s="76"/>
      <c r="E467" s="116"/>
      <c r="F467" s="116"/>
      <c r="G467" s="117"/>
      <c r="H467" s="116"/>
      <c r="I467" s="116"/>
      <c r="J467" s="116"/>
      <c r="K467" s="116"/>
      <c r="L467" s="116"/>
      <c r="M467" s="116"/>
      <c r="N467" s="116"/>
      <c r="O467" s="76" t="s">
        <v>472</v>
      </c>
    </row>
    <row r="468" spans="1:15" ht="21.75" customHeight="1" x14ac:dyDescent="0.3">
      <c r="B468" s="76"/>
      <c r="C468" s="76"/>
      <c r="D468" s="76"/>
      <c r="E468" s="76"/>
      <c r="F468" s="116"/>
      <c r="G468" s="117"/>
      <c r="H468" s="116"/>
      <c r="I468" s="116"/>
      <c r="J468" s="116"/>
      <c r="K468" s="116"/>
      <c r="L468" s="116"/>
      <c r="M468" s="76"/>
      <c r="N468" s="76"/>
      <c r="O468" s="76"/>
    </row>
    <row r="469" spans="1:15" ht="23.65" customHeight="1" x14ac:dyDescent="0.3">
      <c r="B469" s="76"/>
      <c r="C469" s="76"/>
      <c r="D469" s="76"/>
      <c r="E469" s="76"/>
      <c r="F469" s="116"/>
      <c r="G469" s="117"/>
      <c r="H469" s="116"/>
      <c r="I469" s="116"/>
      <c r="J469" s="116"/>
      <c r="K469" s="116"/>
      <c r="L469" s="116"/>
      <c r="M469" s="76"/>
      <c r="N469" s="76"/>
      <c r="O469" s="76"/>
    </row>
    <row r="470" spans="1:15" ht="21" customHeight="1" x14ac:dyDescent="0.3">
      <c r="B470" s="76" t="s">
        <v>627</v>
      </c>
      <c r="C470" s="76"/>
      <c r="D470" s="76"/>
      <c r="E470" s="76"/>
      <c r="F470" s="116"/>
      <c r="G470" s="76"/>
      <c r="H470" s="116"/>
      <c r="I470" s="116"/>
      <c r="J470" s="116"/>
      <c r="K470" s="116"/>
      <c r="L470" s="76"/>
      <c r="M470" s="76"/>
      <c r="N470" s="76"/>
      <c r="O470" s="76" t="s">
        <v>628</v>
      </c>
    </row>
    <row r="471" spans="1:15" ht="21" customHeight="1" x14ac:dyDescent="0.3">
      <c r="B471" s="76"/>
      <c r="C471" s="76"/>
      <c r="D471" s="76"/>
      <c r="E471" s="76"/>
      <c r="F471" s="116"/>
      <c r="G471" s="117"/>
      <c r="H471" s="116"/>
      <c r="I471" s="116"/>
      <c r="J471" s="116"/>
      <c r="K471" s="116"/>
      <c r="L471" s="76"/>
      <c r="M471" s="76"/>
      <c r="N471" s="76"/>
      <c r="O471" s="76"/>
    </row>
    <row r="472" spans="1:15" ht="21" customHeight="1" x14ac:dyDescent="0.3">
      <c r="C472" s="76"/>
    </row>
    <row r="473" spans="1:15" ht="21" customHeight="1" x14ac:dyDescent="0.3">
      <c r="A473" s="79"/>
    </row>
    <row r="474" spans="1:15" ht="75" customHeight="1" x14ac:dyDescent="0.3">
      <c r="G474" s="118"/>
      <c r="L474" s="109"/>
    </row>
  </sheetData>
  <mergeCells count="1189">
    <mergeCell ref="O451:O456"/>
    <mergeCell ref="A451:A456"/>
    <mergeCell ref="P208:P210"/>
    <mergeCell ref="A211:A217"/>
    <mergeCell ref="B211:B214"/>
    <mergeCell ref="C211:C214"/>
    <mergeCell ref="G211:K211"/>
    <mergeCell ref="O211:O217"/>
    <mergeCell ref="G212:K212"/>
    <mergeCell ref="G213:K213"/>
    <mergeCell ref="G214:K214"/>
    <mergeCell ref="B215:B217"/>
    <mergeCell ref="C215:C217"/>
    <mergeCell ref="D215:D217"/>
    <mergeCell ref="E215:E216"/>
    <mergeCell ref="F215:F216"/>
    <mergeCell ref="G215:G216"/>
    <mergeCell ref="H215:K215"/>
    <mergeCell ref="L215:L216"/>
    <mergeCell ref="M215:M216"/>
    <mergeCell ref="O403:O405"/>
    <mergeCell ref="B399:B401"/>
    <mergeCell ref="G388:K388"/>
    <mergeCell ref="A360:A363"/>
    <mergeCell ref="A356:A359"/>
    <mergeCell ref="B351:B352"/>
    <mergeCell ref="L442:L443"/>
    <mergeCell ref="G351:K351"/>
    <mergeCell ref="H454:K454"/>
    <mergeCell ref="G442:G443"/>
    <mergeCell ref="N442:N443"/>
    <mergeCell ref="M454:M455"/>
    <mergeCell ref="G313:G314"/>
    <mergeCell ref="G336:K336"/>
    <mergeCell ref="O442:O444"/>
    <mergeCell ref="A197:A203"/>
    <mergeCell ref="G447:K447"/>
    <mergeCell ref="A445:A447"/>
    <mergeCell ref="G441:K441"/>
    <mergeCell ref="B451:B453"/>
    <mergeCell ref="E442:E443"/>
    <mergeCell ref="O197:O203"/>
    <mergeCell ref="G225:K225"/>
    <mergeCell ref="B277:B280"/>
    <mergeCell ref="A439:A444"/>
    <mergeCell ref="O225:O231"/>
    <mergeCell ref="G228:K228"/>
    <mergeCell ref="B229:B231"/>
    <mergeCell ref="C229:C231"/>
    <mergeCell ref="G425:K425"/>
    <mergeCell ref="O204:O210"/>
    <mergeCell ref="A254:A257"/>
    <mergeCell ref="A258:A261"/>
    <mergeCell ref="E309:E310"/>
    <mergeCell ref="G280:K280"/>
    <mergeCell ref="G279:K279"/>
    <mergeCell ref="G278:K278"/>
    <mergeCell ref="G282:K282"/>
    <mergeCell ref="B337:B339"/>
    <mergeCell ref="A297:A300"/>
    <mergeCell ref="O242:O247"/>
    <mergeCell ref="L208:L209"/>
    <mergeCell ref="B274:B276"/>
    <mergeCell ref="H426:K426"/>
    <mergeCell ref="A6:O6"/>
    <mergeCell ref="E8:E9"/>
    <mergeCell ref="F8:N8"/>
    <mergeCell ref="A7:O7"/>
    <mergeCell ref="M183:M184"/>
    <mergeCell ref="M154:M155"/>
    <mergeCell ref="M229:M230"/>
    <mergeCell ref="O277:O280"/>
    <mergeCell ref="N154:N155"/>
    <mergeCell ref="O351:O355"/>
    <mergeCell ref="O360:O363"/>
    <mergeCell ref="N454:N455"/>
    <mergeCell ref="A436:A438"/>
    <mergeCell ref="B436:B438"/>
    <mergeCell ref="C436:C438"/>
    <mergeCell ref="G436:K436"/>
    <mergeCell ref="O436:O438"/>
    <mergeCell ref="A448:A450"/>
    <mergeCell ref="G437:K437"/>
    <mergeCell ref="G438:K438"/>
    <mergeCell ref="B439:B441"/>
    <mergeCell ref="C439:C441"/>
    <mergeCell ref="O439:O441"/>
    <mergeCell ref="G449:K449"/>
    <mergeCell ref="G448:K448"/>
    <mergeCell ref="C351:C352"/>
    <mergeCell ref="E367:E368"/>
    <mergeCell ref="G397:K397"/>
    <mergeCell ref="G375:K375"/>
    <mergeCell ref="M361:M362"/>
    <mergeCell ref="H442:K442"/>
    <mergeCell ref="M442:M443"/>
    <mergeCell ref="F2:G2"/>
    <mergeCell ref="G431:K431"/>
    <mergeCell ref="G423:K423"/>
    <mergeCell ref="G416:K416"/>
    <mergeCell ref="G413:K413"/>
    <mergeCell ref="G412:K412"/>
    <mergeCell ref="G411:K411"/>
    <mergeCell ref="G407:K407"/>
    <mergeCell ref="G406:K406"/>
    <mergeCell ref="G405:K405"/>
    <mergeCell ref="G404:K404"/>
    <mergeCell ref="G403:K403"/>
    <mergeCell ref="G33:K33"/>
    <mergeCell ref="G106:K106"/>
    <mergeCell ref="G378:K378"/>
    <mergeCell ref="G382:K382"/>
    <mergeCell ref="G385:K385"/>
    <mergeCell ref="G386:K386"/>
    <mergeCell ref="G387:K387"/>
    <mergeCell ref="G366:K366"/>
    <mergeCell ref="G365:K365"/>
    <mergeCell ref="A4:O4"/>
    <mergeCell ref="B254:B257"/>
    <mergeCell ref="G257:K257"/>
    <mergeCell ref="F270:F271"/>
    <mergeCell ref="D274:D276"/>
    <mergeCell ref="B262:B264"/>
    <mergeCell ref="G273:K273"/>
    <mergeCell ref="C254:C257"/>
    <mergeCell ref="G269:K269"/>
    <mergeCell ref="D251:D253"/>
    <mergeCell ref="A5:O5"/>
    <mergeCell ref="B163:B165"/>
    <mergeCell ref="G175:K175"/>
    <mergeCell ref="G176:K176"/>
    <mergeCell ref="G177:K177"/>
    <mergeCell ref="E266:E267"/>
    <mergeCell ref="G182:K182"/>
    <mergeCell ref="E259:E260"/>
    <mergeCell ref="G258:K258"/>
    <mergeCell ref="B259:B261"/>
    <mergeCell ref="G205:K205"/>
    <mergeCell ref="H190:K190"/>
    <mergeCell ref="C190:C192"/>
    <mergeCell ref="G197:K197"/>
    <mergeCell ref="G229:G230"/>
    <mergeCell ref="H229:K229"/>
    <mergeCell ref="G259:G260"/>
    <mergeCell ref="G242:K242"/>
    <mergeCell ref="C169:C171"/>
    <mergeCell ref="G169:K169"/>
    <mergeCell ref="G256:K256"/>
    <mergeCell ref="C197:C200"/>
    <mergeCell ref="G196:K196"/>
    <mergeCell ref="B197:B200"/>
    <mergeCell ref="F190:F191"/>
    <mergeCell ref="G198:K198"/>
    <mergeCell ref="B190:B192"/>
    <mergeCell ref="G172:G173"/>
    <mergeCell ref="G171:K171"/>
    <mergeCell ref="E222:E223"/>
    <mergeCell ref="G236:G237"/>
    <mergeCell ref="H236:K236"/>
    <mergeCell ref="G204:K204"/>
    <mergeCell ref="E353:E354"/>
    <mergeCell ref="M259:M260"/>
    <mergeCell ref="L270:L271"/>
    <mergeCell ref="C270:C272"/>
    <mergeCell ref="C154:C156"/>
    <mergeCell ref="D160:D162"/>
    <mergeCell ref="H160:K160"/>
    <mergeCell ref="D266:D268"/>
    <mergeCell ref="G207:K207"/>
    <mergeCell ref="H245:K245"/>
    <mergeCell ref="F208:F209"/>
    <mergeCell ref="D208:D210"/>
    <mergeCell ref="G248:K248"/>
    <mergeCell ref="G249:K249"/>
    <mergeCell ref="G243:K243"/>
    <mergeCell ref="G163:K163"/>
    <mergeCell ref="E154:E155"/>
    <mergeCell ref="C175:C178"/>
    <mergeCell ref="D190:D192"/>
    <mergeCell ref="D154:D156"/>
    <mergeCell ref="E160:E161"/>
    <mergeCell ref="G181:K181"/>
    <mergeCell ref="M172:M173"/>
    <mergeCell ref="C259:C261"/>
    <mergeCell ref="D259:D261"/>
    <mergeCell ref="F266:F267"/>
    <mergeCell ref="H266:K266"/>
    <mergeCell ref="H251:K251"/>
    <mergeCell ref="H208:K208"/>
    <mergeCell ref="G250:K250"/>
    <mergeCell ref="M208:M209"/>
    <mergeCell ref="L274:L275"/>
    <mergeCell ref="L418:L419"/>
    <mergeCell ref="B411:B413"/>
    <mergeCell ref="N418:N419"/>
    <mergeCell ref="F154:F155"/>
    <mergeCell ref="G445:K445"/>
    <mergeCell ref="C454:C456"/>
    <mergeCell ref="D454:D456"/>
    <mergeCell ref="E454:E455"/>
    <mergeCell ref="F454:F455"/>
    <mergeCell ref="G454:G455"/>
    <mergeCell ref="B333:B335"/>
    <mergeCell ref="B426:B428"/>
    <mergeCell ref="C426:C428"/>
    <mergeCell ref="F442:F443"/>
    <mergeCell ref="C451:C453"/>
    <mergeCell ref="G446:K446"/>
    <mergeCell ref="B379:B381"/>
    <mergeCell ref="C379:C381"/>
    <mergeCell ref="D379:D381"/>
    <mergeCell ref="D345:D347"/>
    <mergeCell ref="B454:B456"/>
    <mergeCell ref="B403:B405"/>
    <mergeCell ref="B406:B407"/>
    <mergeCell ref="H345:K345"/>
    <mergeCell ref="D442:D444"/>
    <mergeCell ref="E345:E346"/>
    <mergeCell ref="F345:F346"/>
    <mergeCell ref="G439:K439"/>
    <mergeCell ref="G440:K440"/>
    <mergeCell ref="B169:B171"/>
    <mergeCell ref="G367:G368"/>
    <mergeCell ref="G344:K344"/>
    <mergeCell ref="C367:C369"/>
    <mergeCell ref="O406:O410"/>
    <mergeCell ref="G396:K396"/>
    <mergeCell ref="G395:K395"/>
    <mergeCell ref="G394:K394"/>
    <mergeCell ref="G393:K393"/>
    <mergeCell ref="G392:K392"/>
    <mergeCell ref="G408:G409"/>
    <mergeCell ref="C399:C401"/>
    <mergeCell ref="C408:C410"/>
    <mergeCell ref="N367:N368"/>
    <mergeCell ref="M408:M409"/>
    <mergeCell ref="C406:C407"/>
    <mergeCell ref="C411:C413"/>
    <mergeCell ref="N408:N409"/>
    <mergeCell ref="B414:B415"/>
    <mergeCell ref="D408:D410"/>
    <mergeCell ref="H408:K408"/>
    <mergeCell ref="M367:M368"/>
    <mergeCell ref="D367:D369"/>
    <mergeCell ref="F367:F368"/>
    <mergeCell ref="G389:K389"/>
    <mergeCell ref="O399:O401"/>
    <mergeCell ref="M379:M380"/>
    <mergeCell ref="N379:N380"/>
    <mergeCell ref="O379:O381"/>
    <mergeCell ref="G372:K372"/>
    <mergeCell ref="G371:K371"/>
    <mergeCell ref="G370:K370"/>
    <mergeCell ref="O370:O373"/>
    <mergeCell ref="G391:K391"/>
    <mergeCell ref="G390:K390"/>
    <mergeCell ref="O356:O359"/>
    <mergeCell ref="O344:O347"/>
    <mergeCell ref="O348:O350"/>
    <mergeCell ref="L433:L434"/>
    <mergeCell ref="M433:M434"/>
    <mergeCell ref="N433:N434"/>
    <mergeCell ref="E426:E427"/>
    <mergeCell ref="F426:F427"/>
    <mergeCell ref="B367:B369"/>
    <mergeCell ref="C414:C415"/>
    <mergeCell ref="G415:K415"/>
    <mergeCell ref="G414:K414"/>
    <mergeCell ref="E379:E380"/>
    <mergeCell ref="F379:F380"/>
    <mergeCell ref="G379:G380"/>
    <mergeCell ref="B382:B383"/>
    <mergeCell ref="G383:K383"/>
    <mergeCell ref="O388:O390"/>
    <mergeCell ref="N426:N427"/>
    <mergeCell ref="L361:L362"/>
    <mergeCell ref="L353:L354"/>
    <mergeCell ref="O366:O369"/>
    <mergeCell ref="G360:K360"/>
    <mergeCell ref="O364:O365"/>
    <mergeCell ref="N353:N354"/>
    <mergeCell ref="L408:L409"/>
    <mergeCell ref="G377:K377"/>
    <mergeCell ref="E418:E419"/>
    <mergeCell ref="F418:F419"/>
    <mergeCell ref="D353:D355"/>
    <mergeCell ref="G356:K356"/>
    <mergeCell ref="M345:M346"/>
    <mergeCell ref="C356:C359"/>
    <mergeCell ref="H305:K305"/>
    <mergeCell ref="N341:N342"/>
    <mergeCell ref="L341:L342"/>
    <mergeCell ref="C364:C365"/>
    <mergeCell ref="F361:F362"/>
    <mergeCell ref="L333:L334"/>
    <mergeCell ref="L317:L318"/>
    <mergeCell ref="E329:E330"/>
    <mergeCell ref="M325:M326"/>
    <mergeCell ref="E325:E326"/>
    <mergeCell ref="G345:G346"/>
    <mergeCell ref="C286:C289"/>
    <mergeCell ref="E270:E271"/>
    <mergeCell ref="N361:N362"/>
    <mergeCell ref="G359:K359"/>
    <mergeCell ref="G358:K358"/>
    <mergeCell ref="G357:K357"/>
    <mergeCell ref="C361:C363"/>
    <mergeCell ref="D361:D363"/>
    <mergeCell ref="E361:E362"/>
    <mergeCell ref="N337:N338"/>
    <mergeCell ref="G341:G342"/>
    <mergeCell ref="N333:N334"/>
    <mergeCell ref="C353:C355"/>
    <mergeCell ref="H361:K361"/>
    <mergeCell ref="G361:G362"/>
    <mergeCell ref="C348:C350"/>
    <mergeCell ref="F353:F354"/>
    <mergeCell ref="H341:K341"/>
    <mergeCell ref="L345:L346"/>
    <mergeCell ref="G350:K350"/>
    <mergeCell ref="N345:N346"/>
    <mergeCell ref="G337:G338"/>
    <mergeCell ref="O328:O331"/>
    <mergeCell ref="O336:O339"/>
    <mergeCell ref="O340:O343"/>
    <mergeCell ref="E337:E338"/>
    <mergeCell ref="B353:B355"/>
    <mergeCell ref="B348:B350"/>
    <mergeCell ref="B345:B347"/>
    <mergeCell ref="B286:B289"/>
    <mergeCell ref="B270:B272"/>
    <mergeCell ref="O332:O335"/>
    <mergeCell ref="M333:M334"/>
    <mergeCell ref="E333:E334"/>
    <mergeCell ref="C317:C319"/>
    <mergeCell ref="N309:N310"/>
    <mergeCell ref="E290:E291"/>
    <mergeCell ref="H290:K290"/>
    <mergeCell ref="G277:K277"/>
    <mergeCell ref="G286:K286"/>
    <mergeCell ref="C290:C292"/>
    <mergeCell ref="C293:C296"/>
    <mergeCell ref="D270:D272"/>
    <mergeCell ref="G270:G271"/>
    <mergeCell ref="D309:D311"/>
    <mergeCell ref="F274:F275"/>
    <mergeCell ref="G309:G310"/>
    <mergeCell ref="G349:K349"/>
    <mergeCell ref="G348:K348"/>
    <mergeCell ref="A281:O281"/>
    <mergeCell ref="M274:M275"/>
    <mergeCell ref="E274:E275"/>
    <mergeCell ref="O254:O257"/>
    <mergeCell ref="D245:D247"/>
    <mergeCell ref="L321:L322"/>
    <mergeCell ref="G305:G306"/>
    <mergeCell ref="L305:L306"/>
    <mergeCell ref="M305:M306"/>
    <mergeCell ref="G263:K263"/>
    <mergeCell ref="G264:K264"/>
    <mergeCell ref="O320:O323"/>
    <mergeCell ref="G295:K295"/>
    <mergeCell ref="G265:K265"/>
    <mergeCell ref="M329:M330"/>
    <mergeCell ref="G274:G275"/>
    <mergeCell ref="F317:F318"/>
    <mergeCell ref="H321:K321"/>
    <mergeCell ref="F305:F306"/>
    <mergeCell ref="L251:L252"/>
    <mergeCell ref="L245:L246"/>
    <mergeCell ref="D313:D315"/>
    <mergeCell ref="F329:F330"/>
    <mergeCell ref="O265:O268"/>
    <mergeCell ref="O248:O253"/>
    <mergeCell ref="N259:N260"/>
    <mergeCell ref="H274:K274"/>
    <mergeCell ref="H259:K259"/>
    <mergeCell ref="N251:N252"/>
    <mergeCell ref="G254:K254"/>
    <mergeCell ref="G255:K255"/>
    <mergeCell ref="O258:O261"/>
    <mergeCell ref="G290:G291"/>
    <mergeCell ref="G300:K300"/>
    <mergeCell ref="G287:K287"/>
    <mergeCell ref="O302:O303"/>
    <mergeCell ref="O304:O307"/>
    <mergeCell ref="B309:B311"/>
    <mergeCell ref="C297:C300"/>
    <mergeCell ref="B297:B300"/>
    <mergeCell ref="B290:B292"/>
    <mergeCell ref="O282:O285"/>
    <mergeCell ref="H270:K270"/>
    <mergeCell ref="B282:B285"/>
    <mergeCell ref="C282:C285"/>
    <mergeCell ref="C277:C280"/>
    <mergeCell ref="G293:K293"/>
    <mergeCell ref="G294:K294"/>
    <mergeCell ref="A282:A285"/>
    <mergeCell ref="B305:B307"/>
    <mergeCell ref="M290:M291"/>
    <mergeCell ref="H309:K309"/>
    <mergeCell ref="O286:O292"/>
    <mergeCell ref="M270:M271"/>
    <mergeCell ref="N270:N271"/>
    <mergeCell ref="G289:K289"/>
    <mergeCell ref="O269:O272"/>
    <mergeCell ref="O297:O300"/>
    <mergeCell ref="G283:K283"/>
    <mergeCell ref="C274:C276"/>
    <mergeCell ref="A269:A272"/>
    <mergeCell ref="A277:A280"/>
    <mergeCell ref="B293:B296"/>
    <mergeCell ref="C305:C307"/>
    <mergeCell ref="L290:L291"/>
    <mergeCell ref="C302:C303"/>
    <mergeCell ref="A304:A307"/>
    <mergeCell ref="A262:A264"/>
    <mergeCell ref="B325:B327"/>
    <mergeCell ref="C325:C327"/>
    <mergeCell ref="D325:D327"/>
    <mergeCell ref="A273:A276"/>
    <mergeCell ref="A312:A315"/>
    <mergeCell ref="C262:C264"/>
    <mergeCell ref="F309:F310"/>
    <mergeCell ref="G320:K320"/>
    <mergeCell ref="G321:G322"/>
    <mergeCell ref="O316:O319"/>
    <mergeCell ref="F321:F322"/>
    <mergeCell ref="G266:G267"/>
    <mergeCell ref="L266:L267"/>
    <mergeCell ref="M266:M267"/>
    <mergeCell ref="N266:N267"/>
    <mergeCell ref="O293:O296"/>
    <mergeCell ref="F290:F291"/>
    <mergeCell ref="O308:O311"/>
    <mergeCell ref="B266:B268"/>
    <mergeCell ref="G284:K284"/>
    <mergeCell ref="G285:K285"/>
    <mergeCell ref="O273:O276"/>
    <mergeCell ref="M321:M322"/>
    <mergeCell ref="B321:B323"/>
    <mergeCell ref="O262:O264"/>
    <mergeCell ref="N321:N322"/>
    <mergeCell ref="N325:N326"/>
    <mergeCell ref="N305:N306"/>
    <mergeCell ref="A320:A323"/>
    <mergeCell ref="A324:A327"/>
    <mergeCell ref="A293:A296"/>
    <mergeCell ref="N313:N314"/>
    <mergeCell ref="N290:N291"/>
    <mergeCell ref="C321:C323"/>
    <mergeCell ref="D321:D323"/>
    <mergeCell ref="E321:E322"/>
    <mergeCell ref="C309:C311"/>
    <mergeCell ref="D305:D307"/>
    <mergeCell ref="G304:K304"/>
    <mergeCell ref="G303:K303"/>
    <mergeCell ref="G302:K302"/>
    <mergeCell ref="N329:N330"/>
    <mergeCell ref="M317:M318"/>
    <mergeCell ref="G308:K308"/>
    <mergeCell ref="L313:L314"/>
    <mergeCell ref="M313:M314"/>
    <mergeCell ref="D290:D292"/>
    <mergeCell ref="F313:F314"/>
    <mergeCell ref="G317:G318"/>
    <mergeCell ref="E305:E306"/>
    <mergeCell ref="G298:K298"/>
    <mergeCell ref="G297:K297"/>
    <mergeCell ref="G296:K296"/>
    <mergeCell ref="N317:N318"/>
    <mergeCell ref="L309:L310"/>
    <mergeCell ref="G299:K299"/>
    <mergeCell ref="A301:O301"/>
    <mergeCell ref="H313:K313"/>
    <mergeCell ref="O312:O315"/>
    <mergeCell ref="D317:D319"/>
    <mergeCell ref="D329:D331"/>
    <mergeCell ref="A302:A303"/>
    <mergeCell ref="A286:A292"/>
    <mergeCell ref="B384:O384"/>
    <mergeCell ref="O382:O383"/>
    <mergeCell ref="L379:L380"/>
    <mergeCell ref="B370:B373"/>
    <mergeCell ref="C388:C390"/>
    <mergeCell ref="O385:O387"/>
    <mergeCell ref="G401:K401"/>
    <mergeCell ref="G400:K400"/>
    <mergeCell ref="H379:K379"/>
    <mergeCell ref="G373:K373"/>
    <mergeCell ref="B341:B343"/>
    <mergeCell ref="C341:C343"/>
    <mergeCell ref="C329:C331"/>
    <mergeCell ref="G316:K316"/>
    <mergeCell ref="G312:K312"/>
    <mergeCell ref="B385:B387"/>
    <mergeCell ref="G398:K398"/>
    <mergeCell ref="O324:O327"/>
    <mergeCell ref="C375:C376"/>
    <mergeCell ref="M337:M338"/>
    <mergeCell ref="B364:B365"/>
    <mergeCell ref="B356:B359"/>
    <mergeCell ref="C345:C347"/>
    <mergeCell ref="G325:G326"/>
    <mergeCell ref="G329:G330"/>
    <mergeCell ref="G364:K364"/>
    <mergeCell ref="B361:B363"/>
    <mergeCell ref="H317:K317"/>
    <mergeCell ref="B317:B319"/>
    <mergeCell ref="G353:G354"/>
    <mergeCell ref="H367:K367"/>
    <mergeCell ref="H353:K353"/>
    <mergeCell ref="D426:D428"/>
    <mergeCell ref="C385:C387"/>
    <mergeCell ref="E408:E409"/>
    <mergeCell ref="F408:F409"/>
    <mergeCell ref="C403:C405"/>
    <mergeCell ref="B408:B410"/>
    <mergeCell ref="G426:G427"/>
    <mergeCell ref="L426:L427"/>
    <mergeCell ref="M426:M427"/>
    <mergeCell ref="G417:K417"/>
    <mergeCell ref="B418:B420"/>
    <mergeCell ref="C418:C420"/>
    <mergeCell ref="D418:D420"/>
    <mergeCell ref="A375:A376"/>
    <mergeCell ref="G399:K399"/>
    <mergeCell ref="A382:A383"/>
    <mergeCell ref="C370:C373"/>
    <mergeCell ref="B388:B390"/>
    <mergeCell ref="A402:O402"/>
    <mergeCell ref="A385:A387"/>
    <mergeCell ref="A370:A373"/>
    <mergeCell ref="A399:A401"/>
    <mergeCell ref="C382:C383"/>
    <mergeCell ref="A388:A390"/>
    <mergeCell ref="O375:O376"/>
    <mergeCell ref="B375:B376"/>
    <mergeCell ref="A379:A381"/>
    <mergeCell ref="A403:A405"/>
    <mergeCell ref="O411:O413"/>
    <mergeCell ref="G418:G419"/>
    <mergeCell ref="H418:K418"/>
    <mergeCell ref="B374:O374"/>
    <mergeCell ref="H333:K333"/>
    <mergeCell ref="G352:K352"/>
    <mergeCell ref="M353:M354"/>
    <mergeCell ref="G333:G334"/>
    <mergeCell ref="F325:F326"/>
    <mergeCell ref="L325:L326"/>
    <mergeCell ref="L367:L368"/>
    <mergeCell ref="F341:F342"/>
    <mergeCell ref="F337:F338"/>
    <mergeCell ref="E317:E318"/>
    <mergeCell ref="M309:M310"/>
    <mergeCell ref="A351:A355"/>
    <mergeCell ref="A348:A350"/>
    <mergeCell ref="A364:A365"/>
    <mergeCell ref="G376:K376"/>
    <mergeCell ref="A366:A369"/>
    <mergeCell ref="M341:M342"/>
    <mergeCell ref="A340:A343"/>
    <mergeCell ref="D341:D343"/>
    <mergeCell ref="E313:E314"/>
    <mergeCell ref="L329:L330"/>
    <mergeCell ref="A328:A331"/>
    <mergeCell ref="A332:A335"/>
    <mergeCell ref="C333:C335"/>
    <mergeCell ref="D333:D335"/>
    <mergeCell ref="E341:E342"/>
    <mergeCell ref="F333:F334"/>
    <mergeCell ref="G332:K332"/>
    <mergeCell ref="A316:A319"/>
    <mergeCell ref="A336:A339"/>
    <mergeCell ref="A308:A311"/>
    <mergeCell ref="G340:K340"/>
    <mergeCell ref="B329:B331"/>
    <mergeCell ref="B302:B303"/>
    <mergeCell ref="B313:B315"/>
    <mergeCell ref="L337:L338"/>
    <mergeCell ref="D337:D339"/>
    <mergeCell ref="G288:K288"/>
    <mergeCell ref="H325:K325"/>
    <mergeCell ref="G324:K324"/>
    <mergeCell ref="C313:C315"/>
    <mergeCell ref="H329:K329"/>
    <mergeCell ref="G328:K328"/>
    <mergeCell ref="C337:C339"/>
    <mergeCell ref="H337:K337"/>
    <mergeCell ref="A344:A347"/>
    <mergeCell ref="A169:A174"/>
    <mergeCell ref="A248:A253"/>
    <mergeCell ref="G208:G209"/>
    <mergeCell ref="A242:A247"/>
    <mergeCell ref="D229:D231"/>
    <mergeCell ref="H172:K172"/>
    <mergeCell ref="B183:B185"/>
    <mergeCell ref="A193:A196"/>
    <mergeCell ref="G190:G191"/>
    <mergeCell ref="G195:K195"/>
    <mergeCell ref="G241:K241"/>
    <mergeCell ref="L236:L237"/>
    <mergeCell ref="A179:A185"/>
    <mergeCell ref="L201:L202"/>
    <mergeCell ref="G200:K200"/>
    <mergeCell ref="B208:B210"/>
    <mergeCell ref="C208:C210"/>
    <mergeCell ref="G206:K206"/>
    <mergeCell ref="A218:A224"/>
    <mergeCell ref="B218:B221"/>
    <mergeCell ref="C218:C221"/>
    <mergeCell ref="G218:K218"/>
    <mergeCell ref="E245:E246"/>
    <mergeCell ref="E251:E252"/>
    <mergeCell ref="B222:B224"/>
    <mergeCell ref="E229:E230"/>
    <mergeCell ref="F229:F230"/>
    <mergeCell ref="G245:G246"/>
    <mergeCell ref="B186:B189"/>
    <mergeCell ref="G244:K244"/>
    <mergeCell ref="C225:C228"/>
    <mergeCell ref="C204:C207"/>
    <mergeCell ref="C193:C196"/>
    <mergeCell ref="B248:B250"/>
    <mergeCell ref="E208:E209"/>
    <mergeCell ref="F245:F246"/>
    <mergeCell ref="F222:F223"/>
    <mergeCell ref="G222:G223"/>
    <mergeCell ref="H222:K222"/>
    <mergeCell ref="C239:C241"/>
    <mergeCell ref="A225:A231"/>
    <mergeCell ref="A239:A241"/>
    <mergeCell ref="E201:E202"/>
    <mergeCell ref="B245:B247"/>
    <mergeCell ref="C248:C250"/>
    <mergeCell ref="A204:A210"/>
    <mergeCell ref="B204:B207"/>
    <mergeCell ref="B242:B244"/>
    <mergeCell ref="C222:C224"/>
    <mergeCell ref="D222:D224"/>
    <mergeCell ref="G227:K227"/>
    <mergeCell ref="B193:B196"/>
    <mergeCell ref="B110:B112"/>
    <mergeCell ref="B100:B102"/>
    <mergeCell ref="O27:O32"/>
    <mergeCell ref="N30:N31"/>
    <mergeCell ref="D66:D68"/>
    <mergeCell ref="A265:A268"/>
    <mergeCell ref="F259:F260"/>
    <mergeCell ref="B225:B228"/>
    <mergeCell ref="B201:B203"/>
    <mergeCell ref="G226:K226"/>
    <mergeCell ref="G188:K188"/>
    <mergeCell ref="C183:C185"/>
    <mergeCell ref="D183:D185"/>
    <mergeCell ref="E183:E184"/>
    <mergeCell ref="F201:F202"/>
    <mergeCell ref="B251:B253"/>
    <mergeCell ref="B239:B241"/>
    <mergeCell ref="G201:G202"/>
    <mergeCell ref="H201:K201"/>
    <mergeCell ref="G193:K193"/>
    <mergeCell ref="G194:K194"/>
    <mergeCell ref="M251:M252"/>
    <mergeCell ref="M245:M246"/>
    <mergeCell ref="G189:K189"/>
    <mergeCell ref="L259:L260"/>
    <mergeCell ref="F251:F252"/>
    <mergeCell ref="A33:A39"/>
    <mergeCell ref="E76:E77"/>
    <mergeCell ref="N131:N132"/>
    <mergeCell ref="M131:M132"/>
    <mergeCell ref="A69:A72"/>
    <mergeCell ref="A186:A192"/>
    <mergeCell ref="F148:F149"/>
    <mergeCell ref="M190:M191"/>
    <mergeCell ref="M49:M50"/>
    <mergeCell ref="G61:K61"/>
    <mergeCell ref="D97:D99"/>
    <mergeCell ref="E97:E98"/>
    <mergeCell ref="M113:M114"/>
    <mergeCell ref="G59:K59"/>
    <mergeCell ref="E84:E85"/>
    <mergeCell ref="F84:F85"/>
    <mergeCell ref="N120:N121"/>
    <mergeCell ref="H66:K66"/>
    <mergeCell ref="H76:K76"/>
    <mergeCell ref="C120:C122"/>
    <mergeCell ref="C116:C119"/>
    <mergeCell ref="C58:C61"/>
    <mergeCell ref="G58:K58"/>
    <mergeCell ref="G71:K71"/>
    <mergeCell ref="G70:K70"/>
    <mergeCell ref="G63:K63"/>
    <mergeCell ref="G107:K107"/>
    <mergeCell ref="M76:M77"/>
    <mergeCell ref="N66:N67"/>
    <mergeCell ref="N103:N104"/>
    <mergeCell ref="L160:L161"/>
    <mergeCell ref="F160:F161"/>
    <mergeCell ref="F49:F50"/>
    <mergeCell ref="G94:K94"/>
    <mergeCell ref="G95:K95"/>
    <mergeCell ref="G96:K96"/>
    <mergeCell ref="N229:N230"/>
    <mergeCell ref="N215:N216"/>
    <mergeCell ref="M120:M121"/>
    <mergeCell ref="M80:M81"/>
    <mergeCell ref="M97:M98"/>
    <mergeCell ref="G101:K101"/>
    <mergeCell ref="N91:N92"/>
    <mergeCell ref="E120:E121"/>
    <mergeCell ref="F80:F81"/>
    <mergeCell ref="G54:K54"/>
    <mergeCell ref="L97:L98"/>
    <mergeCell ref="F120:F121"/>
    <mergeCell ref="F113:F114"/>
    <mergeCell ref="O116:O122"/>
    <mergeCell ref="O134:O138"/>
    <mergeCell ref="O163:O168"/>
    <mergeCell ref="O140:O143"/>
    <mergeCell ref="G108:K108"/>
    <mergeCell ref="O157:O162"/>
    <mergeCell ref="G158:K158"/>
    <mergeCell ref="G159:K159"/>
    <mergeCell ref="G91:G92"/>
    <mergeCell ref="O123:O126"/>
    <mergeCell ref="O110:O115"/>
    <mergeCell ref="O100:O105"/>
    <mergeCell ref="O87:O93"/>
    <mergeCell ref="O94:O99"/>
    <mergeCell ref="O151:O156"/>
    <mergeCell ref="H113:K113"/>
    <mergeCell ref="G111:K111"/>
    <mergeCell ref="N97:N98"/>
    <mergeCell ref="M103:M104"/>
    <mergeCell ref="N222:N223"/>
    <mergeCell ref="N208:N209"/>
    <mergeCell ref="C134:C138"/>
    <mergeCell ref="L154:L155"/>
    <mergeCell ref="N49:N50"/>
    <mergeCell ref="H97:K97"/>
    <mergeCell ref="N172:N173"/>
    <mergeCell ref="G164:K164"/>
    <mergeCell ref="G165:K165"/>
    <mergeCell ref="O169:O174"/>
    <mergeCell ref="E190:E191"/>
    <mergeCell ref="G240:K240"/>
    <mergeCell ref="F97:F98"/>
    <mergeCell ref="C87:C90"/>
    <mergeCell ref="C106:C109"/>
    <mergeCell ref="H103:K103"/>
    <mergeCell ref="C100:C102"/>
    <mergeCell ref="G142:K142"/>
    <mergeCell ref="G124:K124"/>
    <mergeCell ref="G100:K100"/>
    <mergeCell ref="H183:K183"/>
    <mergeCell ref="C201:C203"/>
    <mergeCell ref="D201:D203"/>
    <mergeCell ref="G102:K102"/>
    <mergeCell ref="G118:K118"/>
    <mergeCell ref="H91:K91"/>
    <mergeCell ref="G109:K109"/>
    <mergeCell ref="E113:E114"/>
    <mergeCell ref="G116:K116"/>
    <mergeCell ref="G170:K170"/>
    <mergeCell ref="G135:K135"/>
    <mergeCell ref="G129:K129"/>
    <mergeCell ref="M43:M44"/>
    <mergeCell ref="C49:C51"/>
    <mergeCell ref="M91:M92"/>
    <mergeCell ref="C242:C244"/>
    <mergeCell ref="F91:F92"/>
    <mergeCell ref="L91:L92"/>
    <mergeCell ref="F76:F77"/>
    <mergeCell ref="C91:C93"/>
    <mergeCell ref="G73:K73"/>
    <mergeCell ref="G72:K72"/>
    <mergeCell ref="L113:L114"/>
    <mergeCell ref="L80:L81"/>
    <mergeCell ref="D103:D105"/>
    <mergeCell ref="E103:E104"/>
    <mergeCell ref="F103:F104"/>
    <mergeCell ref="G119:K119"/>
    <mergeCell ref="G113:G114"/>
    <mergeCell ref="L43:L44"/>
    <mergeCell ref="G103:G104"/>
    <mergeCell ref="G112:K112"/>
    <mergeCell ref="G76:G77"/>
    <mergeCell ref="G123:K123"/>
    <mergeCell ref="G97:G98"/>
    <mergeCell ref="L222:L223"/>
    <mergeCell ref="M222:M223"/>
    <mergeCell ref="D120:D122"/>
    <mergeCell ref="F183:F184"/>
    <mergeCell ref="G199:K199"/>
    <mergeCell ref="G153:K153"/>
    <mergeCell ref="M84:M85"/>
    <mergeCell ref="L190:L191"/>
    <mergeCell ref="G221:K221"/>
    <mergeCell ref="L84:L85"/>
    <mergeCell ref="L76:L77"/>
    <mergeCell ref="O58:O61"/>
    <mergeCell ref="L66:L67"/>
    <mergeCell ref="M66:M67"/>
    <mergeCell ref="O127:O133"/>
    <mergeCell ref="L49:L50"/>
    <mergeCell ref="N80:N81"/>
    <mergeCell ref="N113:N114"/>
    <mergeCell ref="O144:O150"/>
    <mergeCell ref="O83:O86"/>
    <mergeCell ref="G138:K138"/>
    <mergeCell ref="G137:K137"/>
    <mergeCell ref="H154:K154"/>
    <mergeCell ref="L148:L149"/>
    <mergeCell ref="G110:K110"/>
    <mergeCell ref="O106:O109"/>
    <mergeCell ref="G120:G121"/>
    <mergeCell ref="G151:K151"/>
    <mergeCell ref="O69:O72"/>
    <mergeCell ref="L30:L31"/>
    <mergeCell ref="G24:K24"/>
    <mergeCell ref="G25:K25"/>
    <mergeCell ref="G26:K26"/>
    <mergeCell ref="G27:K27"/>
    <mergeCell ref="G28:K28"/>
    <mergeCell ref="M30:M31"/>
    <mergeCell ref="C69:C72"/>
    <mergeCell ref="D49:D51"/>
    <mergeCell ref="A23:A26"/>
    <mergeCell ref="C52:C56"/>
    <mergeCell ref="C27:C29"/>
    <mergeCell ref="E66:E67"/>
    <mergeCell ref="F66:F67"/>
    <mergeCell ref="G62:K62"/>
    <mergeCell ref="G79:K79"/>
    <mergeCell ref="C46:C48"/>
    <mergeCell ref="B57:O57"/>
    <mergeCell ref="G74:K74"/>
    <mergeCell ref="M37:M38"/>
    <mergeCell ref="B73:B75"/>
    <mergeCell ref="C76:C78"/>
    <mergeCell ref="N43:N44"/>
    <mergeCell ref="O23:O26"/>
    <mergeCell ref="O33:O39"/>
    <mergeCell ref="N76:N77"/>
    <mergeCell ref="O73:O78"/>
    <mergeCell ref="N37:N38"/>
    <mergeCell ref="G52:K52"/>
    <mergeCell ref="B66:B68"/>
    <mergeCell ref="O62:O68"/>
    <mergeCell ref="L37:L38"/>
    <mergeCell ref="O457:O459"/>
    <mergeCell ref="C457:C459"/>
    <mergeCell ref="O448:O450"/>
    <mergeCell ref="G458:K458"/>
    <mergeCell ref="G459:K459"/>
    <mergeCell ref="G464:K464"/>
    <mergeCell ref="G463:K463"/>
    <mergeCell ref="G462:K462"/>
    <mergeCell ref="G461:K461"/>
    <mergeCell ref="G460:K460"/>
    <mergeCell ref="L454:L455"/>
    <mergeCell ref="B460:B464"/>
    <mergeCell ref="B445:B447"/>
    <mergeCell ref="C445:C447"/>
    <mergeCell ref="M201:M202"/>
    <mergeCell ref="N201:N202"/>
    <mergeCell ref="N274:N275"/>
    <mergeCell ref="O239:O241"/>
    <mergeCell ref="G239:K239"/>
    <mergeCell ref="G430:K430"/>
    <mergeCell ref="D236:D238"/>
    <mergeCell ref="E236:E237"/>
    <mergeCell ref="F236:F237"/>
    <mergeCell ref="M236:M237"/>
    <mergeCell ref="N236:N237"/>
    <mergeCell ref="L229:L230"/>
    <mergeCell ref="G251:G252"/>
    <mergeCell ref="C251:C253"/>
    <mergeCell ref="O218:O224"/>
    <mergeCell ref="G219:K219"/>
    <mergeCell ref="G220:K220"/>
    <mergeCell ref="N245:N246"/>
    <mergeCell ref="C8:C9"/>
    <mergeCell ref="O8:O9"/>
    <mergeCell ref="A8:A9"/>
    <mergeCell ref="B8:B9"/>
    <mergeCell ref="D8:D9"/>
    <mergeCell ref="O12:O15"/>
    <mergeCell ref="B16:B19"/>
    <mergeCell ref="N20:N21"/>
    <mergeCell ref="G9:K9"/>
    <mergeCell ref="G10:K10"/>
    <mergeCell ref="G12:K12"/>
    <mergeCell ref="A16:A22"/>
    <mergeCell ref="E20:E21"/>
    <mergeCell ref="G13:K13"/>
    <mergeCell ref="G14:K14"/>
    <mergeCell ref="G15:K15"/>
    <mergeCell ref="G16:K16"/>
    <mergeCell ref="G17:K17"/>
    <mergeCell ref="G18:K18"/>
    <mergeCell ref="G19:K19"/>
    <mergeCell ref="C12:C15"/>
    <mergeCell ref="F20:F21"/>
    <mergeCell ref="B20:B22"/>
    <mergeCell ref="C20:C22"/>
    <mergeCell ref="A12:A15"/>
    <mergeCell ref="O16:O22"/>
    <mergeCell ref="D20:D22"/>
    <mergeCell ref="B12:B15"/>
    <mergeCell ref="A127:A133"/>
    <mergeCell ref="A144:A150"/>
    <mergeCell ref="A163:A168"/>
    <mergeCell ref="B166:B168"/>
    <mergeCell ref="G180:K180"/>
    <mergeCell ref="A457:A459"/>
    <mergeCell ref="A460:A464"/>
    <mergeCell ref="B457:B459"/>
    <mergeCell ref="B448:B450"/>
    <mergeCell ref="C460:C464"/>
    <mergeCell ref="O445:O447"/>
    <mergeCell ref="G457:K457"/>
    <mergeCell ref="G453:K453"/>
    <mergeCell ref="G452:K452"/>
    <mergeCell ref="G451:K451"/>
    <mergeCell ref="G450:K450"/>
    <mergeCell ref="B442:B444"/>
    <mergeCell ref="C442:C444"/>
    <mergeCell ref="C448:C450"/>
    <mergeCell ref="H433:K433"/>
    <mergeCell ref="A406:A410"/>
    <mergeCell ref="A411:A413"/>
    <mergeCell ref="B429:B430"/>
    <mergeCell ref="C429:C430"/>
    <mergeCell ref="G429:K429"/>
    <mergeCell ref="O429:O435"/>
    <mergeCell ref="A421:A425"/>
    <mergeCell ref="A426:A428"/>
    <mergeCell ref="O421:O425"/>
    <mergeCell ref="O426:O428"/>
    <mergeCell ref="M418:M419"/>
    <mergeCell ref="O460:O464"/>
    <mergeCell ref="C103:C105"/>
    <mergeCell ref="B23:B26"/>
    <mergeCell ref="G66:G67"/>
    <mergeCell ref="G34:K34"/>
    <mergeCell ref="B154:B156"/>
    <mergeCell ref="N183:N184"/>
    <mergeCell ref="L166:L167"/>
    <mergeCell ref="M166:M167"/>
    <mergeCell ref="B140:B143"/>
    <mergeCell ref="C140:C143"/>
    <mergeCell ref="L131:L132"/>
    <mergeCell ref="C186:C189"/>
    <mergeCell ref="B175:B178"/>
    <mergeCell ref="G125:K125"/>
    <mergeCell ref="D131:D133"/>
    <mergeCell ref="M160:M161"/>
    <mergeCell ref="N160:N161"/>
    <mergeCell ref="B160:B162"/>
    <mergeCell ref="C160:C162"/>
    <mergeCell ref="G143:K143"/>
    <mergeCell ref="C166:C168"/>
    <mergeCell ref="L172:L173"/>
    <mergeCell ref="C179:C182"/>
    <mergeCell ref="G140:K140"/>
    <mergeCell ref="G187:K187"/>
    <mergeCell ref="G183:G184"/>
    <mergeCell ref="E172:E173"/>
    <mergeCell ref="F172:F173"/>
    <mergeCell ref="G154:G155"/>
    <mergeCell ref="B58:B61"/>
    <mergeCell ref="B43:B45"/>
    <mergeCell ref="B33:B36"/>
    <mergeCell ref="B62:B65"/>
    <mergeCell ref="C40:C42"/>
    <mergeCell ref="B27:B29"/>
    <mergeCell ref="H30:K30"/>
    <mergeCell ref="N2:O2"/>
    <mergeCell ref="O79:O82"/>
    <mergeCell ref="O46:O51"/>
    <mergeCell ref="D76:D78"/>
    <mergeCell ref="O52:O56"/>
    <mergeCell ref="C73:C75"/>
    <mergeCell ref="C30:C32"/>
    <mergeCell ref="N84:N85"/>
    <mergeCell ref="L103:L104"/>
    <mergeCell ref="G69:K69"/>
    <mergeCell ref="G65:K65"/>
    <mergeCell ref="G64:K64"/>
    <mergeCell ref="C16:C19"/>
    <mergeCell ref="B11:O11"/>
    <mergeCell ref="D37:D39"/>
    <mergeCell ref="O40:O45"/>
    <mergeCell ref="G20:G21"/>
    <mergeCell ref="L20:L21"/>
    <mergeCell ref="B91:B93"/>
    <mergeCell ref="C94:C96"/>
    <mergeCell ref="D80:D82"/>
    <mergeCell ref="M20:M21"/>
    <mergeCell ref="H20:K20"/>
    <mergeCell ref="G41:K41"/>
    <mergeCell ref="G23:K23"/>
    <mergeCell ref="G40:K40"/>
    <mergeCell ref="D43:D45"/>
    <mergeCell ref="C23:C26"/>
    <mergeCell ref="E91:E92"/>
    <mergeCell ref="D84:D86"/>
    <mergeCell ref="D91:D93"/>
    <mergeCell ref="G37:G38"/>
    <mergeCell ref="G43:G44"/>
    <mergeCell ref="G84:G85"/>
    <mergeCell ref="G53:K53"/>
    <mergeCell ref="C84:C86"/>
    <mergeCell ref="H37:K37"/>
    <mergeCell ref="G42:K42"/>
    <mergeCell ref="G46:K46"/>
    <mergeCell ref="G47:K47"/>
    <mergeCell ref="F43:F44"/>
    <mergeCell ref="G48:K48"/>
    <mergeCell ref="G90:K90"/>
    <mergeCell ref="G87:K87"/>
    <mergeCell ref="H84:K84"/>
    <mergeCell ref="G88:K88"/>
    <mergeCell ref="G75:K75"/>
    <mergeCell ref="E43:E44"/>
    <mergeCell ref="G49:G50"/>
    <mergeCell ref="F30:F31"/>
    <mergeCell ref="G56:K56"/>
    <mergeCell ref="B49:B51"/>
    <mergeCell ref="B30:B32"/>
    <mergeCell ref="G30:G31"/>
    <mergeCell ref="G35:K35"/>
    <mergeCell ref="A83:A86"/>
    <mergeCell ref="A46:A51"/>
    <mergeCell ref="A40:A45"/>
    <mergeCell ref="A27:A32"/>
    <mergeCell ref="A58:A61"/>
    <mergeCell ref="A73:A78"/>
    <mergeCell ref="C43:C45"/>
    <mergeCell ref="E30:E31"/>
    <mergeCell ref="D30:D32"/>
    <mergeCell ref="E37:E38"/>
    <mergeCell ref="A79:A82"/>
    <mergeCell ref="C62:C65"/>
    <mergeCell ref="B69:B72"/>
    <mergeCell ref="B40:B42"/>
    <mergeCell ref="C37:C39"/>
    <mergeCell ref="B37:B39"/>
    <mergeCell ref="C33:C36"/>
    <mergeCell ref="G83:K83"/>
    <mergeCell ref="E80:E81"/>
    <mergeCell ref="C80:C82"/>
    <mergeCell ref="G29:K29"/>
    <mergeCell ref="H43:K43"/>
    <mergeCell ref="H49:K49"/>
    <mergeCell ref="G36:K36"/>
    <mergeCell ref="B46:B48"/>
    <mergeCell ref="F37:F38"/>
    <mergeCell ref="B103:B105"/>
    <mergeCell ref="A94:A99"/>
    <mergeCell ref="B94:B96"/>
    <mergeCell ref="A100:A105"/>
    <mergeCell ref="A110:A115"/>
    <mergeCell ref="G55:K55"/>
    <mergeCell ref="E49:E50"/>
    <mergeCell ref="B52:B56"/>
    <mergeCell ref="C110:C112"/>
    <mergeCell ref="B76:B78"/>
    <mergeCell ref="G89:K89"/>
    <mergeCell ref="H131:K131"/>
    <mergeCell ref="H148:K148"/>
    <mergeCell ref="H80:K80"/>
    <mergeCell ref="H120:K120"/>
    <mergeCell ref="G117:K117"/>
    <mergeCell ref="B116:B119"/>
    <mergeCell ref="B87:B90"/>
    <mergeCell ref="D148:D150"/>
    <mergeCell ref="E148:E149"/>
    <mergeCell ref="G146:K146"/>
    <mergeCell ref="G147:K147"/>
    <mergeCell ref="B97:B99"/>
    <mergeCell ref="A62:A68"/>
    <mergeCell ref="A52:A56"/>
    <mergeCell ref="C66:C68"/>
    <mergeCell ref="G60:K60"/>
    <mergeCell ref="G80:G81"/>
    <mergeCell ref="B80:B82"/>
    <mergeCell ref="B84:B86"/>
    <mergeCell ref="B127:B130"/>
    <mergeCell ref="C144:C147"/>
    <mergeCell ref="B151:B153"/>
    <mergeCell ref="C131:C133"/>
    <mergeCell ref="A116:A122"/>
    <mergeCell ref="C151:C153"/>
    <mergeCell ref="B148:B150"/>
    <mergeCell ref="B120:B122"/>
    <mergeCell ref="B134:B138"/>
    <mergeCell ref="N190:N191"/>
    <mergeCell ref="C172:C174"/>
    <mergeCell ref="A106:A109"/>
    <mergeCell ref="B106:B109"/>
    <mergeCell ref="B113:B115"/>
    <mergeCell ref="C113:C115"/>
    <mergeCell ref="D113:D115"/>
    <mergeCell ref="C163:C165"/>
    <mergeCell ref="A151:A156"/>
    <mergeCell ref="A134:A138"/>
    <mergeCell ref="G141:K141"/>
    <mergeCell ref="M148:M149"/>
    <mergeCell ref="C148:C150"/>
    <mergeCell ref="C123:C126"/>
    <mergeCell ref="G186:K186"/>
    <mergeCell ref="G178:K178"/>
    <mergeCell ref="G179:K179"/>
    <mergeCell ref="C127:C130"/>
    <mergeCell ref="N148:N149"/>
    <mergeCell ref="G131:G132"/>
    <mergeCell ref="B172:B174"/>
    <mergeCell ref="B179:B182"/>
    <mergeCell ref="L183:L184"/>
    <mergeCell ref="N166:N167"/>
    <mergeCell ref="G152:K152"/>
    <mergeCell ref="A414:A420"/>
    <mergeCell ref="O414:O420"/>
    <mergeCell ref="B421:B422"/>
    <mergeCell ref="C421:C422"/>
    <mergeCell ref="G421:K421"/>
    <mergeCell ref="G422:K422"/>
    <mergeCell ref="G424:K424"/>
    <mergeCell ref="G432:K432"/>
    <mergeCell ref="B433:B435"/>
    <mergeCell ref="C433:C435"/>
    <mergeCell ref="D433:D435"/>
    <mergeCell ref="E433:E434"/>
    <mergeCell ref="F433:F434"/>
    <mergeCell ref="G433:G434"/>
    <mergeCell ref="D172:D174"/>
    <mergeCell ref="B232:B235"/>
    <mergeCell ref="C232:C235"/>
    <mergeCell ref="G232:K232"/>
    <mergeCell ref="O232:O238"/>
    <mergeCell ref="G233:K233"/>
    <mergeCell ref="G234:K234"/>
    <mergeCell ref="G235:K235"/>
    <mergeCell ref="B236:B238"/>
    <mergeCell ref="C236:C238"/>
    <mergeCell ref="A429:A435"/>
    <mergeCell ref="A232:A238"/>
    <mergeCell ref="O193:O196"/>
    <mergeCell ref="O175:O178"/>
    <mergeCell ref="A175:A178"/>
    <mergeCell ref="G262:K262"/>
    <mergeCell ref="C266:C268"/>
    <mergeCell ref="C245:C247"/>
    <mergeCell ref="O186:O192"/>
    <mergeCell ref="O179:O185"/>
    <mergeCell ref="C97:C99"/>
    <mergeCell ref="A87:A93"/>
    <mergeCell ref="A123:A126"/>
    <mergeCell ref="A140:A143"/>
    <mergeCell ref="B144:B147"/>
    <mergeCell ref="G148:G149"/>
    <mergeCell ref="F131:F132"/>
    <mergeCell ref="G134:K134"/>
    <mergeCell ref="L120:L121"/>
    <mergeCell ref="B157:B159"/>
    <mergeCell ref="C157:C159"/>
    <mergeCell ref="G157:K157"/>
    <mergeCell ref="G144:K144"/>
    <mergeCell ref="G145:K145"/>
    <mergeCell ref="G128:K128"/>
    <mergeCell ref="G127:K127"/>
    <mergeCell ref="G126:K126"/>
    <mergeCell ref="G136:K136"/>
    <mergeCell ref="B131:B133"/>
    <mergeCell ref="B123:B126"/>
    <mergeCell ref="E131:E132"/>
    <mergeCell ref="G130:K130"/>
    <mergeCell ref="B139:O139"/>
    <mergeCell ref="A157:A162"/>
    <mergeCell ref="D166:D168"/>
    <mergeCell ref="E166:E167"/>
    <mergeCell ref="F166:F167"/>
    <mergeCell ref="G166:G167"/>
    <mergeCell ref="H166:K166"/>
    <mergeCell ref="G160:G161"/>
  </mergeCells>
  <printOptions horizontalCentered="1"/>
  <pageMargins left="0.25" right="0.25" top="0.75" bottom="0.75" header="0.3" footer="0.3"/>
  <pageSetup paperSize="9" scale="46" fitToHeight="0" orientation="landscape" r:id="rId1"/>
  <headerFooter differentFirst="1">
    <oddHeader>&amp;C&amp;P</oddHeader>
  </headerFooter>
  <rowBreaks count="16" manualBreakCount="16">
    <brk id="32" min="1" max="14" man="1"/>
    <brk id="61" min="1" max="14" man="1"/>
    <brk id="86" min="1" max="14" man="1"/>
    <brk id="115" min="1" max="14" man="1"/>
    <brk id="138" min="1" max="14" man="1"/>
    <brk id="168" max="14" man="1"/>
    <brk id="196" max="14" man="1"/>
    <brk id="224" max="14" man="1"/>
    <brk id="257" max="14" man="1"/>
    <brk id="280" max="14" man="1"/>
    <brk id="343" max="14" man="1"/>
    <brk id="365" max="14" man="1"/>
    <brk id="390" max="14" man="1"/>
    <brk id="410" max="14" man="1"/>
    <brk id="425" max="14" man="1"/>
    <brk id="4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99"/>
  <sheetViews>
    <sheetView view="pageBreakPreview" topLeftCell="A274" zoomScale="55" zoomScaleNormal="55" zoomScaleSheetLayoutView="55" workbookViewId="0">
      <selection activeCell="A283" sqref="A283:I285"/>
    </sheetView>
  </sheetViews>
  <sheetFormatPr defaultRowHeight="15" x14ac:dyDescent="0.25"/>
  <cols>
    <col min="1" max="1" width="9.140625" style="15"/>
    <col min="2" max="2" width="37" style="15" customWidth="1"/>
    <col min="3" max="3" width="22.42578125" style="15" customWidth="1"/>
    <col min="4" max="4" width="20.85546875" style="15" customWidth="1"/>
    <col min="5" max="5" width="21.7109375" style="15" customWidth="1"/>
    <col min="6" max="6" width="19.42578125" style="15" customWidth="1"/>
    <col min="7" max="7" width="18" style="15" customWidth="1"/>
    <col min="8" max="8" width="24.85546875" style="15" customWidth="1"/>
    <col min="9" max="9" width="20" style="15" customWidth="1"/>
    <col min="10" max="10" width="31.28515625" style="29" customWidth="1"/>
    <col min="11" max="11" width="26.42578125" style="15" customWidth="1"/>
    <col min="12" max="12" width="23.28515625" style="15" customWidth="1"/>
    <col min="13" max="13" width="25.5703125" style="15" customWidth="1"/>
    <col min="14" max="14" width="25.28515625" style="15" customWidth="1"/>
    <col min="15" max="15" width="22.7109375" style="15" customWidth="1"/>
    <col min="16" max="16" width="23.85546875" style="15" customWidth="1"/>
    <col min="17" max="17" width="24.42578125" style="15" customWidth="1"/>
    <col min="18" max="18" width="21.28515625" style="15" customWidth="1"/>
    <col min="19" max="19" width="28.85546875" style="15" customWidth="1"/>
    <col min="20" max="20" width="27.140625" style="15" bestFit="1" customWidth="1"/>
    <col min="21" max="21" width="35.42578125" style="15" bestFit="1" customWidth="1"/>
    <col min="22" max="262" width="9.140625" style="15"/>
    <col min="263" max="263" width="25.28515625" style="15" customWidth="1"/>
    <col min="264" max="265" width="44.7109375" style="15" customWidth="1"/>
    <col min="266" max="266" width="34.5703125" style="15" customWidth="1"/>
    <col min="267" max="267" width="36.7109375" style="15" customWidth="1"/>
    <col min="268" max="268" width="31.85546875" style="15" customWidth="1"/>
    <col min="269" max="518" width="9.140625" style="15"/>
    <col min="519" max="519" width="25.28515625" style="15" customWidth="1"/>
    <col min="520" max="521" width="44.7109375" style="15" customWidth="1"/>
    <col min="522" max="522" width="34.5703125" style="15" customWidth="1"/>
    <col min="523" max="523" width="36.7109375" style="15" customWidth="1"/>
    <col min="524" max="524" width="31.85546875" style="15" customWidth="1"/>
    <col min="525" max="774" width="9.140625" style="15"/>
    <col min="775" max="775" width="25.28515625" style="15" customWidth="1"/>
    <col min="776" max="777" width="44.7109375" style="15" customWidth="1"/>
    <col min="778" max="778" width="34.5703125" style="15" customWidth="1"/>
    <col min="779" max="779" width="36.7109375" style="15" customWidth="1"/>
    <col min="780" max="780" width="31.85546875" style="15" customWidth="1"/>
    <col min="781" max="1030" width="9.140625" style="15"/>
    <col min="1031" max="1031" width="25.28515625" style="15" customWidth="1"/>
    <col min="1032" max="1033" width="44.7109375" style="15" customWidth="1"/>
    <col min="1034" max="1034" width="34.5703125" style="15" customWidth="1"/>
    <col min="1035" max="1035" width="36.7109375" style="15" customWidth="1"/>
    <col min="1036" max="1036" width="31.85546875" style="15" customWidth="1"/>
    <col min="1037" max="1286" width="9.140625" style="15"/>
    <col min="1287" max="1287" width="25.28515625" style="15" customWidth="1"/>
    <col min="1288" max="1289" width="44.7109375" style="15" customWidth="1"/>
    <col min="1290" max="1290" width="34.5703125" style="15" customWidth="1"/>
    <col min="1291" max="1291" width="36.7109375" style="15" customWidth="1"/>
    <col min="1292" max="1292" width="31.85546875" style="15" customWidth="1"/>
    <col min="1293" max="1542" width="9.140625" style="15"/>
    <col min="1543" max="1543" width="25.28515625" style="15" customWidth="1"/>
    <col min="1544" max="1545" width="44.7109375" style="15" customWidth="1"/>
    <col min="1546" max="1546" width="34.5703125" style="15" customWidth="1"/>
    <col min="1547" max="1547" width="36.7109375" style="15" customWidth="1"/>
    <col min="1548" max="1548" width="31.85546875" style="15" customWidth="1"/>
    <col min="1549" max="1798" width="9.140625" style="15"/>
    <col min="1799" max="1799" width="25.28515625" style="15" customWidth="1"/>
    <col min="1800" max="1801" width="44.7109375" style="15" customWidth="1"/>
    <col min="1802" max="1802" width="34.5703125" style="15" customWidth="1"/>
    <col min="1803" max="1803" width="36.7109375" style="15" customWidth="1"/>
    <col min="1804" max="1804" width="31.85546875" style="15" customWidth="1"/>
    <col min="1805" max="2054" width="9.140625" style="15"/>
    <col min="2055" max="2055" width="25.28515625" style="15" customWidth="1"/>
    <col min="2056" max="2057" width="44.7109375" style="15" customWidth="1"/>
    <col min="2058" max="2058" width="34.5703125" style="15" customWidth="1"/>
    <col min="2059" max="2059" width="36.7109375" style="15" customWidth="1"/>
    <col min="2060" max="2060" width="31.85546875" style="15" customWidth="1"/>
    <col min="2061" max="2310" width="9.140625" style="15"/>
    <col min="2311" max="2311" width="25.28515625" style="15" customWidth="1"/>
    <col min="2312" max="2313" width="44.7109375" style="15" customWidth="1"/>
    <col min="2314" max="2314" width="34.5703125" style="15" customWidth="1"/>
    <col min="2315" max="2315" width="36.7109375" style="15" customWidth="1"/>
    <col min="2316" max="2316" width="31.85546875" style="15" customWidth="1"/>
    <col min="2317" max="2566" width="9.140625" style="15"/>
    <col min="2567" max="2567" width="25.28515625" style="15" customWidth="1"/>
    <col min="2568" max="2569" width="44.7109375" style="15" customWidth="1"/>
    <col min="2570" max="2570" width="34.5703125" style="15" customWidth="1"/>
    <col min="2571" max="2571" width="36.7109375" style="15" customWidth="1"/>
    <col min="2572" max="2572" width="31.85546875" style="15" customWidth="1"/>
    <col min="2573" max="2822" width="9.140625" style="15"/>
    <col min="2823" max="2823" width="25.28515625" style="15" customWidth="1"/>
    <col min="2824" max="2825" width="44.7109375" style="15" customWidth="1"/>
    <col min="2826" max="2826" width="34.5703125" style="15" customWidth="1"/>
    <col min="2827" max="2827" width="36.7109375" style="15" customWidth="1"/>
    <col min="2828" max="2828" width="31.85546875" style="15" customWidth="1"/>
    <col min="2829" max="3078" width="9.140625" style="15"/>
    <col min="3079" max="3079" width="25.28515625" style="15" customWidth="1"/>
    <col min="3080" max="3081" width="44.7109375" style="15" customWidth="1"/>
    <col min="3082" max="3082" width="34.5703125" style="15" customWidth="1"/>
    <col min="3083" max="3083" width="36.7109375" style="15" customWidth="1"/>
    <col min="3084" max="3084" width="31.85546875" style="15" customWidth="1"/>
    <col min="3085" max="3334" width="9.140625" style="15"/>
    <col min="3335" max="3335" width="25.28515625" style="15" customWidth="1"/>
    <col min="3336" max="3337" width="44.7109375" style="15" customWidth="1"/>
    <col min="3338" max="3338" width="34.5703125" style="15" customWidth="1"/>
    <col min="3339" max="3339" width="36.7109375" style="15" customWidth="1"/>
    <col min="3340" max="3340" width="31.85546875" style="15" customWidth="1"/>
    <col min="3341" max="3590" width="9.140625" style="15"/>
    <col min="3591" max="3591" width="25.28515625" style="15" customWidth="1"/>
    <col min="3592" max="3593" width="44.7109375" style="15" customWidth="1"/>
    <col min="3594" max="3594" width="34.5703125" style="15" customWidth="1"/>
    <col min="3595" max="3595" width="36.7109375" style="15" customWidth="1"/>
    <col min="3596" max="3596" width="31.85546875" style="15" customWidth="1"/>
    <col min="3597" max="3846" width="9.140625" style="15"/>
    <col min="3847" max="3847" width="25.28515625" style="15" customWidth="1"/>
    <col min="3848" max="3849" width="44.7109375" style="15" customWidth="1"/>
    <col min="3850" max="3850" width="34.5703125" style="15" customWidth="1"/>
    <col min="3851" max="3851" width="36.7109375" style="15" customWidth="1"/>
    <col min="3852" max="3852" width="31.85546875" style="15" customWidth="1"/>
    <col min="3853" max="4102" width="9.140625" style="15"/>
    <col min="4103" max="4103" width="25.28515625" style="15" customWidth="1"/>
    <col min="4104" max="4105" width="44.7109375" style="15" customWidth="1"/>
    <col min="4106" max="4106" width="34.5703125" style="15" customWidth="1"/>
    <col min="4107" max="4107" width="36.7109375" style="15" customWidth="1"/>
    <col min="4108" max="4108" width="31.85546875" style="15" customWidth="1"/>
    <col min="4109" max="4358" width="9.140625" style="15"/>
    <col min="4359" max="4359" width="25.28515625" style="15" customWidth="1"/>
    <col min="4360" max="4361" width="44.7109375" style="15" customWidth="1"/>
    <col min="4362" max="4362" width="34.5703125" style="15" customWidth="1"/>
    <col min="4363" max="4363" width="36.7109375" style="15" customWidth="1"/>
    <col min="4364" max="4364" width="31.85546875" style="15" customWidth="1"/>
    <col min="4365" max="4614" width="9.140625" style="15"/>
    <col min="4615" max="4615" width="25.28515625" style="15" customWidth="1"/>
    <col min="4616" max="4617" width="44.7109375" style="15" customWidth="1"/>
    <col min="4618" max="4618" width="34.5703125" style="15" customWidth="1"/>
    <col min="4619" max="4619" width="36.7109375" style="15" customWidth="1"/>
    <col min="4620" max="4620" width="31.85546875" style="15" customWidth="1"/>
    <col min="4621" max="4870" width="9.140625" style="15"/>
    <col min="4871" max="4871" width="25.28515625" style="15" customWidth="1"/>
    <col min="4872" max="4873" width="44.7109375" style="15" customWidth="1"/>
    <col min="4874" max="4874" width="34.5703125" style="15" customWidth="1"/>
    <col min="4875" max="4875" width="36.7109375" style="15" customWidth="1"/>
    <col min="4876" max="4876" width="31.85546875" style="15" customWidth="1"/>
    <col min="4877" max="5126" width="9.140625" style="15"/>
    <col min="5127" max="5127" width="25.28515625" style="15" customWidth="1"/>
    <col min="5128" max="5129" width="44.7109375" style="15" customWidth="1"/>
    <col min="5130" max="5130" width="34.5703125" style="15" customWidth="1"/>
    <col min="5131" max="5131" width="36.7109375" style="15" customWidth="1"/>
    <col min="5132" max="5132" width="31.85546875" style="15" customWidth="1"/>
    <col min="5133" max="5382" width="9.140625" style="15"/>
    <col min="5383" max="5383" width="25.28515625" style="15" customWidth="1"/>
    <col min="5384" max="5385" width="44.7109375" style="15" customWidth="1"/>
    <col min="5386" max="5386" width="34.5703125" style="15" customWidth="1"/>
    <col min="5387" max="5387" width="36.7109375" style="15" customWidth="1"/>
    <col min="5388" max="5388" width="31.85546875" style="15" customWidth="1"/>
    <col min="5389" max="5638" width="9.140625" style="15"/>
    <col min="5639" max="5639" width="25.28515625" style="15" customWidth="1"/>
    <col min="5640" max="5641" width="44.7109375" style="15" customWidth="1"/>
    <col min="5642" max="5642" width="34.5703125" style="15" customWidth="1"/>
    <col min="5643" max="5643" width="36.7109375" style="15" customWidth="1"/>
    <col min="5644" max="5644" width="31.85546875" style="15" customWidth="1"/>
    <col min="5645" max="5894" width="9.140625" style="15"/>
    <col min="5895" max="5895" width="25.28515625" style="15" customWidth="1"/>
    <col min="5896" max="5897" width="44.7109375" style="15" customWidth="1"/>
    <col min="5898" max="5898" width="34.5703125" style="15" customWidth="1"/>
    <col min="5899" max="5899" width="36.7109375" style="15" customWidth="1"/>
    <col min="5900" max="5900" width="31.85546875" style="15" customWidth="1"/>
    <col min="5901" max="6150" width="9.140625" style="15"/>
    <col min="6151" max="6151" width="25.28515625" style="15" customWidth="1"/>
    <col min="6152" max="6153" width="44.7109375" style="15" customWidth="1"/>
    <col min="6154" max="6154" width="34.5703125" style="15" customWidth="1"/>
    <col min="6155" max="6155" width="36.7109375" style="15" customWidth="1"/>
    <col min="6156" max="6156" width="31.85546875" style="15" customWidth="1"/>
    <col min="6157" max="6406" width="9.140625" style="15"/>
    <col min="6407" max="6407" width="25.28515625" style="15" customWidth="1"/>
    <col min="6408" max="6409" width="44.7109375" style="15" customWidth="1"/>
    <col min="6410" max="6410" width="34.5703125" style="15" customWidth="1"/>
    <col min="6411" max="6411" width="36.7109375" style="15" customWidth="1"/>
    <col min="6412" max="6412" width="31.85546875" style="15" customWidth="1"/>
    <col min="6413" max="6662" width="9.140625" style="15"/>
    <col min="6663" max="6663" width="25.28515625" style="15" customWidth="1"/>
    <col min="6664" max="6665" width="44.7109375" style="15" customWidth="1"/>
    <col min="6666" max="6666" width="34.5703125" style="15" customWidth="1"/>
    <col min="6667" max="6667" width="36.7109375" style="15" customWidth="1"/>
    <col min="6668" max="6668" width="31.85546875" style="15" customWidth="1"/>
    <col min="6669" max="6918" width="9.140625" style="15"/>
    <col min="6919" max="6919" width="25.28515625" style="15" customWidth="1"/>
    <col min="6920" max="6921" width="44.7109375" style="15" customWidth="1"/>
    <col min="6922" max="6922" width="34.5703125" style="15" customWidth="1"/>
    <col min="6923" max="6923" width="36.7109375" style="15" customWidth="1"/>
    <col min="6924" max="6924" width="31.85546875" style="15" customWidth="1"/>
    <col min="6925" max="7174" width="9.140625" style="15"/>
    <col min="7175" max="7175" width="25.28515625" style="15" customWidth="1"/>
    <col min="7176" max="7177" width="44.7109375" style="15" customWidth="1"/>
    <col min="7178" max="7178" width="34.5703125" style="15" customWidth="1"/>
    <col min="7179" max="7179" width="36.7109375" style="15" customWidth="1"/>
    <col min="7180" max="7180" width="31.85546875" style="15" customWidth="1"/>
    <col min="7181" max="7430" width="9.140625" style="15"/>
    <col min="7431" max="7431" width="25.28515625" style="15" customWidth="1"/>
    <col min="7432" max="7433" width="44.7109375" style="15" customWidth="1"/>
    <col min="7434" max="7434" width="34.5703125" style="15" customWidth="1"/>
    <col min="7435" max="7435" width="36.7109375" style="15" customWidth="1"/>
    <col min="7436" max="7436" width="31.85546875" style="15" customWidth="1"/>
    <col min="7437" max="7686" width="9.140625" style="15"/>
    <col min="7687" max="7687" width="25.28515625" style="15" customWidth="1"/>
    <col min="7688" max="7689" width="44.7109375" style="15" customWidth="1"/>
    <col min="7690" max="7690" width="34.5703125" style="15" customWidth="1"/>
    <col min="7691" max="7691" width="36.7109375" style="15" customWidth="1"/>
    <col min="7692" max="7692" width="31.85546875" style="15" customWidth="1"/>
    <col min="7693" max="7942" width="9.140625" style="15"/>
    <col min="7943" max="7943" width="25.28515625" style="15" customWidth="1"/>
    <col min="7944" max="7945" width="44.7109375" style="15" customWidth="1"/>
    <col min="7946" max="7946" width="34.5703125" style="15" customWidth="1"/>
    <col min="7947" max="7947" width="36.7109375" style="15" customWidth="1"/>
    <col min="7948" max="7948" width="31.85546875" style="15" customWidth="1"/>
    <col min="7949" max="8198" width="9.140625" style="15"/>
    <col min="8199" max="8199" width="25.28515625" style="15" customWidth="1"/>
    <col min="8200" max="8201" width="44.7109375" style="15" customWidth="1"/>
    <col min="8202" max="8202" width="34.5703125" style="15" customWidth="1"/>
    <col min="8203" max="8203" width="36.7109375" style="15" customWidth="1"/>
    <col min="8204" max="8204" width="31.85546875" style="15" customWidth="1"/>
    <col min="8205" max="8454" width="9.140625" style="15"/>
    <col min="8455" max="8455" width="25.28515625" style="15" customWidth="1"/>
    <col min="8456" max="8457" width="44.7109375" style="15" customWidth="1"/>
    <col min="8458" max="8458" width="34.5703125" style="15" customWidth="1"/>
    <col min="8459" max="8459" width="36.7109375" style="15" customWidth="1"/>
    <col min="8460" max="8460" width="31.85546875" style="15" customWidth="1"/>
    <col min="8461" max="8710" width="9.140625" style="15"/>
    <col min="8711" max="8711" width="25.28515625" style="15" customWidth="1"/>
    <col min="8712" max="8713" width="44.7109375" style="15" customWidth="1"/>
    <col min="8714" max="8714" width="34.5703125" style="15" customWidth="1"/>
    <col min="8715" max="8715" width="36.7109375" style="15" customWidth="1"/>
    <col min="8716" max="8716" width="31.85546875" style="15" customWidth="1"/>
    <col min="8717" max="8966" width="9.140625" style="15"/>
    <col min="8967" max="8967" width="25.28515625" style="15" customWidth="1"/>
    <col min="8968" max="8969" width="44.7109375" style="15" customWidth="1"/>
    <col min="8970" max="8970" width="34.5703125" style="15" customWidth="1"/>
    <col min="8971" max="8971" width="36.7109375" style="15" customWidth="1"/>
    <col min="8972" max="8972" width="31.85546875" style="15" customWidth="1"/>
    <col min="8973" max="9222" width="9.140625" style="15"/>
    <col min="9223" max="9223" width="25.28515625" style="15" customWidth="1"/>
    <col min="9224" max="9225" width="44.7109375" style="15" customWidth="1"/>
    <col min="9226" max="9226" width="34.5703125" style="15" customWidth="1"/>
    <col min="9227" max="9227" width="36.7109375" style="15" customWidth="1"/>
    <col min="9228" max="9228" width="31.85546875" style="15" customWidth="1"/>
    <col min="9229" max="9478" width="9.140625" style="15"/>
    <col min="9479" max="9479" width="25.28515625" style="15" customWidth="1"/>
    <col min="9480" max="9481" width="44.7109375" style="15" customWidth="1"/>
    <col min="9482" max="9482" width="34.5703125" style="15" customWidth="1"/>
    <col min="9483" max="9483" width="36.7109375" style="15" customWidth="1"/>
    <col min="9484" max="9484" width="31.85546875" style="15" customWidth="1"/>
    <col min="9485" max="9734" width="9.140625" style="15"/>
    <col min="9735" max="9735" width="25.28515625" style="15" customWidth="1"/>
    <col min="9736" max="9737" width="44.7109375" style="15" customWidth="1"/>
    <col min="9738" max="9738" width="34.5703125" style="15" customWidth="1"/>
    <col min="9739" max="9739" width="36.7109375" style="15" customWidth="1"/>
    <col min="9740" max="9740" width="31.85546875" style="15" customWidth="1"/>
    <col min="9741" max="9990" width="9.140625" style="15"/>
    <col min="9991" max="9991" width="25.28515625" style="15" customWidth="1"/>
    <col min="9992" max="9993" width="44.7109375" style="15" customWidth="1"/>
    <col min="9994" max="9994" width="34.5703125" style="15" customWidth="1"/>
    <col min="9995" max="9995" width="36.7109375" style="15" customWidth="1"/>
    <col min="9996" max="9996" width="31.85546875" style="15" customWidth="1"/>
    <col min="9997" max="10246" width="9.140625" style="15"/>
    <col min="10247" max="10247" width="25.28515625" style="15" customWidth="1"/>
    <col min="10248" max="10249" width="44.7109375" style="15" customWidth="1"/>
    <col min="10250" max="10250" width="34.5703125" style="15" customWidth="1"/>
    <col min="10251" max="10251" width="36.7109375" style="15" customWidth="1"/>
    <col min="10252" max="10252" width="31.85546875" style="15" customWidth="1"/>
    <col min="10253" max="10502" width="9.140625" style="15"/>
    <col min="10503" max="10503" width="25.28515625" style="15" customWidth="1"/>
    <col min="10504" max="10505" width="44.7109375" style="15" customWidth="1"/>
    <col min="10506" max="10506" width="34.5703125" style="15" customWidth="1"/>
    <col min="10507" max="10507" width="36.7109375" style="15" customWidth="1"/>
    <col min="10508" max="10508" width="31.85546875" style="15" customWidth="1"/>
    <col min="10509" max="10758" width="9.140625" style="15"/>
    <col min="10759" max="10759" width="25.28515625" style="15" customWidth="1"/>
    <col min="10760" max="10761" width="44.7109375" style="15" customWidth="1"/>
    <col min="10762" max="10762" width="34.5703125" style="15" customWidth="1"/>
    <col min="10763" max="10763" width="36.7109375" style="15" customWidth="1"/>
    <col min="10764" max="10764" width="31.85546875" style="15" customWidth="1"/>
    <col min="10765" max="11014" width="9.140625" style="15"/>
    <col min="11015" max="11015" width="25.28515625" style="15" customWidth="1"/>
    <col min="11016" max="11017" width="44.7109375" style="15" customWidth="1"/>
    <col min="11018" max="11018" width="34.5703125" style="15" customWidth="1"/>
    <col min="11019" max="11019" width="36.7109375" style="15" customWidth="1"/>
    <col min="11020" max="11020" width="31.85546875" style="15" customWidth="1"/>
    <col min="11021" max="11270" width="9.140625" style="15"/>
    <col min="11271" max="11271" width="25.28515625" style="15" customWidth="1"/>
    <col min="11272" max="11273" width="44.7109375" style="15" customWidth="1"/>
    <col min="11274" max="11274" width="34.5703125" style="15" customWidth="1"/>
    <col min="11275" max="11275" width="36.7109375" style="15" customWidth="1"/>
    <col min="11276" max="11276" width="31.85546875" style="15" customWidth="1"/>
    <col min="11277" max="11526" width="9.140625" style="15"/>
    <col min="11527" max="11527" width="25.28515625" style="15" customWidth="1"/>
    <col min="11528" max="11529" width="44.7109375" style="15" customWidth="1"/>
    <col min="11530" max="11530" width="34.5703125" style="15" customWidth="1"/>
    <col min="11531" max="11531" width="36.7109375" style="15" customWidth="1"/>
    <col min="11532" max="11532" width="31.85546875" style="15" customWidth="1"/>
    <col min="11533" max="11782" width="9.140625" style="15"/>
    <col min="11783" max="11783" width="25.28515625" style="15" customWidth="1"/>
    <col min="11784" max="11785" width="44.7109375" style="15" customWidth="1"/>
    <col min="11786" max="11786" width="34.5703125" style="15" customWidth="1"/>
    <col min="11787" max="11787" width="36.7109375" style="15" customWidth="1"/>
    <col min="11788" max="11788" width="31.85546875" style="15" customWidth="1"/>
    <col min="11789" max="12038" width="9.140625" style="15"/>
    <col min="12039" max="12039" width="25.28515625" style="15" customWidth="1"/>
    <col min="12040" max="12041" width="44.7109375" style="15" customWidth="1"/>
    <col min="12042" max="12042" width="34.5703125" style="15" customWidth="1"/>
    <col min="12043" max="12043" width="36.7109375" style="15" customWidth="1"/>
    <col min="12044" max="12044" width="31.85546875" style="15" customWidth="1"/>
    <col min="12045" max="12294" width="9.140625" style="15"/>
    <col min="12295" max="12295" width="25.28515625" style="15" customWidth="1"/>
    <col min="12296" max="12297" width="44.7109375" style="15" customWidth="1"/>
    <col min="12298" max="12298" width="34.5703125" style="15" customWidth="1"/>
    <col min="12299" max="12299" width="36.7109375" style="15" customWidth="1"/>
    <col min="12300" max="12300" width="31.85546875" style="15" customWidth="1"/>
    <col min="12301" max="12550" width="9.140625" style="15"/>
    <col min="12551" max="12551" width="25.28515625" style="15" customWidth="1"/>
    <col min="12552" max="12553" width="44.7109375" style="15" customWidth="1"/>
    <col min="12554" max="12554" width="34.5703125" style="15" customWidth="1"/>
    <col min="12555" max="12555" width="36.7109375" style="15" customWidth="1"/>
    <col min="12556" max="12556" width="31.85546875" style="15" customWidth="1"/>
    <col min="12557" max="12806" width="9.140625" style="15"/>
    <col min="12807" max="12807" width="25.28515625" style="15" customWidth="1"/>
    <col min="12808" max="12809" width="44.7109375" style="15" customWidth="1"/>
    <col min="12810" max="12810" width="34.5703125" style="15" customWidth="1"/>
    <col min="12811" max="12811" width="36.7109375" style="15" customWidth="1"/>
    <col min="12812" max="12812" width="31.85546875" style="15" customWidth="1"/>
    <col min="12813" max="13062" width="9.140625" style="15"/>
    <col min="13063" max="13063" width="25.28515625" style="15" customWidth="1"/>
    <col min="13064" max="13065" width="44.7109375" style="15" customWidth="1"/>
    <col min="13066" max="13066" width="34.5703125" style="15" customWidth="1"/>
    <col min="13067" max="13067" width="36.7109375" style="15" customWidth="1"/>
    <col min="13068" max="13068" width="31.85546875" style="15" customWidth="1"/>
    <col min="13069" max="13318" width="9.140625" style="15"/>
    <col min="13319" max="13319" width="25.28515625" style="15" customWidth="1"/>
    <col min="13320" max="13321" width="44.7109375" style="15" customWidth="1"/>
    <col min="13322" max="13322" width="34.5703125" style="15" customWidth="1"/>
    <col min="13323" max="13323" width="36.7109375" style="15" customWidth="1"/>
    <col min="13324" max="13324" width="31.85546875" style="15" customWidth="1"/>
    <col min="13325" max="13574" width="9.140625" style="15"/>
    <col min="13575" max="13575" width="25.28515625" style="15" customWidth="1"/>
    <col min="13576" max="13577" width="44.7109375" style="15" customWidth="1"/>
    <col min="13578" max="13578" width="34.5703125" style="15" customWidth="1"/>
    <col min="13579" max="13579" width="36.7109375" style="15" customWidth="1"/>
    <col min="13580" max="13580" width="31.85546875" style="15" customWidth="1"/>
    <col min="13581" max="13830" width="9.140625" style="15"/>
    <col min="13831" max="13831" width="25.28515625" style="15" customWidth="1"/>
    <col min="13832" max="13833" width="44.7109375" style="15" customWidth="1"/>
    <col min="13834" max="13834" width="34.5703125" style="15" customWidth="1"/>
    <col min="13835" max="13835" width="36.7109375" style="15" customWidth="1"/>
    <col min="13836" max="13836" width="31.85546875" style="15" customWidth="1"/>
    <col min="13837" max="14086" width="9.140625" style="15"/>
    <col min="14087" max="14087" width="25.28515625" style="15" customWidth="1"/>
    <col min="14088" max="14089" width="44.7109375" style="15" customWidth="1"/>
    <col min="14090" max="14090" width="34.5703125" style="15" customWidth="1"/>
    <col min="14091" max="14091" width="36.7109375" style="15" customWidth="1"/>
    <col min="14092" max="14092" width="31.85546875" style="15" customWidth="1"/>
    <col min="14093" max="14342" width="9.140625" style="15"/>
    <col min="14343" max="14343" width="25.28515625" style="15" customWidth="1"/>
    <col min="14344" max="14345" width="44.7109375" style="15" customWidth="1"/>
    <col min="14346" max="14346" width="34.5703125" style="15" customWidth="1"/>
    <col min="14347" max="14347" width="36.7109375" style="15" customWidth="1"/>
    <col min="14348" max="14348" width="31.85546875" style="15" customWidth="1"/>
    <col min="14349" max="14598" width="9.140625" style="15"/>
    <col min="14599" max="14599" width="25.28515625" style="15" customWidth="1"/>
    <col min="14600" max="14601" width="44.7109375" style="15" customWidth="1"/>
    <col min="14602" max="14602" width="34.5703125" style="15" customWidth="1"/>
    <col min="14603" max="14603" width="36.7109375" style="15" customWidth="1"/>
    <col min="14604" max="14604" width="31.85546875" style="15" customWidth="1"/>
    <col min="14605" max="14854" width="9.140625" style="15"/>
    <col min="14855" max="14855" width="25.28515625" style="15" customWidth="1"/>
    <col min="14856" max="14857" width="44.7109375" style="15" customWidth="1"/>
    <col min="14858" max="14858" width="34.5703125" style="15" customWidth="1"/>
    <col min="14859" max="14859" width="36.7109375" style="15" customWidth="1"/>
    <col min="14860" max="14860" width="31.85546875" style="15" customWidth="1"/>
    <col min="14861" max="15110" width="9.140625" style="15"/>
    <col min="15111" max="15111" width="25.28515625" style="15" customWidth="1"/>
    <col min="15112" max="15113" width="44.7109375" style="15" customWidth="1"/>
    <col min="15114" max="15114" width="34.5703125" style="15" customWidth="1"/>
    <col min="15115" max="15115" width="36.7109375" style="15" customWidth="1"/>
    <col min="15116" max="15116" width="31.85546875" style="15" customWidth="1"/>
    <col min="15117" max="15366" width="9.140625" style="15"/>
    <col min="15367" max="15367" width="25.28515625" style="15" customWidth="1"/>
    <col min="15368" max="15369" width="44.7109375" style="15" customWidth="1"/>
    <col min="15370" max="15370" width="34.5703125" style="15" customWidth="1"/>
    <col min="15371" max="15371" width="36.7109375" style="15" customWidth="1"/>
    <col min="15372" max="15372" width="31.85546875" style="15" customWidth="1"/>
    <col min="15373" max="15622" width="9.140625" style="15"/>
    <col min="15623" max="15623" width="25.28515625" style="15" customWidth="1"/>
    <col min="15624" max="15625" width="44.7109375" style="15" customWidth="1"/>
    <col min="15626" max="15626" width="34.5703125" style="15" customWidth="1"/>
    <col min="15627" max="15627" width="36.7109375" style="15" customWidth="1"/>
    <col min="15628" max="15628" width="31.85546875" style="15" customWidth="1"/>
    <col min="15629" max="15878" width="9.140625" style="15"/>
    <col min="15879" max="15879" width="25.28515625" style="15" customWidth="1"/>
    <col min="15880" max="15881" width="44.7109375" style="15" customWidth="1"/>
    <col min="15882" max="15882" width="34.5703125" style="15" customWidth="1"/>
    <col min="15883" max="15883" width="36.7109375" style="15" customWidth="1"/>
    <col min="15884" max="15884" width="31.85546875" style="15" customWidth="1"/>
    <col min="15885" max="16134" width="9.140625" style="15"/>
    <col min="16135" max="16135" width="25.28515625" style="15" customWidth="1"/>
    <col min="16136" max="16137" width="44.7109375" style="15" customWidth="1"/>
    <col min="16138" max="16138" width="34.5703125" style="15" customWidth="1"/>
    <col min="16139" max="16139" width="36.7109375" style="15" customWidth="1"/>
    <col min="16140" max="16140" width="31.85546875" style="15" customWidth="1"/>
    <col min="16141" max="16384" width="9.140625" style="15"/>
  </cols>
  <sheetData>
    <row r="1" spans="1:18" ht="46.5" customHeight="1" x14ac:dyDescent="0.3">
      <c r="J1" s="27"/>
      <c r="P1" s="254" t="s">
        <v>618</v>
      </c>
      <c r="Q1" s="254"/>
      <c r="R1" s="254"/>
    </row>
    <row r="2" spans="1:18" ht="87.75" customHeight="1" x14ac:dyDescent="0.3">
      <c r="I2" s="28"/>
      <c r="P2" s="255" t="s">
        <v>563</v>
      </c>
      <c r="Q2" s="255"/>
      <c r="R2" s="255"/>
    </row>
    <row r="3" spans="1:18" ht="34.5" customHeight="1" x14ac:dyDescent="0.3">
      <c r="B3" s="30"/>
      <c r="C3" s="30"/>
      <c r="D3" s="30"/>
      <c r="E3" s="30"/>
      <c r="F3" s="30"/>
      <c r="G3" s="30"/>
      <c r="H3" s="30"/>
      <c r="I3" s="31"/>
      <c r="J3" s="32"/>
      <c r="K3" s="33"/>
      <c r="L3" s="34"/>
      <c r="M3" s="33"/>
      <c r="N3" s="33"/>
      <c r="O3" s="33"/>
      <c r="P3" s="128"/>
      <c r="Q3" s="35"/>
      <c r="R3" s="128" t="s">
        <v>320</v>
      </c>
    </row>
    <row r="4" spans="1:18" ht="19.5" x14ac:dyDescent="0.3">
      <c r="B4" s="30"/>
      <c r="C4" s="30"/>
      <c r="D4" s="30"/>
      <c r="E4" s="30"/>
      <c r="F4" s="30"/>
      <c r="G4" s="30"/>
      <c r="H4" s="30"/>
      <c r="I4" s="33"/>
      <c r="J4" s="36"/>
      <c r="K4" s="33"/>
      <c r="L4" s="34"/>
      <c r="M4" s="33"/>
      <c r="N4" s="33"/>
      <c r="O4" s="33"/>
      <c r="P4" s="259" t="s">
        <v>190</v>
      </c>
      <c r="Q4" s="259"/>
      <c r="R4" s="259"/>
    </row>
    <row r="5" spans="1:18" ht="111" customHeight="1" x14ac:dyDescent="0.25">
      <c r="A5" s="37"/>
      <c r="B5" s="37"/>
      <c r="C5" s="260" t="s">
        <v>191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37"/>
      <c r="Q5" s="37"/>
      <c r="R5" s="37"/>
    </row>
    <row r="6" spans="1:18" x14ac:dyDescent="0.25">
      <c r="A6" s="38"/>
      <c r="B6" s="39"/>
      <c r="C6" s="39"/>
      <c r="D6" s="39"/>
      <c r="E6" s="39"/>
      <c r="F6" s="39"/>
      <c r="G6" s="39"/>
      <c r="H6" s="39"/>
      <c r="I6" s="40"/>
      <c r="J6" s="41"/>
      <c r="K6" s="40"/>
      <c r="L6" s="40"/>
    </row>
    <row r="7" spans="1:18" ht="42" customHeight="1" x14ac:dyDescent="0.25">
      <c r="A7" s="261" t="s">
        <v>192</v>
      </c>
      <c r="B7" s="261" t="s">
        <v>193</v>
      </c>
      <c r="C7" s="261" t="s">
        <v>194</v>
      </c>
      <c r="D7" s="261" t="s">
        <v>195</v>
      </c>
      <c r="E7" s="261" t="s">
        <v>196</v>
      </c>
      <c r="F7" s="261" t="s">
        <v>197</v>
      </c>
      <c r="G7" s="261" t="s">
        <v>198</v>
      </c>
      <c r="H7" s="261" t="s">
        <v>199</v>
      </c>
      <c r="I7" s="261" t="s">
        <v>200</v>
      </c>
      <c r="J7" s="261" t="s">
        <v>2</v>
      </c>
      <c r="K7" s="263" t="s">
        <v>201</v>
      </c>
      <c r="L7" s="264"/>
      <c r="M7" s="264"/>
      <c r="N7" s="264"/>
      <c r="O7" s="264"/>
      <c r="P7" s="265"/>
      <c r="Q7" s="261" t="s">
        <v>202</v>
      </c>
      <c r="R7" s="261" t="s">
        <v>203</v>
      </c>
    </row>
    <row r="8" spans="1:18" ht="156.75" customHeight="1" x14ac:dyDescent="0.25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129" t="s">
        <v>204</v>
      </c>
      <c r="L8" s="122">
        <v>2023</v>
      </c>
      <c r="M8" s="122">
        <v>2024</v>
      </c>
      <c r="N8" s="122">
        <v>2025</v>
      </c>
      <c r="O8" s="122">
        <v>2026</v>
      </c>
      <c r="P8" s="122">
        <v>2027</v>
      </c>
      <c r="Q8" s="262"/>
      <c r="R8" s="266"/>
    </row>
    <row r="9" spans="1:18" ht="23.25" customHeight="1" x14ac:dyDescent="0.25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</row>
    <row r="10" spans="1:18" ht="23.25" customHeight="1" x14ac:dyDescent="0.3">
      <c r="A10" s="248" t="s">
        <v>155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50"/>
    </row>
    <row r="11" spans="1:18" ht="28.5" customHeight="1" x14ac:dyDescent="0.3">
      <c r="A11" s="248" t="s">
        <v>61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50"/>
    </row>
    <row r="12" spans="1:18" ht="31.5" customHeight="1" x14ac:dyDescent="0.25">
      <c r="A12" s="252" t="s">
        <v>6</v>
      </c>
      <c r="B12" s="237" t="s">
        <v>99</v>
      </c>
      <c r="C12" s="237" t="s">
        <v>205</v>
      </c>
      <c r="D12" s="222" t="s">
        <v>206</v>
      </c>
      <c r="E12" s="222" t="s">
        <v>207</v>
      </c>
      <c r="F12" s="222" t="s">
        <v>367</v>
      </c>
      <c r="G12" s="242">
        <v>47086</v>
      </c>
      <c r="H12" s="253">
        <v>124948.37</v>
      </c>
      <c r="I12" s="123">
        <v>0</v>
      </c>
      <c r="J12" s="122" t="s">
        <v>8</v>
      </c>
      <c r="K12" s="127">
        <f>K14+K15</f>
        <v>25673.86</v>
      </c>
      <c r="L12" s="127">
        <v>0</v>
      </c>
      <c r="M12" s="127">
        <v>0</v>
      </c>
      <c r="N12" s="127">
        <v>0</v>
      </c>
      <c r="O12" s="127">
        <v>0</v>
      </c>
      <c r="P12" s="127">
        <v>25673.86</v>
      </c>
      <c r="Q12" s="127">
        <v>0</v>
      </c>
      <c r="R12" s="237" t="s">
        <v>209</v>
      </c>
    </row>
    <row r="13" spans="1:18" ht="48.75" customHeight="1" x14ac:dyDescent="0.25">
      <c r="A13" s="252"/>
      <c r="B13" s="237"/>
      <c r="C13" s="237"/>
      <c r="D13" s="223"/>
      <c r="E13" s="223"/>
      <c r="F13" s="223"/>
      <c r="G13" s="223"/>
      <c r="H13" s="252"/>
      <c r="I13" s="123">
        <v>0</v>
      </c>
      <c r="J13" s="122" t="s">
        <v>9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237"/>
    </row>
    <row r="14" spans="1:18" ht="48" customHeight="1" x14ac:dyDescent="0.25">
      <c r="A14" s="252"/>
      <c r="B14" s="237"/>
      <c r="C14" s="237"/>
      <c r="D14" s="223"/>
      <c r="E14" s="223"/>
      <c r="F14" s="223"/>
      <c r="G14" s="223"/>
      <c r="H14" s="252"/>
      <c r="I14" s="123">
        <v>0</v>
      </c>
      <c r="J14" s="122" t="s">
        <v>10</v>
      </c>
      <c r="K14" s="127">
        <f>P14</f>
        <v>15712.4</v>
      </c>
      <c r="L14" s="127">
        <v>0</v>
      </c>
      <c r="M14" s="127">
        <v>0</v>
      </c>
      <c r="N14" s="127">
        <v>0</v>
      </c>
      <c r="O14" s="127">
        <v>0</v>
      </c>
      <c r="P14" s="127">
        <v>15712.4</v>
      </c>
      <c r="Q14" s="127">
        <v>0</v>
      </c>
      <c r="R14" s="237"/>
    </row>
    <row r="15" spans="1:18" ht="72" customHeight="1" x14ac:dyDescent="0.25">
      <c r="A15" s="252"/>
      <c r="B15" s="237"/>
      <c r="C15" s="237"/>
      <c r="D15" s="224"/>
      <c r="E15" s="224"/>
      <c r="F15" s="224"/>
      <c r="G15" s="224"/>
      <c r="H15" s="252"/>
      <c r="I15" s="123">
        <v>0</v>
      </c>
      <c r="J15" s="122" t="s">
        <v>11</v>
      </c>
      <c r="K15" s="127">
        <f>P15</f>
        <v>9961.4599999999991</v>
      </c>
      <c r="L15" s="127">
        <v>0</v>
      </c>
      <c r="M15" s="127">
        <v>0</v>
      </c>
      <c r="N15" s="127">
        <v>0</v>
      </c>
      <c r="O15" s="127">
        <v>0</v>
      </c>
      <c r="P15" s="127">
        <v>9961.4599999999991</v>
      </c>
      <c r="Q15" s="127">
        <v>0</v>
      </c>
      <c r="R15" s="237"/>
    </row>
    <row r="16" spans="1:18" ht="27" customHeight="1" x14ac:dyDescent="0.25">
      <c r="A16" s="252" t="s">
        <v>23</v>
      </c>
      <c r="B16" s="237" t="s">
        <v>210</v>
      </c>
      <c r="C16" s="237" t="s">
        <v>211</v>
      </c>
      <c r="D16" s="222" t="s">
        <v>212</v>
      </c>
      <c r="E16" s="222" t="s">
        <v>207</v>
      </c>
      <c r="F16" s="222" t="s">
        <v>367</v>
      </c>
      <c r="G16" s="242">
        <v>47086</v>
      </c>
      <c r="H16" s="253">
        <v>45496.73</v>
      </c>
      <c r="I16" s="123">
        <v>0</v>
      </c>
      <c r="J16" s="122" t="s">
        <v>8</v>
      </c>
      <c r="K16" s="127">
        <f t="shared" ref="K16:K31" si="0">P16</f>
        <v>20000</v>
      </c>
      <c r="L16" s="127">
        <v>0</v>
      </c>
      <c r="M16" s="127">
        <v>0</v>
      </c>
      <c r="N16" s="127">
        <v>0</v>
      </c>
      <c r="O16" s="127">
        <v>0</v>
      </c>
      <c r="P16" s="127">
        <v>20000</v>
      </c>
      <c r="Q16" s="127">
        <v>0</v>
      </c>
      <c r="R16" s="237" t="s">
        <v>209</v>
      </c>
    </row>
    <row r="17" spans="1:18" ht="43.5" customHeight="1" x14ac:dyDescent="0.25">
      <c r="A17" s="252"/>
      <c r="B17" s="237"/>
      <c r="C17" s="237"/>
      <c r="D17" s="223"/>
      <c r="E17" s="223"/>
      <c r="F17" s="223"/>
      <c r="G17" s="223"/>
      <c r="H17" s="252"/>
      <c r="I17" s="123">
        <v>0</v>
      </c>
      <c r="J17" s="122" t="s">
        <v>9</v>
      </c>
      <c r="K17" s="127">
        <f t="shared" si="0"/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237"/>
    </row>
    <row r="18" spans="1:18" ht="49.5" customHeight="1" x14ac:dyDescent="0.25">
      <c r="A18" s="252"/>
      <c r="B18" s="237"/>
      <c r="C18" s="237"/>
      <c r="D18" s="223"/>
      <c r="E18" s="223"/>
      <c r="F18" s="223"/>
      <c r="G18" s="223"/>
      <c r="H18" s="252"/>
      <c r="I18" s="123">
        <v>0</v>
      </c>
      <c r="J18" s="122" t="s">
        <v>10</v>
      </c>
      <c r="K18" s="127">
        <f t="shared" si="0"/>
        <v>12240</v>
      </c>
      <c r="L18" s="127">
        <v>0</v>
      </c>
      <c r="M18" s="127">
        <v>0</v>
      </c>
      <c r="N18" s="127">
        <v>0</v>
      </c>
      <c r="O18" s="127">
        <v>0</v>
      </c>
      <c r="P18" s="127">
        <v>12240</v>
      </c>
      <c r="Q18" s="127">
        <v>0</v>
      </c>
      <c r="R18" s="237"/>
    </row>
    <row r="19" spans="1:18" ht="74.25" customHeight="1" x14ac:dyDescent="0.25">
      <c r="A19" s="252"/>
      <c r="B19" s="237"/>
      <c r="C19" s="237"/>
      <c r="D19" s="224"/>
      <c r="E19" s="224"/>
      <c r="F19" s="224"/>
      <c r="G19" s="224"/>
      <c r="H19" s="252"/>
      <c r="I19" s="123">
        <v>0</v>
      </c>
      <c r="J19" s="122" t="s">
        <v>11</v>
      </c>
      <c r="K19" s="127">
        <f t="shared" si="0"/>
        <v>7760</v>
      </c>
      <c r="L19" s="127">
        <v>0</v>
      </c>
      <c r="M19" s="127">
        <v>0</v>
      </c>
      <c r="N19" s="127">
        <v>0</v>
      </c>
      <c r="O19" s="127">
        <v>0</v>
      </c>
      <c r="P19" s="127">
        <v>7760</v>
      </c>
      <c r="Q19" s="127">
        <v>0</v>
      </c>
      <c r="R19" s="237"/>
    </row>
    <row r="20" spans="1:18" ht="21" customHeight="1" x14ac:dyDescent="0.25">
      <c r="A20" s="252" t="s">
        <v>27</v>
      </c>
      <c r="B20" s="237" t="s">
        <v>119</v>
      </c>
      <c r="C20" s="237" t="s">
        <v>213</v>
      </c>
      <c r="D20" s="222" t="s">
        <v>216</v>
      </c>
      <c r="E20" s="222" t="s">
        <v>207</v>
      </c>
      <c r="F20" s="222" t="s">
        <v>367</v>
      </c>
      <c r="G20" s="242">
        <v>47086</v>
      </c>
      <c r="H20" s="253">
        <v>44000</v>
      </c>
      <c r="I20" s="123">
        <v>0</v>
      </c>
      <c r="J20" s="122" t="s">
        <v>8</v>
      </c>
      <c r="K20" s="127">
        <f t="shared" si="0"/>
        <v>22000</v>
      </c>
      <c r="L20" s="127">
        <v>0</v>
      </c>
      <c r="M20" s="127">
        <v>0</v>
      </c>
      <c r="N20" s="127">
        <v>0</v>
      </c>
      <c r="O20" s="127">
        <v>0</v>
      </c>
      <c r="P20" s="127">
        <v>22000</v>
      </c>
      <c r="Q20" s="127">
        <v>0</v>
      </c>
      <c r="R20" s="237" t="s">
        <v>209</v>
      </c>
    </row>
    <row r="21" spans="1:18" ht="39.75" customHeight="1" x14ac:dyDescent="0.25">
      <c r="A21" s="252"/>
      <c r="B21" s="237"/>
      <c r="C21" s="237"/>
      <c r="D21" s="223"/>
      <c r="E21" s="223"/>
      <c r="F21" s="223"/>
      <c r="G21" s="223"/>
      <c r="H21" s="252"/>
      <c r="I21" s="123">
        <v>0</v>
      </c>
      <c r="J21" s="122" t="s">
        <v>9</v>
      </c>
      <c r="K21" s="127">
        <f t="shared" si="0"/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237"/>
    </row>
    <row r="22" spans="1:18" ht="36.75" customHeight="1" x14ac:dyDescent="0.25">
      <c r="A22" s="252"/>
      <c r="B22" s="237"/>
      <c r="C22" s="237"/>
      <c r="D22" s="223"/>
      <c r="E22" s="223"/>
      <c r="F22" s="223"/>
      <c r="G22" s="223"/>
      <c r="H22" s="252"/>
      <c r="I22" s="123">
        <v>0</v>
      </c>
      <c r="J22" s="122" t="s">
        <v>10</v>
      </c>
      <c r="K22" s="127">
        <f t="shared" si="0"/>
        <v>13464</v>
      </c>
      <c r="L22" s="127">
        <v>0</v>
      </c>
      <c r="M22" s="127">
        <v>0</v>
      </c>
      <c r="N22" s="127">
        <v>0</v>
      </c>
      <c r="O22" s="127">
        <v>0</v>
      </c>
      <c r="P22" s="127">
        <v>13464</v>
      </c>
      <c r="Q22" s="127">
        <v>0</v>
      </c>
      <c r="R22" s="237"/>
    </row>
    <row r="23" spans="1:18" ht="63" customHeight="1" x14ac:dyDescent="0.25">
      <c r="A23" s="252"/>
      <c r="B23" s="237"/>
      <c r="C23" s="237"/>
      <c r="D23" s="224"/>
      <c r="E23" s="224"/>
      <c r="F23" s="224"/>
      <c r="G23" s="224"/>
      <c r="H23" s="252"/>
      <c r="I23" s="123">
        <v>0</v>
      </c>
      <c r="J23" s="122" t="s">
        <v>11</v>
      </c>
      <c r="K23" s="127">
        <f t="shared" si="0"/>
        <v>8536</v>
      </c>
      <c r="L23" s="127">
        <v>0</v>
      </c>
      <c r="M23" s="127">
        <v>0</v>
      </c>
      <c r="N23" s="127">
        <v>0</v>
      </c>
      <c r="O23" s="127">
        <v>0</v>
      </c>
      <c r="P23" s="127">
        <v>8536</v>
      </c>
      <c r="Q23" s="127">
        <v>0</v>
      </c>
      <c r="R23" s="237"/>
    </row>
    <row r="24" spans="1:18" ht="25.5" customHeight="1" x14ac:dyDescent="0.25">
      <c r="A24" s="252" t="s">
        <v>33</v>
      </c>
      <c r="B24" s="237" t="s">
        <v>116</v>
      </c>
      <c r="C24" s="237" t="s">
        <v>221</v>
      </c>
      <c r="D24" s="237" t="s">
        <v>222</v>
      </c>
      <c r="E24" s="237" t="s">
        <v>207</v>
      </c>
      <c r="F24" s="237" t="s">
        <v>367</v>
      </c>
      <c r="G24" s="239">
        <v>47086</v>
      </c>
      <c r="H24" s="253">
        <v>172261.44</v>
      </c>
      <c r="I24" s="123">
        <v>0</v>
      </c>
      <c r="J24" s="122" t="s">
        <v>8</v>
      </c>
      <c r="K24" s="127">
        <f t="shared" si="0"/>
        <v>62261.440000000002</v>
      </c>
      <c r="L24" s="127">
        <v>0</v>
      </c>
      <c r="M24" s="127">
        <v>0</v>
      </c>
      <c r="N24" s="127">
        <v>0</v>
      </c>
      <c r="O24" s="127">
        <v>0</v>
      </c>
      <c r="P24" s="127">
        <f>P25+P26+P27</f>
        <v>62261.440000000002</v>
      </c>
      <c r="Q24" s="127">
        <v>0</v>
      </c>
      <c r="R24" s="237" t="s">
        <v>209</v>
      </c>
    </row>
    <row r="25" spans="1:18" ht="37.5" customHeight="1" x14ac:dyDescent="0.25">
      <c r="A25" s="252"/>
      <c r="B25" s="237"/>
      <c r="C25" s="237"/>
      <c r="D25" s="237"/>
      <c r="E25" s="237"/>
      <c r="F25" s="237"/>
      <c r="G25" s="237"/>
      <c r="H25" s="252"/>
      <c r="I25" s="123">
        <v>0</v>
      </c>
      <c r="J25" s="122" t="s">
        <v>9</v>
      </c>
      <c r="K25" s="127">
        <f t="shared" si="0"/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237"/>
    </row>
    <row r="26" spans="1:18" ht="42.75" customHeight="1" x14ac:dyDescent="0.25">
      <c r="A26" s="252"/>
      <c r="B26" s="237"/>
      <c r="C26" s="237"/>
      <c r="D26" s="237"/>
      <c r="E26" s="237"/>
      <c r="F26" s="237"/>
      <c r="G26" s="237"/>
      <c r="H26" s="252"/>
      <c r="I26" s="123">
        <v>0</v>
      </c>
      <c r="J26" s="122" t="s">
        <v>10</v>
      </c>
      <c r="K26" s="127">
        <f t="shared" si="0"/>
        <v>38104</v>
      </c>
      <c r="L26" s="127">
        <v>0</v>
      </c>
      <c r="M26" s="127">
        <v>0</v>
      </c>
      <c r="N26" s="127">
        <v>0</v>
      </c>
      <c r="O26" s="127">
        <v>0</v>
      </c>
      <c r="P26" s="127">
        <v>38104</v>
      </c>
      <c r="Q26" s="127">
        <v>0</v>
      </c>
      <c r="R26" s="237"/>
    </row>
    <row r="27" spans="1:18" ht="62.25" customHeight="1" x14ac:dyDescent="0.25">
      <c r="A27" s="252"/>
      <c r="B27" s="237"/>
      <c r="C27" s="237"/>
      <c r="D27" s="237"/>
      <c r="E27" s="237"/>
      <c r="F27" s="237"/>
      <c r="G27" s="237"/>
      <c r="H27" s="252"/>
      <c r="I27" s="123">
        <v>0</v>
      </c>
      <c r="J27" s="122" t="s">
        <v>11</v>
      </c>
      <c r="K27" s="127">
        <f t="shared" si="0"/>
        <v>24157.439999999999</v>
      </c>
      <c r="L27" s="127">
        <v>0</v>
      </c>
      <c r="M27" s="127">
        <v>0</v>
      </c>
      <c r="N27" s="127">
        <v>0</v>
      </c>
      <c r="O27" s="127">
        <v>0</v>
      </c>
      <c r="P27" s="127">
        <v>24157.439999999999</v>
      </c>
      <c r="Q27" s="127">
        <v>0</v>
      </c>
      <c r="R27" s="237"/>
    </row>
    <row r="28" spans="1:18" ht="27" customHeight="1" x14ac:dyDescent="0.25">
      <c r="A28" s="252" t="s">
        <v>217</v>
      </c>
      <c r="B28" s="237" t="s">
        <v>118</v>
      </c>
      <c r="C28" s="237" t="s">
        <v>226</v>
      </c>
      <c r="D28" s="237" t="s">
        <v>227</v>
      </c>
      <c r="E28" s="237" t="s">
        <v>207</v>
      </c>
      <c r="F28" s="237" t="s">
        <v>367</v>
      </c>
      <c r="G28" s="239">
        <v>47086</v>
      </c>
      <c r="H28" s="253">
        <v>136000</v>
      </c>
      <c r="I28" s="123">
        <v>0</v>
      </c>
      <c r="J28" s="122" t="s">
        <v>8</v>
      </c>
      <c r="K28" s="127">
        <f t="shared" si="0"/>
        <v>36000</v>
      </c>
      <c r="L28" s="127">
        <v>0</v>
      </c>
      <c r="M28" s="127">
        <v>0</v>
      </c>
      <c r="N28" s="127">
        <v>0</v>
      </c>
      <c r="O28" s="127">
        <v>0</v>
      </c>
      <c r="P28" s="127">
        <f>P29+P30+P31</f>
        <v>36000</v>
      </c>
      <c r="Q28" s="127">
        <v>0</v>
      </c>
      <c r="R28" s="237" t="s">
        <v>209</v>
      </c>
    </row>
    <row r="29" spans="1:18" ht="45.75" customHeight="1" x14ac:dyDescent="0.25">
      <c r="A29" s="252"/>
      <c r="B29" s="237"/>
      <c r="C29" s="237"/>
      <c r="D29" s="237"/>
      <c r="E29" s="237"/>
      <c r="F29" s="237"/>
      <c r="G29" s="237"/>
      <c r="H29" s="252"/>
      <c r="I29" s="123">
        <v>0</v>
      </c>
      <c r="J29" s="122" t="s">
        <v>9</v>
      </c>
      <c r="K29" s="127">
        <f t="shared" si="0"/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127">
        <v>0</v>
      </c>
      <c r="R29" s="237"/>
    </row>
    <row r="30" spans="1:18" ht="39.75" customHeight="1" x14ac:dyDescent="0.25">
      <c r="A30" s="252"/>
      <c r="B30" s="237"/>
      <c r="C30" s="237"/>
      <c r="D30" s="237"/>
      <c r="E30" s="237"/>
      <c r="F30" s="237"/>
      <c r="G30" s="237"/>
      <c r="H30" s="252"/>
      <c r="I30" s="123">
        <v>0</v>
      </c>
      <c r="J30" s="122" t="s">
        <v>10</v>
      </c>
      <c r="K30" s="127">
        <f t="shared" si="0"/>
        <v>22032</v>
      </c>
      <c r="L30" s="127">
        <v>0</v>
      </c>
      <c r="M30" s="127">
        <v>0</v>
      </c>
      <c r="N30" s="127">
        <v>0</v>
      </c>
      <c r="O30" s="127">
        <v>0</v>
      </c>
      <c r="P30" s="127">
        <v>22032</v>
      </c>
      <c r="Q30" s="127">
        <v>0</v>
      </c>
      <c r="R30" s="237"/>
    </row>
    <row r="31" spans="1:18" ht="60" customHeight="1" x14ac:dyDescent="0.25">
      <c r="A31" s="252"/>
      <c r="B31" s="237"/>
      <c r="C31" s="237"/>
      <c r="D31" s="237"/>
      <c r="E31" s="237"/>
      <c r="F31" s="237"/>
      <c r="G31" s="237"/>
      <c r="H31" s="252"/>
      <c r="I31" s="123">
        <v>0</v>
      </c>
      <c r="J31" s="122" t="s">
        <v>11</v>
      </c>
      <c r="K31" s="127">
        <f t="shared" si="0"/>
        <v>13968</v>
      </c>
      <c r="L31" s="127">
        <v>0</v>
      </c>
      <c r="M31" s="127">
        <v>0</v>
      </c>
      <c r="N31" s="127">
        <v>0</v>
      </c>
      <c r="O31" s="127">
        <v>0</v>
      </c>
      <c r="P31" s="127">
        <v>13968</v>
      </c>
      <c r="Q31" s="127">
        <v>0</v>
      </c>
      <c r="R31" s="237"/>
    </row>
    <row r="32" spans="1:18" ht="32.25" customHeight="1" x14ac:dyDescent="0.25">
      <c r="A32" s="227" t="s">
        <v>302</v>
      </c>
      <c r="B32" s="228"/>
      <c r="C32" s="228"/>
      <c r="D32" s="228"/>
      <c r="E32" s="228"/>
      <c r="F32" s="228"/>
      <c r="G32" s="228"/>
      <c r="H32" s="228"/>
      <c r="I32" s="228"/>
      <c r="J32" s="122" t="s">
        <v>8</v>
      </c>
      <c r="K32" s="127">
        <f>K12+K16+K20+K24+K28</f>
        <v>165935.29999999999</v>
      </c>
      <c r="L32" s="127">
        <f t="shared" ref="L32:Q32" si="1">L12+L16+L20+L24+L28</f>
        <v>0</v>
      </c>
      <c r="M32" s="127">
        <f t="shared" si="1"/>
        <v>0</v>
      </c>
      <c r="N32" s="127">
        <f t="shared" si="1"/>
        <v>0</v>
      </c>
      <c r="O32" s="127">
        <f t="shared" si="1"/>
        <v>0</v>
      </c>
      <c r="P32" s="127">
        <f t="shared" si="1"/>
        <v>165935.29999999999</v>
      </c>
      <c r="Q32" s="127">
        <f t="shared" si="1"/>
        <v>0</v>
      </c>
      <c r="R32" s="237"/>
    </row>
    <row r="33" spans="1:18" ht="45" customHeight="1" x14ac:dyDescent="0.25">
      <c r="A33" s="230"/>
      <c r="B33" s="231"/>
      <c r="C33" s="231"/>
      <c r="D33" s="231"/>
      <c r="E33" s="231"/>
      <c r="F33" s="231"/>
      <c r="G33" s="231"/>
      <c r="H33" s="231"/>
      <c r="I33" s="231"/>
      <c r="J33" s="122" t="s">
        <v>9</v>
      </c>
      <c r="K33" s="127">
        <f>K13+K17+K21+K25+K29</f>
        <v>0</v>
      </c>
      <c r="L33" s="127">
        <f>L13+L17+L21+L25+L29</f>
        <v>0</v>
      </c>
      <c r="M33" s="127">
        <f t="shared" ref="M33:Q33" si="2">M13+M17+M21+M25+M29</f>
        <v>0</v>
      </c>
      <c r="N33" s="127">
        <f t="shared" si="2"/>
        <v>0</v>
      </c>
      <c r="O33" s="127">
        <f t="shared" si="2"/>
        <v>0</v>
      </c>
      <c r="P33" s="127">
        <f t="shared" si="2"/>
        <v>0</v>
      </c>
      <c r="Q33" s="127">
        <f t="shared" si="2"/>
        <v>0</v>
      </c>
      <c r="R33" s="237"/>
    </row>
    <row r="34" spans="1:18" ht="40.5" customHeight="1" x14ac:dyDescent="0.25">
      <c r="A34" s="230"/>
      <c r="B34" s="231"/>
      <c r="C34" s="231"/>
      <c r="D34" s="231"/>
      <c r="E34" s="231"/>
      <c r="F34" s="231"/>
      <c r="G34" s="231"/>
      <c r="H34" s="231"/>
      <c r="I34" s="231"/>
      <c r="J34" s="122" t="s">
        <v>10</v>
      </c>
      <c r="K34" s="127">
        <f>K14+K18+K22+K26+K30</f>
        <v>101552.4</v>
      </c>
      <c r="L34" s="127">
        <f t="shared" ref="L34:Q34" si="3">L14+L18+L22+L26+L30</f>
        <v>0</v>
      </c>
      <c r="M34" s="127">
        <f t="shared" si="3"/>
        <v>0</v>
      </c>
      <c r="N34" s="127">
        <f t="shared" si="3"/>
        <v>0</v>
      </c>
      <c r="O34" s="127">
        <f t="shared" si="3"/>
        <v>0</v>
      </c>
      <c r="P34" s="127">
        <f t="shared" si="3"/>
        <v>101552.4</v>
      </c>
      <c r="Q34" s="127">
        <f t="shared" si="3"/>
        <v>0</v>
      </c>
      <c r="R34" s="237"/>
    </row>
    <row r="35" spans="1:18" ht="67.5" customHeight="1" x14ac:dyDescent="0.25">
      <c r="A35" s="233"/>
      <c r="B35" s="234"/>
      <c r="C35" s="234"/>
      <c r="D35" s="234"/>
      <c r="E35" s="234"/>
      <c r="F35" s="234"/>
      <c r="G35" s="234"/>
      <c r="H35" s="234"/>
      <c r="I35" s="234"/>
      <c r="J35" s="122" t="s">
        <v>11</v>
      </c>
      <c r="K35" s="127">
        <f>K15+K19+K23+K27+K31</f>
        <v>64382.899999999994</v>
      </c>
      <c r="L35" s="127">
        <f t="shared" ref="L35:Q35" si="4">L15+L19+L23+L27+L31</f>
        <v>0</v>
      </c>
      <c r="M35" s="127">
        <f t="shared" si="4"/>
        <v>0</v>
      </c>
      <c r="N35" s="127">
        <f t="shared" si="4"/>
        <v>0</v>
      </c>
      <c r="O35" s="127">
        <f t="shared" si="4"/>
        <v>0</v>
      </c>
      <c r="P35" s="127">
        <f t="shared" si="4"/>
        <v>64382.899999999994</v>
      </c>
      <c r="Q35" s="127">
        <f t="shared" si="4"/>
        <v>0</v>
      </c>
      <c r="R35" s="237"/>
    </row>
    <row r="36" spans="1:18" ht="24.75" customHeight="1" x14ac:dyDescent="0.3">
      <c r="A36" s="248" t="s">
        <v>75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50"/>
    </row>
    <row r="37" spans="1:18" ht="25.5" customHeight="1" x14ac:dyDescent="0.25">
      <c r="A37" s="252" t="s">
        <v>220</v>
      </c>
      <c r="B37" s="237" t="s">
        <v>65</v>
      </c>
      <c r="C37" s="237" t="s">
        <v>366</v>
      </c>
      <c r="D37" s="222" t="s">
        <v>229</v>
      </c>
      <c r="E37" s="222" t="s">
        <v>207</v>
      </c>
      <c r="F37" s="222" t="s">
        <v>368</v>
      </c>
      <c r="G37" s="242">
        <v>45990</v>
      </c>
      <c r="H37" s="240">
        <f>K37+I37</f>
        <v>99231.329499999993</v>
      </c>
      <c r="I37" s="127">
        <v>8473.1494999999995</v>
      </c>
      <c r="J37" s="126" t="s">
        <v>14</v>
      </c>
      <c r="K37" s="127">
        <f>L37+M37+N37+O37+P37</f>
        <v>90758.18</v>
      </c>
      <c r="L37" s="127">
        <f>L38+L39</f>
        <v>960.78</v>
      </c>
      <c r="M37" s="127">
        <f t="shared" ref="M37:P37" si="5">M38+M39</f>
        <v>43441.07</v>
      </c>
      <c r="N37" s="127">
        <f t="shared" si="5"/>
        <v>46356.33</v>
      </c>
      <c r="O37" s="127">
        <f t="shared" si="5"/>
        <v>0</v>
      </c>
      <c r="P37" s="127">
        <f t="shared" si="5"/>
        <v>0</v>
      </c>
      <c r="Q37" s="42">
        <v>0</v>
      </c>
      <c r="R37" s="237" t="s">
        <v>209</v>
      </c>
    </row>
    <row r="38" spans="1:18" ht="42.75" customHeight="1" x14ac:dyDescent="0.25">
      <c r="A38" s="252"/>
      <c r="B38" s="237"/>
      <c r="C38" s="237"/>
      <c r="D38" s="223"/>
      <c r="E38" s="223"/>
      <c r="F38" s="223"/>
      <c r="G38" s="223"/>
      <c r="H38" s="240"/>
      <c r="I38" s="123">
        <v>5295.7184399999996</v>
      </c>
      <c r="J38" s="122" t="s">
        <v>231</v>
      </c>
      <c r="K38" s="127">
        <f>L38+M38+N38+O38+P38</f>
        <v>53026.380000000005</v>
      </c>
      <c r="L38" s="127">
        <v>600.49</v>
      </c>
      <c r="M38" s="127">
        <v>25353.79</v>
      </c>
      <c r="N38" s="43">
        <v>27072.1</v>
      </c>
      <c r="O38" s="43">
        <v>0</v>
      </c>
      <c r="P38" s="43">
        <v>0</v>
      </c>
      <c r="Q38" s="42">
        <v>0</v>
      </c>
      <c r="R38" s="237"/>
    </row>
    <row r="39" spans="1:18" ht="69" customHeight="1" x14ac:dyDescent="0.25">
      <c r="A39" s="252"/>
      <c r="B39" s="237"/>
      <c r="C39" s="237"/>
      <c r="D39" s="224"/>
      <c r="E39" s="224"/>
      <c r="F39" s="224"/>
      <c r="G39" s="224"/>
      <c r="H39" s="240"/>
      <c r="I39" s="123">
        <v>3177.4310599999999</v>
      </c>
      <c r="J39" s="122" t="s">
        <v>18</v>
      </c>
      <c r="K39" s="127">
        <f t="shared" ref="K39:K60" si="6">L39+M39+N39+O39+P39</f>
        <v>37731.800000000003</v>
      </c>
      <c r="L39" s="127">
        <v>360.29</v>
      </c>
      <c r="M39" s="127">
        <f>18087.28</f>
        <v>18087.28</v>
      </c>
      <c r="N39" s="43">
        <v>19284.23</v>
      </c>
      <c r="O39" s="43">
        <v>0</v>
      </c>
      <c r="P39" s="43">
        <v>0</v>
      </c>
      <c r="Q39" s="42">
        <v>0</v>
      </c>
      <c r="R39" s="237"/>
    </row>
    <row r="40" spans="1:18" ht="54" customHeight="1" x14ac:dyDescent="0.25">
      <c r="A40" s="252" t="s">
        <v>223</v>
      </c>
      <c r="B40" s="237" t="s">
        <v>109</v>
      </c>
      <c r="C40" s="237" t="s">
        <v>233</v>
      </c>
      <c r="D40" s="222" t="s">
        <v>234</v>
      </c>
      <c r="E40" s="222" t="s">
        <v>207</v>
      </c>
      <c r="F40" s="222" t="s">
        <v>367</v>
      </c>
      <c r="G40" s="242">
        <v>47086</v>
      </c>
      <c r="H40" s="240">
        <v>143175.45000000001</v>
      </c>
      <c r="I40" s="127">
        <v>0</v>
      </c>
      <c r="J40" s="126" t="s">
        <v>14</v>
      </c>
      <c r="K40" s="127">
        <f t="shared" si="6"/>
        <v>15288.510000000002</v>
      </c>
      <c r="L40" s="127">
        <v>0</v>
      </c>
      <c r="M40" s="127">
        <v>0</v>
      </c>
      <c r="N40" s="127">
        <v>0</v>
      </c>
      <c r="O40" s="127">
        <v>0</v>
      </c>
      <c r="P40" s="127">
        <v>15288.510000000002</v>
      </c>
      <c r="Q40" s="42">
        <v>0</v>
      </c>
      <c r="R40" s="237" t="s">
        <v>209</v>
      </c>
    </row>
    <row r="41" spans="1:18" ht="53.25" customHeight="1" x14ac:dyDescent="0.25">
      <c r="A41" s="252"/>
      <c r="B41" s="237"/>
      <c r="C41" s="237"/>
      <c r="D41" s="223"/>
      <c r="E41" s="223"/>
      <c r="F41" s="223"/>
      <c r="G41" s="243"/>
      <c r="H41" s="240"/>
      <c r="I41" s="123">
        <v>0</v>
      </c>
      <c r="J41" s="122" t="s">
        <v>231</v>
      </c>
      <c r="K41" s="127">
        <f t="shared" si="6"/>
        <v>9601.2000000000007</v>
      </c>
      <c r="L41" s="127">
        <v>0</v>
      </c>
      <c r="M41" s="127">
        <v>0</v>
      </c>
      <c r="N41" s="43">
        <v>0</v>
      </c>
      <c r="O41" s="43">
        <v>0</v>
      </c>
      <c r="P41" s="43">
        <v>9601.2000000000007</v>
      </c>
      <c r="Q41" s="42">
        <v>0</v>
      </c>
      <c r="R41" s="237"/>
    </row>
    <row r="42" spans="1:18" ht="65.45" customHeight="1" x14ac:dyDescent="0.25">
      <c r="A42" s="252"/>
      <c r="B42" s="237"/>
      <c r="C42" s="237"/>
      <c r="D42" s="224"/>
      <c r="E42" s="224"/>
      <c r="F42" s="224"/>
      <c r="G42" s="244"/>
      <c r="H42" s="240"/>
      <c r="I42" s="123">
        <v>0</v>
      </c>
      <c r="J42" s="122" t="s">
        <v>18</v>
      </c>
      <c r="K42" s="127">
        <f t="shared" si="6"/>
        <v>5687.31</v>
      </c>
      <c r="L42" s="127">
        <v>0</v>
      </c>
      <c r="M42" s="127">
        <v>0</v>
      </c>
      <c r="N42" s="43">
        <v>0</v>
      </c>
      <c r="O42" s="43">
        <v>0</v>
      </c>
      <c r="P42" s="43">
        <v>5687.31</v>
      </c>
      <c r="Q42" s="42">
        <v>0</v>
      </c>
      <c r="R42" s="237"/>
    </row>
    <row r="43" spans="1:18" ht="26.25" customHeight="1" x14ac:dyDescent="0.25">
      <c r="A43" s="252" t="s">
        <v>225</v>
      </c>
      <c r="B43" s="222" t="s">
        <v>110</v>
      </c>
      <c r="C43" s="237" t="s">
        <v>211</v>
      </c>
      <c r="D43" s="222" t="s">
        <v>236</v>
      </c>
      <c r="E43" s="222" t="s">
        <v>207</v>
      </c>
      <c r="F43" s="222" t="s">
        <v>367</v>
      </c>
      <c r="G43" s="242">
        <v>47087</v>
      </c>
      <c r="H43" s="240">
        <v>53980.639999999999</v>
      </c>
      <c r="I43" s="127">
        <v>0</v>
      </c>
      <c r="J43" s="126" t="s">
        <v>14</v>
      </c>
      <c r="K43" s="127">
        <f t="shared" si="6"/>
        <v>36010</v>
      </c>
      <c r="L43" s="127">
        <v>0</v>
      </c>
      <c r="M43" s="127">
        <v>0</v>
      </c>
      <c r="N43" s="127">
        <v>0</v>
      </c>
      <c r="O43" s="127">
        <v>0</v>
      </c>
      <c r="P43" s="127">
        <v>36010</v>
      </c>
      <c r="Q43" s="42">
        <v>0</v>
      </c>
      <c r="R43" s="237" t="s">
        <v>209</v>
      </c>
    </row>
    <row r="44" spans="1:18" ht="46.5" customHeight="1" x14ac:dyDescent="0.25">
      <c r="A44" s="252"/>
      <c r="B44" s="223"/>
      <c r="C44" s="237"/>
      <c r="D44" s="223"/>
      <c r="E44" s="223"/>
      <c r="F44" s="223"/>
      <c r="G44" s="223"/>
      <c r="H44" s="240"/>
      <c r="I44" s="123">
        <v>0</v>
      </c>
      <c r="J44" s="122" t="s">
        <v>231</v>
      </c>
      <c r="K44" s="127">
        <f t="shared" si="6"/>
        <v>22038.12</v>
      </c>
      <c r="L44" s="127">
        <v>0</v>
      </c>
      <c r="M44" s="127">
        <v>0</v>
      </c>
      <c r="N44" s="43">
        <v>0</v>
      </c>
      <c r="O44" s="43">
        <v>0</v>
      </c>
      <c r="P44" s="43">
        <v>22038.12</v>
      </c>
      <c r="Q44" s="42">
        <v>0</v>
      </c>
      <c r="R44" s="237"/>
    </row>
    <row r="45" spans="1:18" ht="62.25" customHeight="1" x14ac:dyDescent="0.25">
      <c r="A45" s="252"/>
      <c r="B45" s="224"/>
      <c r="C45" s="237"/>
      <c r="D45" s="224"/>
      <c r="E45" s="224"/>
      <c r="F45" s="224"/>
      <c r="G45" s="224"/>
      <c r="H45" s="240"/>
      <c r="I45" s="123">
        <v>0</v>
      </c>
      <c r="J45" s="122" t="s">
        <v>18</v>
      </c>
      <c r="K45" s="127">
        <f t="shared" si="6"/>
        <v>13971.88</v>
      </c>
      <c r="L45" s="127">
        <v>0</v>
      </c>
      <c r="M45" s="127">
        <v>0</v>
      </c>
      <c r="N45" s="43">
        <v>0</v>
      </c>
      <c r="O45" s="43">
        <v>0</v>
      </c>
      <c r="P45" s="43">
        <v>13971.88</v>
      </c>
      <c r="Q45" s="42">
        <v>0</v>
      </c>
      <c r="R45" s="237"/>
    </row>
    <row r="46" spans="1:18" ht="29.25" customHeight="1" x14ac:dyDescent="0.25">
      <c r="A46" s="252" t="s">
        <v>228</v>
      </c>
      <c r="B46" s="237" t="s">
        <v>163</v>
      </c>
      <c r="C46" s="237" t="s">
        <v>238</v>
      </c>
      <c r="D46" s="237" t="s">
        <v>239</v>
      </c>
      <c r="E46" s="237" t="s">
        <v>207</v>
      </c>
      <c r="F46" s="237" t="s">
        <v>367</v>
      </c>
      <c r="G46" s="239">
        <v>47087</v>
      </c>
      <c r="H46" s="240">
        <v>258497.99</v>
      </c>
      <c r="I46" s="127">
        <v>0</v>
      </c>
      <c r="J46" s="126" t="s">
        <v>14</v>
      </c>
      <c r="K46" s="127">
        <f t="shared" si="6"/>
        <v>172331.99</v>
      </c>
      <c r="L46" s="127">
        <v>0</v>
      </c>
      <c r="M46" s="127">
        <v>0</v>
      </c>
      <c r="N46" s="127">
        <v>0</v>
      </c>
      <c r="O46" s="127">
        <v>0</v>
      </c>
      <c r="P46" s="127">
        <v>172331.99</v>
      </c>
      <c r="Q46" s="42">
        <v>0</v>
      </c>
      <c r="R46" s="237" t="s">
        <v>209</v>
      </c>
    </row>
    <row r="47" spans="1:18" ht="42" customHeight="1" x14ac:dyDescent="0.25">
      <c r="A47" s="252"/>
      <c r="B47" s="237"/>
      <c r="C47" s="237"/>
      <c r="D47" s="237"/>
      <c r="E47" s="237"/>
      <c r="F47" s="237"/>
      <c r="G47" s="237"/>
      <c r="H47" s="240"/>
      <c r="I47" s="123">
        <v>0</v>
      </c>
      <c r="J47" s="122" t="s">
        <v>231</v>
      </c>
      <c r="K47" s="127">
        <f t="shared" si="6"/>
        <v>105467.18</v>
      </c>
      <c r="L47" s="127">
        <v>0</v>
      </c>
      <c r="M47" s="127">
        <v>0</v>
      </c>
      <c r="N47" s="43">
        <v>0</v>
      </c>
      <c r="O47" s="43">
        <v>0</v>
      </c>
      <c r="P47" s="43">
        <v>105467.18</v>
      </c>
      <c r="Q47" s="42">
        <v>0</v>
      </c>
      <c r="R47" s="237"/>
    </row>
    <row r="48" spans="1:18" ht="66.75" customHeight="1" x14ac:dyDescent="0.25">
      <c r="A48" s="252"/>
      <c r="B48" s="237"/>
      <c r="C48" s="237"/>
      <c r="D48" s="237"/>
      <c r="E48" s="237"/>
      <c r="F48" s="237"/>
      <c r="G48" s="237"/>
      <c r="H48" s="240"/>
      <c r="I48" s="123">
        <v>0</v>
      </c>
      <c r="J48" s="122" t="s">
        <v>18</v>
      </c>
      <c r="K48" s="127">
        <f t="shared" si="6"/>
        <v>66864.81</v>
      </c>
      <c r="L48" s="127">
        <v>0</v>
      </c>
      <c r="M48" s="127">
        <v>0</v>
      </c>
      <c r="N48" s="43">
        <v>0</v>
      </c>
      <c r="O48" s="43">
        <v>0</v>
      </c>
      <c r="P48" s="43">
        <v>66864.81</v>
      </c>
      <c r="Q48" s="42">
        <v>0</v>
      </c>
      <c r="R48" s="237"/>
    </row>
    <row r="49" spans="1:18" ht="29.25" customHeight="1" x14ac:dyDescent="0.25">
      <c r="A49" s="252" t="s">
        <v>232</v>
      </c>
      <c r="B49" s="237" t="s">
        <v>111</v>
      </c>
      <c r="C49" s="237" t="s">
        <v>241</v>
      </c>
      <c r="D49" s="237" t="s">
        <v>242</v>
      </c>
      <c r="E49" s="237" t="s">
        <v>207</v>
      </c>
      <c r="F49" s="237" t="s">
        <v>367</v>
      </c>
      <c r="G49" s="239">
        <v>47087</v>
      </c>
      <c r="H49" s="240">
        <v>4400</v>
      </c>
      <c r="I49" s="127">
        <v>0</v>
      </c>
      <c r="J49" s="126" t="s">
        <v>14</v>
      </c>
      <c r="K49" s="127">
        <f t="shared" si="6"/>
        <v>2940</v>
      </c>
      <c r="L49" s="127">
        <v>0</v>
      </c>
      <c r="M49" s="127">
        <v>0</v>
      </c>
      <c r="N49" s="127">
        <v>0</v>
      </c>
      <c r="O49" s="127">
        <v>0</v>
      </c>
      <c r="P49" s="127">
        <v>2940</v>
      </c>
      <c r="Q49" s="42">
        <v>0</v>
      </c>
      <c r="R49" s="237" t="s">
        <v>209</v>
      </c>
    </row>
    <row r="50" spans="1:18" ht="50.25" customHeight="1" x14ac:dyDescent="0.25">
      <c r="A50" s="252"/>
      <c r="B50" s="237"/>
      <c r="C50" s="237"/>
      <c r="D50" s="237"/>
      <c r="E50" s="237"/>
      <c r="F50" s="237"/>
      <c r="G50" s="237"/>
      <c r="H50" s="240"/>
      <c r="I50" s="123">
        <v>0</v>
      </c>
      <c r="J50" s="122" t="s">
        <v>231</v>
      </c>
      <c r="K50" s="127">
        <f t="shared" si="6"/>
        <v>1799.28</v>
      </c>
      <c r="L50" s="127">
        <v>0</v>
      </c>
      <c r="M50" s="127">
        <v>0</v>
      </c>
      <c r="N50" s="43">
        <v>0</v>
      </c>
      <c r="O50" s="43">
        <v>0</v>
      </c>
      <c r="P50" s="43">
        <v>1799.28</v>
      </c>
      <c r="Q50" s="42">
        <v>0</v>
      </c>
      <c r="R50" s="237"/>
    </row>
    <row r="51" spans="1:18" ht="63" customHeight="1" x14ac:dyDescent="0.25">
      <c r="A51" s="252"/>
      <c r="B51" s="237"/>
      <c r="C51" s="237"/>
      <c r="D51" s="237"/>
      <c r="E51" s="237"/>
      <c r="F51" s="237"/>
      <c r="G51" s="237"/>
      <c r="H51" s="240"/>
      <c r="I51" s="123">
        <v>0</v>
      </c>
      <c r="J51" s="122" t="s">
        <v>18</v>
      </c>
      <c r="K51" s="127">
        <f t="shared" si="6"/>
        <v>1140.72</v>
      </c>
      <c r="L51" s="127">
        <v>0</v>
      </c>
      <c r="M51" s="127">
        <v>0</v>
      </c>
      <c r="N51" s="43">
        <v>0</v>
      </c>
      <c r="O51" s="43">
        <v>0</v>
      </c>
      <c r="P51" s="43">
        <v>1140.72</v>
      </c>
      <c r="Q51" s="42">
        <v>0</v>
      </c>
      <c r="R51" s="237"/>
    </row>
    <row r="52" spans="1:18" ht="30" customHeight="1" x14ac:dyDescent="0.25">
      <c r="A52" s="252" t="s">
        <v>235</v>
      </c>
      <c r="B52" s="237" t="s">
        <v>112</v>
      </c>
      <c r="C52" s="237" t="s">
        <v>244</v>
      </c>
      <c r="D52" s="237" t="s">
        <v>245</v>
      </c>
      <c r="E52" s="237" t="s">
        <v>207</v>
      </c>
      <c r="F52" s="237" t="s">
        <v>367</v>
      </c>
      <c r="G52" s="239">
        <v>47087</v>
      </c>
      <c r="H52" s="240">
        <v>270590</v>
      </c>
      <c r="I52" s="127">
        <v>0</v>
      </c>
      <c r="J52" s="126" t="s">
        <v>14</v>
      </c>
      <c r="K52" s="127">
        <f t="shared" si="6"/>
        <v>135295</v>
      </c>
      <c r="L52" s="127">
        <v>0</v>
      </c>
      <c r="M52" s="127">
        <v>0</v>
      </c>
      <c r="N52" s="127">
        <v>0</v>
      </c>
      <c r="O52" s="127">
        <v>0</v>
      </c>
      <c r="P52" s="127">
        <v>135295</v>
      </c>
      <c r="Q52" s="42">
        <v>0</v>
      </c>
      <c r="R52" s="237" t="s">
        <v>209</v>
      </c>
    </row>
    <row r="53" spans="1:18" ht="44.25" customHeight="1" x14ac:dyDescent="0.25">
      <c r="A53" s="252"/>
      <c r="B53" s="237"/>
      <c r="C53" s="237"/>
      <c r="D53" s="237"/>
      <c r="E53" s="237"/>
      <c r="F53" s="237"/>
      <c r="G53" s="237"/>
      <c r="H53" s="240"/>
      <c r="I53" s="123">
        <v>0</v>
      </c>
      <c r="J53" s="122" t="s">
        <v>231</v>
      </c>
      <c r="K53" s="127">
        <f t="shared" si="6"/>
        <v>82800.539999999994</v>
      </c>
      <c r="L53" s="127">
        <v>0</v>
      </c>
      <c r="M53" s="127">
        <v>0</v>
      </c>
      <c r="N53" s="43">
        <v>0</v>
      </c>
      <c r="O53" s="43">
        <v>0</v>
      </c>
      <c r="P53" s="43">
        <v>82800.539999999994</v>
      </c>
      <c r="Q53" s="42">
        <v>0</v>
      </c>
      <c r="R53" s="237"/>
    </row>
    <row r="54" spans="1:18" ht="65.25" customHeight="1" x14ac:dyDescent="0.25">
      <c r="A54" s="252"/>
      <c r="B54" s="237"/>
      <c r="C54" s="237"/>
      <c r="D54" s="237"/>
      <c r="E54" s="237"/>
      <c r="F54" s="237"/>
      <c r="G54" s="237"/>
      <c r="H54" s="240"/>
      <c r="I54" s="123">
        <v>0</v>
      </c>
      <c r="J54" s="122" t="s">
        <v>18</v>
      </c>
      <c r="K54" s="127">
        <f t="shared" si="6"/>
        <v>52494.46</v>
      </c>
      <c r="L54" s="127">
        <v>0</v>
      </c>
      <c r="M54" s="127">
        <v>0</v>
      </c>
      <c r="N54" s="43">
        <v>0</v>
      </c>
      <c r="O54" s="43">
        <v>0</v>
      </c>
      <c r="P54" s="43">
        <v>52494.46</v>
      </c>
      <c r="Q54" s="42">
        <v>0</v>
      </c>
      <c r="R54" s="237"/>
    </row>
    <row r="55" spans="1:18" ht="27.75" customHeight="1" x14ac:dyDescent="0.25">
      <c r="A55" s="252" t="s">
        <v>237</v>
      </c>
      <c r="B55" s="237" t="s">
        <v>113</v>
      </c>
      <c r="C55" s="237" t="s">
        <v>247</v>
      </c>
      <c r="D55" s="222" t="s">
        <v>248</v>
      </c>
      <c r="E55" s="222" t="s">
        <v>207</v>
      </c>
      <c r="F55" s="222" t="s">
        <v>367</v>
      </c>
      <c r="G55" s="242">
        <v>47087</v>
      </c>
      <c r="H55" s="240">
        <v>154000</v>
      </c>
      <c r="I55" s="127">
        <v>0</v>
      </c>
      <c r="J55" s="126" t="s">
        <v>14</v>
      </c>
      <c r="K55" s="127">
        <f t="shared" si="6"/>
        <v>77000</v>
      </c>
      <c r="L55" s="127">
        <v>0</v>
      </c>
      <c r="M55" s="127">
        <v>0</v>
      </c>
      <c r="N55" s="127">
        <v>0</v>
      </c>
      <c r="O55" s="127">
        <v>0</v>
      </c>
      <c r="P55" s="127">
        <v>77000</v>
      </c>
      <c r="Q55" s="42">
        <v>0</v>
      </c>
      <c r="R55" s="237" t="s">
        <v>209</v>
      </c>
    </row>
    <row r="56" spans="1:18" ht="49.5" customHeight="1" x14ac:dyDescent="0.25">
      <c r="A56" s="252"/>
      <c r="B56" s="237"/>
      <c r="C56" s="237"/>
      <c r="D56" s="223"/>
      <c r="E56" s="223"/>
      <c r="F56" s="223"/>
      <c r="G56" s="223"/>
      <c r="H56" s="240"/>
      <c r="I56" s="123">
        <v>0</v>
      </c>
      <c r="J56" s="122" t="s">
        <v>231</v>
      </c>
      <c r="K56" s="127">
        <f t="shared" si="6"/>
        <v>47124</v>
      </c>
      <c r="L56" s="127">
        <v>0</v>
      </c>
      <c r="M56" s="127">
        <v>0</v>
      </c>
      <c r="N56" s="43">
        <v>0</v>
      </c>
      <c r="O56" s="43">
        <v>0</v>
      </c>
      <c r="P56" s="43">
        <v>47124</v>
      </c>
      <c r="Q56" s="42">
        <v>0</v>
      </c>
      <c r="R56" s="237"/>
    </row>
    <row r="57" spans="1:18" ht="61.5" customHeight="1" x14ac:dyDescent="0.25">
      <c r="A57" s="252"/>
      <c r="B57" s="237"/>
      <c r="C57" s="237"/>
      <c r="D57" s="224"/>
      <c r="E57" s="224"/>
      <c r="F57" s="224"/>
      <c r="G57" s="224"/>
      <c r="H57" s="240"/>
      <c r="I57" s="123">
        <v>0</v>
      </c>
      <c r="J57" s="122" t="s">
        <v>18</v>
      </c>
      <c r="K57" s="127">
        <f t="shared" si="6"/>
        <v>29876</v>
      </c>
      <c r="L57" s="127">
        <v>0</v>
      </c>
      <c r="M57" s="127">
        <v>0</v>
      </c>
      <c r="N57" s="43">
        <v>0</v>
      </c>
      <c r="O57" s="43">
        <v>0</v>
      </c>
      <c r="P57" s="43">
        <v>29876</v>
      </c>
      <c r="Q57" s="42">
        <v>0</v>
      </c>
      <c r="R57" s="237"/>
    </row>
    <row r="58" spans="1:18" ht="35.25" customHeight="1" x14ac:dyDescent="0.25">
      <c r="A58" s="252" t="s">
        <v>240</v>
      </c>
      <c r="B58" s="237" t="s">
        <v>114</v>
      </c>
      <c r="C58" s="237" t="s">
        <v>205</v>
      </c>
      <c r="D58" s="222" t="s">
        <v>250</v>
      </c>
      <c r="E58" s="222" t="s">
        <v>207</v>
      </c>
      <c r="F58" s="222" t="s">
        <v>367</v>
      </c>
      <c r="G58" s="242">
        <v>47087</v>
      </c>
      <c r="H58" s="240">
        <v>154000</v>
      </c>
      <c r="I58" s="127">
        <v>0</v>
      </c>
      <c r="J58" s="126" t="s">
        <v>14</v>
      </c>
      <c r="K58" s="127">
        <f t="shared" si="6"/>
        <v>77000</v>
      </c>
      <c r="L58" s="127">
        <v>0</v>
      </c>
      <c r="M58" s="127">
        <v>0</v>
      </c>
      <c r="N58" s="127">
        <v>0</v>
      </c>
      <c r="O58" s="127">
        <v>0</v>
      </c>
      <c r="P58" s="127">
        <v>77000</v>
      </c>
      <c r="Q58" s="42">
        <v>0</v>
      </c>
      <c r="R58" s="237" t="s">
        <v>209</v>
      </c>
    </row>
    <row r="59" spans="1:18" ht="45.75" customHeight="1" x14ac:dyDescent="0.25">
      <c r="A59" s="252"/>
      <c r="B59" s="237"/>
      <c r="C59" s="237"/>
      <c r="D59" s="223"/>
      <c r="E59" s="223"/>
      <c r="F59" s="223"/>
      <c r="G59" s="223"/>
      <c r="H59" s="240"/>
      <c r="I59" s="123">
        <v>0</v>
      </c>
      <c r="J59" s="122" t="s">
        <v>231</v>
      </c>
      <c r="K59" s="127">
        <f t="shared" si="6"/>
        <v>47124</v>
      </c>
      <c r="L59" s="127">
        <v>0</v>
      </c>
      <c r="M59" s="127">
        <v>0</v>
      </c>
      <c r="N59" s="43">
        <v>0</v>
      </c>
      <c r="O59" s="43">
        <v>0</v>
      </c>
      <c r="P59" s="43">
        <v>47124</v>
      </c>
      <c r="Q59" s="42">
        <v>0</v>
      </c>
      <c r="R59" s="237"/>
    </row>
    <row r="60" spans="1:18" ht="62.25" customHeight="1" x14ac:dyDescent="0.25">
      <c r="A60" s="252"/>
      <c r="B60" s="237"/>
      <c r="C60" s="237"/>
      <c r="D60" s="224"/>
      <c r="E60" s="224"/>
      <c r="F60" s="224"/>
      <c r="G60" s="224"/>
      <c r="H60" s="240"/>
      <c r="I60" s="123">
        <v>0</v>
      </c>
      <c r="J60" s="122" t="s">
        <v>18</v>
      </c>
      <c r="K60" s="127">
        <f t="shared" si="6"/>
        <v>29876</v>
      </c>
      <c r="L60" s="127">
        <v>0</v>
      </c>
      <c r="M60" s="127">
        <v>0</v>
      </c>
      <c r="N60" s="43">
        <v>0</v>
      </c>
      <c r="O60" s="43">
        <v>0</v>
      </c>
      <c r="P60" s="43">
        <v>29876</v>
      </c>
      <c r="Q60" s="42">
        <v>0</v>
      </c>
      <c r="R60" s="237"/>
    </row>
    <row r="61" spans="1:18" ht="32.25" customHeight="1" x14ac:dyDescent="0.25">
      <c r="A61" s="252" t="s">
        <v>243</v>
      </c>
      <c r="B61" s="237" t="s">
        <v>115</v>
      </c>
      <c r="C61" s="237" t="s">
        <v>218</v>
      </c>
      <c r="D61" s="222" t="s">
        <v>219</v>
      </c>
      <c r="E61" s="222" t="s">
        <v>207</v>
      </c>
      <c r="F61" s="222" t="s">
        <v>367</v>
      </c>
      <c r="G61" s="242">
        <v>47087</v>
      </c>
      <c r="H61" s="253">
        <v>158169.93</v>
      </c>
      <c r="I61" s="123">
        <v>0</v>
      </c>
      <c r="J61" s="122" t="s">
        <v>8</v>
      </c>
      <c r="K61" s="127">
        <f t="shared" ref="K61" si="7">P61</f>
        <v>100169.93</v>
      </c>
      <c r="L61" s="127">
        <v>0</v>
      </c>
      <c r="M61" s="127">
        <v>0</v>
      </c>
      <c r="N61" s="127">
        <v>0</v>
      </c>
      <c r="O61" s="127">
        <v>0</v>
      </c>
      <c r="P61" s="127">
        <v>100169.93</v>
      </c>
      <c r="Q61" s="127">
        <v>0</v>
      </c>
      <c r="R61" s="237" t="s">
        <v>209</v>
      </c>
    </row>
    <row r="62" spans="1:18" ht="36" customHeight="1" x14ac:dyDescent="0.25">
      <c r="A62" s="252"/>
      <c r="B62" s="237"/>
      <c r="C62" s="237"/>
      <c r="D62" s="223"/>
      <c r="E62" s="223"/>
      <c r="F62" s="223"/>
      <c r="G62" s="223"/>
      <c r="H62" s="252"/>
      <c r="I62" s="123">
        <v>0</v>
      </c>
      <c r="J62" s="122" t="s">
        <v>10</v>
      </c>
      <c r="K62" s="127">
        <f>P62</f>
        <v>61304</v>
      </c>
      <c r="L62" s="127">
        <v>0</v>
      </c>
      <c r="M62" s="127">
        <v>0</v>
      </c>
      <c r="N62" s="127">
        <v>0</v>
      </c>
      <c r="O62" s="127">
        <v>0</v>
      </c>
      <c r="P62" s="127">
        <v>61304</v>
      </c>
      <c r="Q62" s="127">
        <v>0</v>
      </c>
      <c r="R62" s="237"/>
    </row>
    <row r="63" spans="1:18" ht="63" customHeight="1" x14ac:dyDescent="0.25">
      <c r="A63" s="252"/>
      <c r="B63" s="237"/>
      <c r="C63" s="237"/>
      <c r="D63" s="224"/>
      <c r="E63" s="224"/>
      <c r="F63" s="224"/>
      <c r="G63" s="224"/>
      <c r="H63" s="252"/>
      <c r="I63" s="123">
        <v>0</v>
      </c>
      <c r="J63" s="122" t="s">
        <v>11</v>
      </c>
      <c r="K63" s="127">
        <f t="shared" ref="K63" si="8">P63</f>
        <v>38865.93</v>
      </c>
      <c r="L63" s="127">
        <v>0</v>
      </c>
      <c r="M63" s="127">
        <v>0</v>
      </c>
      <c r="N63" s="127">
        <v>0</v>
      </c>
      <c r="O63" s="127">
        <v>0</v>
      </c>
      <c r="P63" s="127">
        <v>38865.93</v>
      </c>
      <c r="Q63" s="127">
        <v>0</v>
      </c>
      <c r="R63" s="237"/>
    </row>
    <row r="64" spans="1:18" ht="36.75" customHeight="1" x14ac:dyDescent="0.25">
      <c r="A64" s="252" t="s">
        <v>246</v>
      </c>
      <c r="B64" s="237" t="s">
        <v>117</v>
      </c>
      <c r="C64" s="237" t="s">
        <v>224</v>
      </c>
      <c r="D64" s="237" t="s">
        <v>219</v>
      </c>
      <c r="E64" s="237" t="s">
        <v>207</v>
      </c>
      <c r="F64" s="237" t="s">
        <v>367</v>
      </c>
      <c r="G64" s="239">
        <v>47087</v>
      </c>
      <c r="H64" s="253">
        <v>150150.32999999999</v>
      </c>
      <c r="I64" s="123">
        <v>0</v>
      </c>
      <c r="J64" s="122" t="s">
        <v>8</v>
      </c>
      <c r="K64" s="127">
        <f>P64</f>
        <v>80000</v>
      </c>
      <c r="L64" s="127">
        <v>0</v>
      </c>
      <c r="M64" s="127">
        <v>0</v>
      </c>
      <c r="N64" s="127">
        <v>0</v>
      </c>
      <c r="O64" s="127">
        <v>0</v>
      </c>
      <c r="P64" s="127">
        <v>80000</v>
      </c>
      <c r="Q64" s="127">
        <v>0</v>
      </c>
      <c r="R64" s="237" t="s">
        <v>209</v>
      </c>
    </row>
    <row r="65" spans="1:20" ht="48" customHeight="1" x14ac:dyDescent="0.25">
      <c r="A65" s="252"/>
      <c r="B65" s="237"/>
      <c r="C65" s="237"/>
      <c r="D65" s="237"/>
      <c r="E65" s="237"/>
      <c r="F65" s="237"/>
      <c r="G65" s="237"/>
      <c r="H65" s="252"/>
      <c r="I65" s="123">
        <v>0</v>
      </c>
      <c r="J65" s="122" t="s">
        <v>10</v>
      </c>
      <c r="K65" s="127">
        <f t="shared" ref="K65:K66" si="9">P65</f>
        <v>48960</v>
      </c>
      <c r="L65" s="127">
        <v>0</v>
      </c>
      <c r="M65" s="127">
        <v>0</v>
      </c>
      <c r="N65" s="127">
        <v>0</v>
      </c>
      <c r="O65" s="127">
        <v>0</v>
      </c>
      <c r="P65" s="127">
        <v>48960</v>
      </c>
      <c r="Q65" s="127">
        <v>0</v>
      </c>
      <c r="R65" s="237"/>
    </row>
    <row r="66" spans="1:20" ht="60" customHeight="1" x14ac:dyDescent="0.25">
      <c r="A66" s="252"/>
      <c r="B66" s="237"/>
      <c r="C66" s="237"/>
      <c r="D66" s="237"/>
      <c r="E66" s="237"/>
      <c r="F66" s="237"/>
      <c r="G66" s="237"/>
      <c r="H66" s="252"/>
      <c r="I66" s="123">
        <v>0</v>
      </c>
      <c r="J66" s="122" t="s">
        <v>11</v>
      </c>
      <c r="K66" s="127">
        <f t="shared" si="9"/>
        <v>31040</v>
      </c>
      <c r="L66" s="127">
        <v>0</v>
      </c>
      <c r="M66" s="127">
        <v>0</v>
      </c>
      <c r="N66" s="127">
        <v>0</v>
      </c>
      <c r="O66" s="127">
        <v>0</v>
      </c>
      <c r="P66" s="127">
        <v>31040</v>
      </c>
      <c r="Q66" s="127">
        <v>0</v>
      </c>
      <c r="R66" s="237"/>
    </row>
    <row r="67" spans="1:20" ht="34.5" customHeight="1" x14ac:dyDescent="0.25">
      <c r="A67" s="252" t="s">
        <v>249</v>
      </c>
      <c r="B67" s="237" t="s">
        <v>188</v>
      </c>
      <c r="C67" s="237" t="s">
        <v>213</v>
      </c>
      <c r="D67" s="237" t="s">
        <v>214</v>
      </c>
      <c r="E67" s="237" t="s">
        <v>215</v>
      </c>
      <c r="F67" s="237" t="s">
        <v>367</v>
      </c>
      <c r="G67" s="239">
        <v>47087</v>
      </c>
      <c r="H67" s="253">
        <v>44000</v>
      </c>
      <c r="I67" s="123">
        <v>0</v>
      </c>
      <c r="J67" s="122" t="s">
        <v>8</v>
      </c>
      <c r="K67" s="127">
        <f>P67</f>
        <v>22000</v>
      </c>
      <c r="L67" s="127">
        <v>0</v>
      </c>
      <c r="M67" s="127">
        <v>0</v>
      </c>
      <c r="N67" s="127">
        <v>0</v>
      </c>
      <c r="O67" s="127">
        <v>0</v>
      </c>
      <c r="P67" s="127">
        <v>22000</v>
      </c>
      <c r="Q67" s="127">
        <v>0</v>
      </c>
      <c r="R67" s="237" t="s">
        <v>209</v>
      </c>
    </row>
    <row r="68" spans="1:20" ht="47.25" customHeight="1" x14ac:dyDescent="0.25">
      <c r="A68" s="252"/>
      <c r="B68" s="237"/>
      <c r="C68" s="237"/>
      <c r="D68" s="237"/>
      <c r="E68" s="237"/>
      <c r="F68" s="237"/>
      <c r="G68" s="237"/>
      <c r="H68" s="252"/>
      <c r="I68" s="123">
        <v>0</v>
      </c>
      <c r="J68" s="122" t="s">
        <v>10</v>
      </c>
      <c r="K68" s="127">
        <f t="shared" ref="K68:K69" si="10">P68</f>
        <v>13464</v>
      </c>
      <c r="L68" s="127">
        <v>0</v>
      </c>
      <c r="M68" s="127">
        <v>0</v>
      </c>
      <c r="N68" s="127">
        <v>0</v>
      </c>
      <c r="O68" s="127">
        <v>0</v>
      </c>
      <c r="P68" s="127">
        <v>13464</v>
      </c>
      <c r="Q68" s="127">
        <v>0</v>
      </c>
      <c r="R68" s="237"/>
    </row>
    <row r="69" spans="1:20" ht="74.25" customHeight="1" x14ac:dyDescent="0.25">
      <c r="A69" s="252"/>
      <c r="B69" s="237"/>
      <c r="C69" s="237"/>
      <c r="D69" s="237"/>
      <c r="E69" s="237"/>
      <c r="F69" s="237"/>
      <c r="G69" s="237"/>
      <c r="H69" s="252"/>
      <c r="I69" s="123">
        <v>0</v>
      </c>
      <c r="J69" s="122" t="s">
        <v>11</v>
      </c>
      <c r="K69" s="127">
        <f t="shared" si="10"/>
        <v>8536</v>
      </c>
      <c r="L69" s="127">
        <v>0</v>
      </c>
      <c r="M69" s="127">
        <v>0</v>
      </c>
      <c r="N69" s="127">
        <v>0</v>
      </c>
      <c r="O69" s="127">
        <v>0</v>
      </c>
      <c r="P69" s="127">
        <v>8536</v>
      </c>
      <c r="Q69" s="127">
        <v>0</v>
      </c>
      <c r="R69" s="237"/>
    </row>
    <row r="70" spans="1:20" ht="25.5" customHeight="1" x14ac:dyDescent="0.25">
      <c r="A70" s="252" t="s">
        <v>251</v>
      </c>
      <c r="B70" s="237" t="s">
        <v>379</v>
      </c>
      <c r="C70" s="237" t="s">
        <v>364</v>
      </c>
      <c r="D70" s="237" t="s">
        <v>380</v>
      </c>
      <c r="E70" s="237" t="s">
        <v>207</v>
      </c>
      <c r="F70" s="237" t="s">
        <v>381</v>
      </c>
      <c r="G70" s="239">
        <v>45991</v>
      </c>
      <c r="H70" s="240">
        <f>K70+I70</f>
        <v>255000</v>
      </c>
      <c r="I70" s="127">
        <f>I71+I72</f>
        <v>0</v>
      </c>
      <c r="J70" s="126" t="s">
        <v>14</v>
      </c>
      <c r="K70" s="127">
        <f>L70+M70+N70+O70+P70</f>
        <v>255000</v>
      </c>
      <c r="L70" s="127">
        <f>L71+L72</f>
        <v>0</v>
      </c>
      <c r="M70" s="127">
        <f t="shared" ref="M70:P70" si="11">M71+M72</f>
        <v>0</v>
      </c>
      <c r="N70" s="127">
        <f t="shared" si="11"/>
        <v>72743.58</v>
      </c>
      <c r="O70" s="127">
        <f t="shared" si="11"/>
        <v>182256.41999999998</v>
      </c>
      <c r="P70" s="127">
        <f t="shared" si="11"/>
        <v>0</v>
      </c>
      <c r="Q70" s="42">
        <v>0</v>
      </c>
      <c r="R70" s="237" t="s">
        <v>209</v>
      </c>
      <c r="S70" s="251"/>
    </row>
    <row r="71" spans="1:20" ht="42.75" customHeight="1" x14ac:dyDescent="0.25">
      <c r="A71" s="252"/>
      <c r="B71" s="237"/>
      <c r="C71" s="237"/>
      <c r="D71" s="237"/>
      <c r="E71" s="237"/>
      <c r="F71" s="237"/>
      <c r="G71" s="237"/>
      <c r="H71" s="240"/>
      <c r="I71" s="123">
        <v>0</v>
      </c>
      <c r="J71" s="122" t="s">
        <v>231</v>
      </c>
      <c r="K71" s="127">
        <f t="shared" ref="K71:K72" si="12">L71+M71+N71+O71+P71</f>
        <v>159120</v>
      </c>
      <c r="L71" s="127">
        <v>0</v>
      </c>
      <c r="M71" s="127">
        <v>0</v>
      </c>
      <c r="N71" s="43">
        <v>45392</v>
      </c>
      <c r="O71" s="43">
        <f>100000+13728</f>
        <v>113728</v>
      </c>
      <c r="P71" s="43">
        <v>0</v>
      </c>
      <c r="Q71" s="42">
        <v>0</v>
      </c>
      <c r="R71" s="237"/>
      <c r="S71" s="251"/>
      <c r="T71" s="119"/>
    </row>
    <row r="72" spans="1:20" ht="57" customHeight="1" x14ac:dyDescent="0.25">
      <c r="A72" s="252"/>
      <c r="B72" s="237"/>
      <c r="C72" s="237"/>
      <c r="D72" s="237"/>
      <c r="E72" s="237"/>
      <c r="F72" s="237"/>
      <c r="G72" s="237"/>
      <c r="H72" s="240"/>
      <c r="I72" s="123">
        <v>0</v>
      </c>
      <c r="J72" s="122" t="s">
        <v>18</v>
      </c>
      <c r="K72" s="127">
        <f t="shared" si="12"/>
        <v>95880</v>
      </c>
      <c r="L72" s="127">
        <v>0</v>
      </c>
      <c r="M72" s="127">
        <v>0</v>
      </c>
      <c r="N72" s="43">
        <v>27351.58</v>
      </c>
      <c r="O72" s="43">
        <f>60256.42+8272</f>
        <v>68528.42</v>
      </c>
      <c r="P72" s="43">
        <v>0</v>
      </c>
      <c r="Q72" s="42">
        <v>0</v>
      </c>
      <c r="R72" s="237"/>
      <c r="S72" s="251"/>
      <c r="T72" s="119"/>
    </row>
    <row r="73" spans="1:20" ht="25.5" customHeight="1" x14ac:dyDescent="0.25">
      <c r="A73" s="252" t="s">
        <v>256</v>
      </c>
      <c r="B73" s="237" t="s">
        <v>564</v>
      </c>
      <c r="C73" s="237" t="s">
        <v>567</v>
      </c>
      <c r="D73" s="237" t="s">
        <v>565</v>
      </c>
      <c r="E73" s="237" t="s">
        <v>255</v>
      </c>
      <c r="F73" s="237" t="s">
        <v>568</v>
      </c>
      <c r="G73" s="239">
        <v>45991</v>
      </c>
      <c r="H73" s="240">
        <f>K73+I73</f>
        <v>120375.82</v>
      </c>
      <c r="I73" s="127">
        <f>I74+I75</f>
        <v>0</v>
      </c>
      <c r="J73" s="126" t="s">
        <v>14</v>
      </c>
      <c r="K73" s="127">
        <f t="shared" ref="K73:K75" si="13">L73+M73+N73+O73+P73</f>
        <v>120375.82</v>
      </c>
      <c r="L73" s="127">
        <f>L74+L75</f>
        <v>0</v>
      </c>
      <c r="M73" s="127">
        <f t="shared" ref="M73:P73" si="14">M74+M75</f>
        <v>6018.8</v>
      </c>
      <c r="N73" s="127">
        <f t="shared" si="14"/>
        <v>114357.02</v>
      </c>
      <c r="O73" s="127">
        <f t="shared" si="14"/>
        <v>0</v>
      </c>
      <c r="P73" s="127">
        <f t="shared" si="14"/>
        <v>0</v>
      </c>
      <c r="Q73" s="42">
        <v>0</v>
      </c>
      <c r="R73" s="237" t="s">
        <v>209</v>
      </c>
      <c r="S73" s="251"/>
    </row>
    <row r="74" spans="1:20" ht="42.75" customHeight="1" x14ac:dyDescent="0.25">
      <c r="A74" s="252"/>
      <c r="B74" s="237"/>
      <c r="C74" s="237"/>
      <c r="D74" s="237"/>
      <c r="E74" s="237"/>
      <c r="F74" s="237"/>
      <c r="G74" s="237"/>
      <c r="H74" s="240"/>
      <c r="I74" s="123">
        <v>0</v>
      </c>
      <c r="J74" s="122" t="s">
        <v>231</v>
      </c>
      <c r="K74" s="127">
        <f t="shared" si="13"/>
        <v>75114.5</v>
      </c>
      <c r="L74" s="127">
        <v>0</v>
      </c>
      <c r="M74" s="127">
        <v>3755.73</v>
      </c>
      <c r="N74" s="43">
        <v>71358.77</v>
      </c>
      <c r="O74" s="43">
        <v>0</v>
      </c>
      <c r="P74" s="43">
        <v>0</v>
      </c>
      <c r="Q74" s="42">
        <v>0</v>
      </c>
      <c r="R74" s="237"/>
      <c r="S74" s="251"/>
    </row>
    <row r="75" spans="1:20" ht="57" customHeight="1" x14ac:dyDescent="0.25">
      <c r="A75" s="252"/>
      <c r="B75" s="237"/>
      <c r="C75" s="237"/>
      <c r="D75" s="237"/>
      <c r="E75" s="237"/>
      <c r="F75" s="237"/>
      <c r="G75" s="237"/>
      <c r="H75" s="240"/>
      <c r="I75" s="123">
        <v>0</v>
      </c>
      <c r="J75" s="122" t="s">
        <v>18</v>
      </c>
      <c r="K75" s="127">
        <f t="shared" si="13"/>
        <v>45261.32</v>
      </c>
      <c r="L75" s="127">
        <v>0</v>
      </c>
      <c r="M75" s="127">
        <v>2263.0700000000002</v>
      </c>
      <c r="N75" s="43">
        <v>42998.25</v>
      </c>
      <c r="O75" s="43">
        <v>0</v>
      </c>
      <c r="P75" s="43">
        <v>0</v>
      </c>
      <c r="Q75" s="42">
        <v>0</v>
      </c>
      <c r="R75" s="237"/>
      <c r="S75" s="251"/>
    </row>
    <row r="76" spans="1:20" ht="25.5" customHeight="1" x14ac:dyDescent="0.25">
      <c r="A76" s="252" t="s">
        <v>259</v>
      </c>
      <c r="B76" s="237" t="s">
        <v>566</v>
      </c>
      <c r="C76" s="237" t="s">
        <v>567</v>
      </c>
      <c r="D76" s="237" t="s">
        <v>377</v>
      </c>
      <c r="E76" s="237" t="s">
        <v>258</v>
      </c>
      <c r="F76" s="237" t="s">
        <v>568</v>
      </c>
      <c r="G76" s="239">
        <v>45991</v>
      </c>
      <c r="H76" s="240">
        <f>K76+I76</f>
        <v>117680.10999999999</v>
      </c>
      <c r="I76" s="127">
        <f>I77+I78</f>
        <v>0</v>
      </c>
      <c r="J76" s="126" t="s">
        <v>14</v>
      </c>
      <c r="K76" s="127">
        <f t="shared" ref="K76:K78" si="15">L76+M76+N76+O76+P76</f>
        <v>117680.10999999999</v>
      </c>
      <c r="L76" s="127">
        <f>L77+L78</f>
        <v>0</v>
      </c>
      <c r="M76" s="127">
        <f t="shared" ref="M76:P76" si="16">M77+M78</f>
        <v>5884.01</v>
      </c>
      <c r="N76" s="127">
        <f t="shared" si="16"/>
        <v>111796.09999999999</v>
      </c>
      <c r="O76" s="127">
        <f t="shared" si="16"/>
        <v>0</v>
      </c>
      <c r="P76" s="127">
        <f t="shared" si="16"/>
        <v>0</v>
      </c>
      <c r="Q76" s="42">
        <v>0</v>
      </c>
      <c r="R76" s="237" t="s">
        <v>209</v>
      </c>
      <c r="S76" s="251"/>
    </row>
    <row r="77" spans="1:20" ht="42.75" customHeight="1" x14ac:dyDescent="0.25">
      <c r="A77" s="252"/>
      <c r="B77" s="237"/>
      <c r="C77" s="237"/>
      <c r="D77" s="237"/>
      <c r="E77" s="237"/>
      <c r="F77" s="237"/>
      <c r="G77" s="237"/>
      <c r="H77" s="240"/>
      <c r="I77" s="123">
        <v>0</v>
      </c>
      <c r="J77" s="122" t="s">
        <v>231</v>
      </c>
      <c r="K77" s="127">
        <f t="shared" si="15"/>
        <v>73432.37999999999</v>
      </c>
      <c r="L77" s="127">
        <v>0</v>
      </c>
      <c r="M77" s="127">
        <v>3671.62</v>
      </c>
      <c r="N77" s="43">
        <v>69760.759999999995</v>
      </c>
      <c r="O77" s="43">
        <v>0</v>
      </c>
      <c r="P77" s="43">
        <v>0</v>
      </c>
      <c r="Q77" s="42">
        <v>0</v>
      </c>
      <c r="R77" s="237"/>
      <c r="S77" s="251"/>
    </row>
    <row r="78" spans="1:20" ht="57" customHeight="1" x14ac:dyDescent="0.25">
      <c r="A78" s="252"/>
      <c r="B78" s="237"/>
      <c r="C78" s="237"/>
      <c r="D78" s="237"/>
      <c r="E78" s="237"/>
      <c r="F78" s="237"/>
      <c r="G78" s="237"/>
      <c r="H78" s="240"/>
      <c r="I78" s="123">
        <v>0</v>
      </c>
      <c r="J78" s="122" t="s">
        <v>18</v>
      </c>
      <c r="K78" s="127">
        <f t="shared" si="15"/>
        <v>44247.729999999996</v>
      </c>
      <c r="L78" s="127">
        <v>0</v>
      </c>
      <c r="M78" s="127">
        <v>2212.39</v>
      </c>
      <c r="N78" s="43">
        <v>42035.34</v>
      </c>
      <c r="O78" s="43">
        <v>0</v>
      </c>
      <c r="P78" s="43">
        <v>0</v>
      </c>
      <c r="Q78" s="42">
        <v>0</v>
      </c>
      <c r="R78" s="237"/>
      <c r="S78" s="251"/>
    </row>
    <row r="79" spans="1:20" ht="32.25" customHeight="1" x14ac:dyDescent="0.25">
      <c r="A79" s="241" t="s">
        <v>303</v>
      </c>
      <c r="B79" s="241"/>
      <c r="C79" s="241"/>
      <c r="D79" s="241"/>
      <c r="E79" s="241"/>
      <c r="F79" s="241"/>
      <c r="G79" s="241"/>
      <c r="H79" s="241"/>
      <c r="I79" s="241"/>
      <c r="J79" s="122" t="s">
        <v>8</v>
      </c>
      <c r="K79" s="127">
        <f>K37+K40+K43+K46+K49+K52+K55+K58+K61+K64+K67+K70+K73+K76</f>
        <v>1301849.54</v>
      </c>
      <c r="L79" s="127">
        <f>L37+L40+L43+L46+L49+L52+L55+L58+L61+L64+L67</f>
        <v>960.78</v>
      </c>
      <c r="M79" s="127">
        <f t="shared" ref="M79:N81" si="17">M37+M40+M43+M46+M49+M52+M55+M58+M61+M64+M67+M70+M73+M76</f>
        <v>55343.880000000005</v>
      </c>
      <c r="N79" s="127">
        <f t="shared" si="17"/>
        <v>345253.02999999997</v>
      </c>
      <c r="O79" s="127">
        <f>O37+O40+O43+O46+O49+O52+O55+O58+O61+O64+O67+O70</f>
        <v>182256.41999999998</v>
      </c>
      <c r="P79" s="127">
        <f t="shared" ref="O79:P81" si="18">P37+P40+P43+P46+P49+P52+P55+P58+P61+P64+P67+P70</f>
        <v>718035.42999999993</v>
      </c>
      <c r="Q79" s="127">
        <f>Q37+Q40+Q43+Q46+Q49+Q52+Q55+Q58+Q61+Q64+Q67</f>
        <v>0</v>
      </c>
      <c r="R79" s="237"/>
    </row>
    <row r="80" spans="1:20" ht="44.25" customHeight="1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22" t="s">
        <v>10</v>
      </c>
      <c r="K80" s="127">
        <f>K38+K41+K44+K47+K50+K53+K56+K59+K62+K65+K68+K71+K74+K77</f>
        <v>800375.58</v>
      </c>
      <c r="L80" s="127">
        <f>L38+L41+L44+L47+L50+L53+L56+L59+L62+L65+L68</f>
        <v>600.49</v>
      </c>
      <c r="M80" s="127">
        <f t="shared" si="17"/>
        <v>32781.14</v>
      </c>
      <c r="N80" s="127">
        <f t="shared" si="17"/>
        <v>213583.63</v>
      </c>
      <c r="O80" s="127">
        <f>O38+O41+O44+O47+O50+O53+O56+O59+O62+O65+O68+O71</f>
        <v>113728</v>
      </c>
      <c r="P80" s="127">
        <f t="shared" si="18"/>
        <v>439682.32</v>
      </c>
      <c r="Q80" s="127">
        <f>Q38+Q41+Q44+Q47+Q50+Q53+Q56+Q59+Q62+Q65+Q68</f>
        <v>0</v>
      </c>
      <c r="R80" s="237"/>
    </row>
    <row r="81" spans="1:18" ht="62.25" customHeight="1" x14ac:dyDescent="0.25">
      <c r="A81" s="241"/>
      <c r="B81" s="241"/>
      <c r="C81" s="241"/>
      <c r="D81" s="241"/>
      <c r="E81" s="241"/>
      <c r="F81" s="241"/>
      <c r="G81" s="241"/>
      <c r="H81" s="241"/>
      <c r="I81" s="241"/>
      <c r="J81" s="122" t="s">
        <v>11</v>
      </c>
      <c r="K81" s="127">
        <f>K39+K42+K45+K48+K51+K54+K57+K60+K63+K66+K69+K72+K75+K78</f>
        <v>501473.95999999996</v>
      </c>
      <c r="L81" s="127">
        <f>L39+L42+L45+L48+L51+L54+L57+L60+L63+L66+L69</f>
        <v>360.29</v>
      </c>
      <c r="M81" s="127">
        <f t="shared" si="17"/>
        <v>22562.739999999998</v>
      </c>
      <c r="N81" s="127">
        <f t="shared" si="17"/>
        <v>131669.4</v>
      </c>
      <c r="O81" s="127">
        <f t="shared" si="18"/>
        <v>68528.42</v>
      </c>
      <c r="P81" s="127">
        <f t="shared" si="18"/>
        <v>278353.11</v>
      </c>
      <c r="Q81" s="127">
        <f>Q39+Q42+Q45+Q48+Q51+Q54+Q57+Q60+Q63+Q66+Q69</f>
        <v>0</v>
      </c>
      <c r="R81" s="237"/>
    </row>
    <row r="82" spans="1:18" ht="33" customHeight="1" x14ac:dyDescent="0.25">
      <c r="A82" s="236" t="s">
        <v>122</v>
      </c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</row>
    <row r="83" spans="1:18" ht="25.5" customHeight="1" x14ac:dyDescent="0.25">
      <c r="A83" s="252" t="s">
        <v>263</v>
      </c>
      <c r="B83" s="237" t="s">
        <v>252</v>
      </c>
      <c r="C83" s="237" t="s">
        <v>253</v>
      </c>
      <c r="D83" s="237" t="s">
        <v>254</v>
      </c>
      <c r="E83" s="237" t="s">
        <v>255</v>
      </c>
      <c r="F83" s="237" t="s">
        <v>542</v>
      </c>
      <c r="G83" s="239">
        <v>45412</v>
      </c>
      <c r="H83" s="240">
        <f>I85+M85</f>
        <v>16672.55</v>
      </c>
      <c r="I83" s="127">
        <f>I84+I85</f>
        <v>14701.768</v>
      </c>
      <c r="J83" s="126" t="s">
        <v>14</v>
      </c>
      <c r="K83" s="127">
        <f t="shared" ref="K83:K85" si="19">L83+M83+N83+O83+P83</f>
        <v>3941.5639999999999</v>
      </c>
      <c r="L83" s="127">
        <f>L84+L85</f>
        <v>1970.7819999999999</v>
      </c>
      <c r="M83" s="127">
        <f t="shared" ref="M83:P83" si="20">M84+M85</f>
        <v>1970.7819999999999</v>
      </c>
      <c r="N83" s="127">
        <f t="shared" si="20"/>
        <v>0</v>
      </c>
      <c r="O83" s="127">
        <f t="shared" si="20"/>
        <v>0</v>
      </c>
      <c r="P83" s="127">
        <f t="shared" si="20"/>
        <v>0</v>
      </c>
      <c r="Q83" s="42">
        <v>0</v>
      </c>
      <c r="R83" s="222" t="s">
        <v>209</v>
      </c>
    </row>
    <row r="84" spans="1:18" ht="45.75" customHeight="1" x14ac:dyDescent="0.25">
      <c r="A84" s="252"/>
      <c r="B84" s="237"/>
      <c r="C84" s="237"/>
      <c r="D84" s="237"/>
      <c r="E84" s="237"/>
      <c r="F84" s="237"/>
      <c r="G84" s="239"/>
      <c r="H84" s="240"/>
      <c r="I84" s="127">
        <v>0</v>
      </c>
      <c r="J84" s="122" t="s">
        <v>231</v>
      </c>
      <c r="K84" s="127">
        <f t="shared" si="19"/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223"/>
    </row>
    <row r="85" spans="1:18" ht="64.5" customHeight="1" x14ac:dyDescent="0.25">
      <c r="A85" s="252"/>
      <c r="B85" s="237"/>
      <c r="C85" s="237"/>
      <c r="D85" s="237"/>
      <c r="E85" s="237"/>
      <c r="F85" s="237"/>
      <c r="G85" s="239"/>
      <c r="H85" s="240"/>
      <c r="I85" s="123">
        <v>14701.768</v>
      </c>
      <c r="J85" s="122" t="s">
        <v>18</v>
      </c>
      <c r="K85" s="127">
        <f t="shared" si="19"/>
        <v>3941.5639999999999</v>
      </c>
      <c r="L85" s="127">
        <v>1970.7819999999999</v>
      </c>
      <c r="M85" s="127">
        <v>1970.7819999999999</v>
      </c>
      <c r="N85" s="43">
        <v>0</v>
      </c>
      <c r="O85" s="43">
        <v>0</v>
      </c>
      <c r="P85" s="43">
        <v>0</v>
      </c>
      <c r="Q85" s="42">
        <v>0</v>
      </c>
      <c r="R85" s="224"/>
    </row>
    <row r="86" spans="1:18" ht="32.25" customHeight="1" x14ac:dyDescent="0.25">
      <c r="A86" s="227" t="s">
        <v>304</v>
      </c>
      <c r="B86" s="228"/>
      <c r="C86" s="228"/>
      <c r="D86" s="228"/>
      <c r="E86" s="228"/>
      <c r="F86" s="228"/>
      <c r="G86" s="228"/>
      <c r="H86" s="228"/>
      <c r="I86" s="229"/>
      <c r="J86" s="122" t="s">
        <v>8</v>
      </c>
      <c r="K86" s="127">
        <f t="shared" ref="K86:P88" si="21">K83</f>
        <v>3941.5639999999999</v>
      </c>
      <c r="L86" s="127">
        <f t="shared" si="21"/>
        <v>1970.7819999999999</v>
      </c>
      <c r="M86" s="127">
        <f t="shared" si="21"/>
        <v>1970.7819999999999</v>
      </c>
      <c r="N86" s="127">
        <f t="shared" si="21"/>
        <v>0</v>
      </c>
      <c r="O86" s="127">
        <f t="shared" si="21"/>
        <v>0</v>
      </c>
      <c r="P86" s="127">
        <f t="shared" si="21"/>
        <v>0</v>
      </c>
      <c r="Q86" s="127">
        <f>Q36+Q40+Q44+Q48+Q52+Q56+Q60+Q82</f>
        <v>0</v>
      </c>
      <c r="R86" s="222"/>
    </row>
    <row r="87" spans="1:18" ht="40.5" customHeight="1" x14ac:dyDescent="0.25">
      <c r="A87" s="230"/>
      <c r="B87" s="231"/>
      <c r="C87" s="231"/>
      <c r="D87" s="231"/>
      <c r="E87" s="231"/>
      <c r="F87" s="231"/>
      <c r="G87" s="231"/>
      <c r="H87" s="231"/>
      <c r="I87" s="232"/>
      <c r="J87" s="122" t="s">
        <v>10</v>
      </c>
      <c r="K87" s="127">
        <f t="shared" si="21"/>
        <v>0</v>
      </c>
      <c r="L87" s="127">
        <f t="shared" si="21"/>
        <v>0</v>
      </c>
      <c r="M87" s="127">
        <f t="shared" si="21"/>
        <v>0</v>
      </c>
      <c r="N87" s="127">
        <f t="shared" si="21"/>
        <v>0</v>
      </c>
      <c r="O87" s="127">
        <f t="shared" si="21"/>
        <v>0</v>
      </c>
      <c r="P87" s="127">
        <f t="shared" si="21"/>
        <v>0</v>
      </c>
      <c r="Q87" s="127">
        <f>Q38+Q42+Q46+Q50+Q54+Q58+Q80+Q84</f>
        <v>0</v>
      </c>
      <c r="R87" s="223"/>
    </row>
    <row r="88" spans="1:18" ht="60" customHeight="1" x14ac:dyDescent="0.25">
      <c r="A88" s="233"/>
      <c r="B88" s="234"/>
      <c r="C88" s="234"/>
      <c r="D88" s="234"/>
      <c r="E88" s="234"/>
      <c r="F88" s="234"/>
      <c r="G88" s="234"/>
      <c r="H88" s="234"/>
      <c r="I88" s="235"/>
      <c r="J88" s="122" t="s">
        <v>11</v>
      </c>
      <c r="K88" s="127">
        <f t="shared" si="21"/>
        <v>3941.5639999999999</v>
      </c>
      <c r="L88" s="127">
        <f t="shared" si="21"/>
        <v>1970.7819999999999</v>
      </c>
      <c r="M88" s="127">
        <f t="shared" si="21"/>
        <v>1970.7819999999999</v>
      </c>
      <c r="N88" s="127">
        <f t="shared" si="21"/>
        <v>0</v>
      </c>
      <c r="O88" s="127">
        <f t="shared" si="21"/>
        <v>0</v>
      </c>
      <c r="P88" s="127">
        <f t="shared" si="21"/>
        <v>0</v>
      </c>
      <c r="Q88" s="127">
        <f>Q39+Q43+Q47+Q51+Q55+Q59+Q81+Q85</f>
        <v>0</v>
      </c>
      <c r="R88" s="224"/>
    </row>
    <row r="89" spans="1:18" ht="21" customHeight="1" x14ac:dyDescent="0.3">
      <c r="A89" s="257" t="s">
        <v>156</v>
      </c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</row>
    <row r="90" spans="1:18" ht="23.25" customHeight="1" x14ac:dyDescent="0.3">
      <c r="A90" s="257" t="s">
        <v>78</v>
      </c>
      <c r="B90" s="258"/>
      <c r="C90" s="258"/>
      <c r="D90" s="258"/>
      <c r="E90" s="258"/>
      <c r="F90" s="258"/>
      <c r="G90" s="258"/>
      <c r="H90" s="258"/>
      <c r="I90" s="258"/>
      <c r="J90" s="257"/>
      <c r="K90" s="257"/>
      <c r="L90" s="257"/>
      <c r="M90" s="257"/>
      <c r="N90" s="257"/>
      <c r="O90" s="257"/>
      <c r="P90" s="257"/>
      <c r="Q90" s="257"/>
      <c r="R90" s="257"/>
    </row>
    <row r="91" spans="1:18" ht="30" customHeight="1" x14ac:dyDescent="0.25">
      <c r="A91" s="237" t="s">
        <v>267</v>
      </c>
      <c r="B91" s="237" t="s">
        <v>66</v>
      </c>
      <c r="C91" s="237" t="s">
        <v>257</v>
      </c>
      <c r="D91" s="237" t="s">
        <v>229</v>
      </c>
      <c r="E91" s="237" t="s">
        <v>258</v>
      </c>
      <c r="F91" s="237" t="s">
        <v>375</v>
      </c>
      <c r="G91" s="239">
        <v>46021</v>
      </c>
      <c r="H91" s="240">
        <f>K91+I91</f>
        <v>292945.74</v>
      </c>
      <c r="I91" s="127">
        <v>7554.99</v>
      </c>
      <c r="J91" s="122" t="s">
        <v>14</v>
      </c>
      <c r="K91" s="123">
        <f>K92+K93</f>
        <v>285390.75</v>
      </c>
      <c r="L91" s="123">
        <f t="shared" ref="L91:M91" si="22">L92+L93</f>
        <v>60000</v>
      </c>
      <c r="M91" s="123">
        <f t="shared" si="22"/>
        <v>165390.75</v>
      </c>
      <c r="N91" s="43">
        <f>N92+N93</f>
        <v>60000</v>
      </c>
      <c r="O91" s="43">
        <f>O92+O93</f>
        <v>0</v>
      </c>
      <c r="P91" s="43">
        <f>P92+P93</f>
        <v>0</v>
      </c>
      <c r="Q91" s="123">
        <v>0</v>
      </c>
      <c r="R91" s="237" t="s">
        <v>209</v>
      </c>
    </row>
    <row r="92" spans="1:18" ht="40.5" customHeight="1" x14ac:dyDescent="0.25">
      <c r="A92" s="237"/>
      <c r="B92" s="237"/>
      <c r="C92" s="237"/>
      <c r="D92" s="237"/>
      <c r="E92" s="237"/>
      <c r="F92" s="237"/>
      <c r="G92" s="237"/>
      <c r="H92" s="240"/>
      <c r="I92" s="127">
        <v>4721.87</v>
      </c>
      <c r="J92" s="122" t="s">
        <v>231</v>
      </c>
      <c r="K92" s="123">
        <f>L92+M92+N92+O92+P92</f>
        <v>178369.21000000002</v>
      </c>
      <c r="L92" s="123">
        <v>37500</v>
      </c>
      <c r="M92" s="123">
        <v>103369.21</v>
      </c>
      <c r="N92" s="43">
        <v>37500</v>
      </c>
      <c r="O92" s="43">
        <v>0</v>
      </c>
      <c r="P92" s="43">
        <v>0</v>
      </c>
      <c r="Q92" s="123">
        <v>0</v>
      </c>
      <c r="R92" s="237"/>
    </row>
    <row r="93" spans="1:18" ht="65.25" customHeight="1" x14ac:dyDescent="0.25">
      <c r="A93" s="237"/>
      <c r="B93" s="237"/>
      <c r="C93" s="237"/>
      <c r="D93" s="237"/>
      <c r="E93" s="237"/>
      <c r="F93" s="237"/>
      <c r="G93" s="237"/>
      <c r="H93" s="240"/>
      <c r="I93" s="127">
        <v>2833.12</v>
      </c>
      <c r="J93" s="122" t="s">
        <v>18</v>
      </c>
      <c r="K93" s="123">
        <f t="shared" ref="K93:K107" si="23">SUM(L93:P93)</f>
        <v>107021.54000000001</v>
      </c>
      <c r="L93" s="123">
        <v>22500</v>
      </c>
      <c r="M93" s="123">
        <v>62021.54</v>
      </c>
      <c r="N93" s="43">
        <v>22500</v>
      </c>
      <c r="O93" s="43">
        <v>0</v>
      </c>
      <c r="P93" s="43">
        <v>0</v>
      </c>
      <c r="Q93" s="123">
        <v>0</v>
      </c>
      <c r="R93" s="237"/>
    </row>
    <row r="94" spans="1:18" ht="30" customHeight="1" x14ac:dyDescent="0.25">
      <c r="A94" s="237" t="s">
        <v>269</v>
      </c>
      <c r="B94" s="237" t="s">
        <v>146</v>
      </c>
      <c r="C94" s="237" t="s">
        <v>131</v>
      </c>
      <c r="D94" s="237" t="s">
        <v>229</v>
      </c>
      <c r="E94" s="237" t="s">
        <v>258</v>
      </c>
      <c r="F94" s="237" t="s">
        <v>230</v>
      </c>
      <c r="G94" s="239">
        <v>45626</v>
      </c>
      <c r="H94" s="240">
        <f>K94+I94</f>
        <v>0.182</v>
      </c>
      <c r="I94" s="127">
        <v>0</v>
      </c>
      <c r="J94" s="122" t="s">
        <v>14</v>
      </c>
      <c r="K94" s="123">
        <f>K95+K96</f>
        <v>0.182</v>
      </c>
      <c r="L94" s="123">
        <f t="shared" ref="L94:M94" si="24">L95+L96</f>
        <v>0.182</v>
      </c>
      <c r="M94" s="123">
        <f t="shared" si="24"/>
        <v>0</v>
      </c>
      <c r="N94" s="43">
        <f>N95+N96</f>
        <v>0</v>
      </c>
      <c r="O94" s="43">
        <f>O95+O96</f>
        <v>0</v>
      </c>
      <c r="P94" s="43">
        <f>P95+P96</f>
        <v>0</v>
      </c>
      <c r="Q94" s="123">
        <v>0</v>
      </c>
      <c r="R94" s="237" t="s">
        <v>209</v>
      </c>
    </row>
    <row r="95" spans="1:18" ht="40.5" customHeight="1" x14ac:dyDescent="0.25">
      <c r="A95" s="237"/>
      <c r="B95" s="237"/>
      <c r="C95" s="237"/>
      <c r="D95" s="237"/>
      <c r="E95" s="237"/>
      <c r="F95" s="237"/>
      <c r="G95" s="237"/>
      <c r="H95" s="240"/>
      <c r="I95" s="127">
        <v>0</v>
      </c>
      <c r="J95" s="122" t="s">
        <v>231</v>
      </c>
      <c r="K95" s="123">
        <f>L95+M95+N95+O95+P95</f>
        <v>0</v>
      </c>
      <c r="L95" s="123">
        <v>0</v>
      </c>
      <c r="M95" s="123">
        <v>0</v>
      </c>
      <c r="N95" s="43">
        <v>0</v>
      </c>
      <c r="O95" s="43">
        <v>0</v>
      </c>
      <c r="P95" s="43">
        <v>0</v>
      </c>
      <c r="Q95" s="123">
        <v>0</v>
      </c>
      <c r="R95" s="237"/>
    </row>
    <row r="96" spans="1:18" ht="65.25" customHeight="1" x14ac:dyDescent="0.25">
      <c r="A96" s="237"/>
      <c r="B96" s="237"/>
      <c r="C96" s="237"/>
      <c r="D96" s="237"/>
      <c r="E96" s="237"/>
      <c r="F96" s="237"/>
      <c r="G96" s="237"/>
      <c r="H96" s="240"/>
      <c r="I96" s="127">
        <v>0</v>
      </c>
      <c r="J96" s="122" t="s">
        <v>18</v>
      </c>
      <c r="K96" s="123">
        <f t="shared" ref="K96" si="25">SUM(L96:P96)</f>
        <v>0.182</v>
      </c>
      <c r="L96" s="123">
        <v>0.182</v>
      </c>
      <c r="M96" s="123">
        <v>0</v>
      </c>
      <c r="N96" s="43">
        <v>0</v>
      </c>
      <c r="O96" s="43">
        <v>0</v>
      </c>
      <c r="P96" s="43">
        <v>0</v>
      </c>
      <c r="Q96" s="123">
        <v>0</v>
      </c>
      <c r="R96" s="237"/>
    </row>
    <row r="97" spans="1:18" ht="40.5" customHeight="1" x14ac:dyDescent="0.25">
      <c r="A97" s="237" t="s">
        <v>272</v>
      </c>
      <c r="B97" s="237" t="s">
        <v>70</v>
      </c>
      <c r="C97" s="237" t="s">
        <v>260</v>
      </c>
      <c r="D97" s="237" t="s">
        <v>261</v>
      </c>
      <c r="E97" s="237" t="s">
        <v>262</v>
      </c>
      <c r="F97" s="237" t="s">
        <v>376</v>
      </c>
      <c r="G97" s="239">
        <v>45991</v>
      </c>
      <c r="H97" s="240">
        <f>K97+I97</f>
        <v>917753.87999999989</v>
      </c>
      <c r="I97" s="127">
        <v>206180.81</v>
      </c>
      <c r="J97" s="122" t="s">
        <v>14</v>
      </c>
      <c r="K97" s="123">
        <f>SUM(L97:P97)</f>
        <v>711573.07</v>
      </c>
      <c r="L97" s="123">
        <f>L98+L99</f>
        <v>137453.88</v>
      </c>
      <c r="M97" s="123">
        <f t="shared" ref="M97:P97" si="26">M98+M99</f>
        <v>287081.33999999997</v>
      </c>
      <c r="N97" s="123">
        <f t="shared" si="26"/>
        <v>287037.84999999998</v>
      </c>
      <c r="O97" s="123">
        <f t="shared" si="26"/>
        <v>0</v>
      </c>
      <c r="P97" s="123">
        <f t="shared" si="26"/>
        <v>0</v>
      </c>
      <c r="Q97" s="123">
        <v>0</v>
      </c>
      <c r="R97" s="222" t="s">
        <v>209</v>
      </c>
    </row>
    <row r="98" spans="1:18" ht="58.5" customHeight="1" x14ac:dyDescent="0.25">
      <c r="A98" s="237"/>
      <c r="B98" s="237"/>
      <c r="C98" s="237"/>
      <c r="D98" s="237"/>
      <c r="E98" s="237"/>
      <c r="F98" s="237"/>
      <c r="G98" s="237"/>
      <c r="H98" s="240"/>
      <c r="I98" s="127">
        <v>129275.37</v>
      </c>
      <c r="J98" s="122" t="s">
        <v>231</v>
      </c>
      <c r="K98" s="123">
        <f>SUM(L98:P98)</f>
        <v>473451.91000000003</v>
      </c>
      <c r="L98" s="123">
        <v>113479.18</v>
      </c>
      <c r="M98" s="123">
        <v>180000</v>
      </c>
      <c r="N98" s="43">
        <v>179972.73</v>
      </c>
      <c r="O98" s="43">
        <v>0</v>
      </c>
      <c r="P98" s="43">
        <v>0</v>
      </c>
      <c r="Q98" s="123">
        <v>0</v>
      </c>
      <c r="R98" s="223"/>
    </row>
    <row r="99" spans="1:18" ht="69" customHeight="1" x14ac:dyDescent="0.25">
      <c r="A99" s="237"/>
      <c r="B99" s="237"/>
      <c r="C99" s="237"/>
      <c r="D99" s="237"/>
      <c r="E99" s="237"/>
      <c r="F99" s="237"/>
      <c r="G99" s="237"/>
      <c r="H99" s="240"/>
      <c r="I99" s="127">
        <v>76905.440000000002</v>
      </c>
      <c r="J99" s="122" t="s">
        <v>18</v>
      </c>
      <c r="K99" s="123">
        <f t="shared" si="23"/>
        <v>238121.15999999997</v>
      </c>
      <c r="L99" s="123">
        <f>23974.7</f>
        <v>23974.7</v>
      </c>
      <c r="M99" s="123">
        <v>107081.34</v>
      </c>
      <c r="N99" s="43">
        <v>107065.12</v>
      </c>
      <c r="O99" s="43">
        <v>0</v>
      </c>
      <c r="P99" s="43">
        <v>0</v>
      </c>
      <c r="Q99" s="123">
        <v>0</v>
      </c>
      <c r="R99" s="224"/>
    </row>
    <row r="100" spans="1:18" ht="32.25" customHeight="1" x14ac:dyDescent="0.25">
      <c r="A100" s="241" t="s">
        <v>305</v>
      </c>
      <c r="B100" s="241"/>
      <c r="C100" s="241"/>
      <c r="D100" s="241"/>
      <c r="E100" s="241"/>
      <c r="F100" s="241"/>
      <c r="G100" s="241"/>
      <c r="H100" s="241"/>
      <c r="I100" s="241"/>
      <c r="J100" s="122" t="s">
        <v>8</v>
      </c>
      <c r="K100" s="127">
        <f>K91+K97+K94</f>
        <v>996964.00199999998</v>
      </c>
      <c r="L100" s="127">
        <f t="shared" ref="L100:M100" si="27">L91+L97+L94</f>
        <v>197454.06200000001</v>
      </c>
      <c r="M100" s="127">
        <f t="shared" si="27"/>
        <v>452472.08999999997</v>
      </c>
      <c r="N100" s="127">
        <f t="shared" ref="N100:P100" si="28">N91+N97+N94</f>
        <v>347037.85</v>
      </c>
      <c r="O100" s="127">
        <f t="shared" si="28"/>
        <v>0</v>
      </c>
      <c r="P100" s="127">
        <f t="shared" si="28"/>
        <v>0</v>
      </c>
      <c r="Q100" s="127">
        <f>Q47+Q51+Q55+Q59+Q81+Q85+Q89+Q93</f>
        <v>0</v>
      </c>
      <c r="R100" s="237"/>
    </row>
    <row r="101" spans="1:18" ht="40.5" customHeight="1" x14ac:dyDescent="0.25">
      <c r="A101" s="241"/>
      <c r="B101" s="241"/>
      <c r="C101" s="241"/>
      <c r="D101" s="241"/>
      <c r="E101" s="241"/>
      <c r="F101" s="241"/>
      <c r="G101" s="241"/>
      <c r="H101" s="241"/>
      <c r="I101" s="241"/>
      <c r="J101" s="122" t="s">
        <v>10</v>
      </c>
      <c r="K101" s="127">
        <f>K92+K98</f>
        <v>651821.12000000011</v>
      </c>
      <c r="L101" s="127">
        <f>L92+L98</f>
        <v>150979.18</v>
      </c>
      <c r="M101" s="127">
        <f t="shared" ref="M101:P101" si="29">M92+M98</f>
        <v>283369.21000000002</v>
      </c>
      <c r="N101" s="127">
        <f t="shared" si="29"/>
        <v>217472.73</v>
      </c>
      <c r="O101" s="127">
        <f t="shared" si="29"/>
        <v>0</v>
      </c>
      <c r="P101" s="127">
        <f t="shared" si="29"/>
        <v>0</v>
      </c>
      <c r="Q101" s="127">
        <f>Q49+Q53+Q57+Q79+Q83+Q87+Q91+Q98</f>
        <v>0</v>
      </c>
      <c r="R101" s="237"/>
    </row>
    <row r="102" spans="1:18" ht="60" customHeight="1" x14ac:dyDescent="0.25">
      <c r="A102" s="241"/>
      <c r="B102" s="241"/>
      <c r="C102" s="241"/>
      <c r="D102" s="241"/>
      <c r="E102" s="241"/>
      <c r="F102" s="241"/>
      <c r="G102" s="241"/>
      <c r="H102" s="241"/>
      <c r="I102" s="241"/>
      <c r="J102" s="122" t="s">
        <v>11</v>
      </c>
      <c r="K102" s="127">
        <f>K93+K99+K96</f>
        <v>345142.88199999993</v>
      </c>
      <c r="L102" s="127">
        <f>L93+L99+L96</f>
        <v>46474.881999999998</v>
      </c>
      <c r="M102" s="127">
        <f t="shared" ref="M102:P102" si="30">M93+M99+M96</f>
        <v>169102.88</v>
      </c>
      <c r="N102" s="127">
        <f t="shared" si="30"/>
        <v>129565.12</v>
      </c>
      <c r="O102" s="127">
        <f t="shared" si="30"/>
        <v>0</v>
      </c>
      <c r="P102" s="127">
        <f t="shared" si="30"/>
        <v>0</v>
      </c>
      <c r="Q102" s="127">
        <f>Q50+Q54+Q58+Q80+Q84+Q88+Q92+Q99</f>
        <v>0</v>
      </c>
      <c r="R102" s="237"/>
    </row>
    <row r="103" spans="1:18" ht="34.5" customHeight="1" x14ac:dyDescent="0.25">
      <c r="A103" s="256" t="s">
        <v>147</v>
      </c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</row>
    <row r="104" spans="1:18" ht="33" customHeight="1" x14ac:dyDescent="0.25">
      <c r="A104" s="237" t="s">
        <v>274</v>
      </c>
      <c r="B104" s="237" t="s">
        <v>101</v>
      </c>
      <c r="C104" s="222" t="s">
        <v>264</v>
      </c>
      <c r="D104" s="222" t="s">
        <v>265</v>
      </c>
      <c r="E104" s="222" t="s">
        <v>255</v>
      </c>
      <c r="F104" s="222" t="s">
        <v>266</v>
      </c>
      <c r="G104" s="242">
        <v>45626</v>
      </c>
      <c r="H104" s="245">
        <f>K104</f>
        <v>4138618.83</v>
      </c>
      <c r="I104" s="124">
        <v>0</v>
      </c>
      <c r="J104" s="122" t="s">
        <v>14</v>
      </c>
      <c r="K104" s="123">
        <f t="shared" si="23"/>
        <v>4138618.83</v>
      </c>
      <c r="L104" s="123">
        <f>L106+L107+L105</f>
        <v>360750.37</v>
      </c>
      <c r="M104" s="123">
        <f t="shared" ref="M104:P104" si="31">M106+M107+M105</f>
        <v>1467916.93</v>
      </c>
      <c r="N104" s="123">
        <f>N106+N107+N105</f>
        <v>824947.8600000001</v>
      </c>
      <c r="O104" s="123">
        <f t="shared" si="31"/>
        <v>1485003.67</v>
      </c>
      <c r="P104" s="123">
        <f t="shared" si="31"/>
        <v>0</v>
      </c>
      <c r="Q104" s="123">
        <v>0</v>
      </c>
      <c r="R104" s="222" t="s">
        <v>209</v>
      </c>
    </row>
    <row r="105" spans="1:18" ht="49.5" customHeight="1" x14ac:dyDescent="0.25">
      <c r="A105" s="237"/>
      <c r="B105" s="237"/>
      <c r="C105" s="223"/>
      <c r="D105" s="223"/>
      <c r="E105" s="223"/>
      <c r="F105" s="223"/>
      <c r="G105" s="223"/>
      <c r="H105" s="246"/>
      <c r="I105" s="123">
        <v>0</v>
      </c>
      <c r="J105" s="122" t="s">
        <v>9</v>
      </c>
      <c r="K105" s="123">
        <f>L105+M105+N105+O105+P105</f>
        <v>700000</v>
      </c>
      <c r="L105" s="123">
        <v>200000</v>
      </c>
      <c r="M105" s="123">
        <v>312943.8</v>
      </c>
      <c r="N105" s="123">
        <v>187056.2</v>
      </c>
      <c r="O105" s="123">
        <v>0</v>
      </c>
      <c r="P105" s="123">
        <v>0</v>
      </c>
      <c r="Q105" s="123">
        <v>0</v>
      </c>
      <c r="R105" s="223"/>
    </row>
    <row r="106" spans="1:18" ht="43.5" customHeight="1" x14ac:dyDescent="0.25">
      <c r="A106" s="237"/>
      <c r="B106" s="237"/>
      <c r="C106" s="223"/>
      <c r="D106" s="223"/>
      <c r="E106" s="223"/>
      <c r="F106" s="223"/>
      <c r="G106" s="223"/>
      <c r="H106" s="246"/>
      <c r="I106" s="123">
        <v>0</v>
      </c>
      <c r="J106" s="122" t="s">
        <v>231</v>
      </c>
      <c r="K106" s="123">
        <f t="shared" si="23"/>
        <v>3397232.63</v>
      </c>
      <c r="L106" s="123">
        <v>157142.85999999999</v>
      </c>
      <c r="M106" s="123">
        <v>1140293.96</v>
      </c>
      <c r="N106" s="43">
        <v>629642.18000000005</v>
      </c>
      <c r="O106" s="43">
        <v>1470153.63</v>
      </c>
      <c r="P106" s="43">
        <v>0</v>
      </c>
      <c r="Q106" s="123">
        <v>0</v>
      </c>
      <c r="R106" s="223"/>
    </row>
    <row r="107" spans="1:18" ht="57" customHeight="1" x14ac:dyDescent="0.25">
      <c r="A107" s="237"/>
      <c r="B107" s="237"/>
      <c r="C107" s="224"/>
      <c r="D107" s="224"/>
      <c r="E107" s="224"/>
      <c r="F107" s="224"/>
      <c r="G107" s="224"/>
      <c r="H107" s="247"/>
      <c r="I107" s="123">
        <v>0</v>
      </c>
      <c r="J107" s="122" t="s">
        <v>18</v>
      </c>
      <c r="K107" s="123">
        <f t="shared" si="23"/>
        <v>41386.199999999997</v>
      </c>
      <c r="L107" s="123">
        <v>3607.51</v>
      </c>
      <c r="M107" s="123">
        <v>14679.17</v>
      </c>
      <c r="N107" s="43">
        <v>8249.48</v>
      </c>
      <c r="O107" s="43">
        <v>14850.04</v>
      </c>
      <c r="P107" s="43">
        <v>0</v>
      </c>
      <c r="Q107" s="123">
        <v>0</v>
      </c>
      <c r="R107" s="224"/>
    </row>
    <row r="108" spans="1:18" ht="27" customHeight="1" x14ac:dyDescent="0.25">
      <c r="A108" s="227" t="s">
        <v>306</v>
      </c>
      <c r="B108" s="228"/>
      <c r="C108" s="228"/>
      <c r="D108" s="228"/>
      <c r="E108" s="228"/>
      <c r="F108" s="228"/>
      <c r="G108" s="228"/>
      <c r="H108" s="228"/>
      <c r="I108" s="228"/>
      <c r="J108" s="122" t="s">
        <v>8</v>
      </c>
      <c r="K108" s="127">
        <f>K104</f>
        <v>4138618.83</v>
      </c>
      <c r="L108" s="127">
        <f t="shared" ref="L108:P108" si="32">L104</f>
        <v>360750.37</v>
      </c>
      <c r="M108" s="127">
        <f t="shared" si="32"/>
        <v>1467916.93</v>
      </c>
      <c r="N108" s="127">
        <f t="shared" si="32"/>
        <v>824947.8600000001</v>
      </c>
      <c r="O108" s="127">
        <f t="shared" si="32"/>
        <v>1485003.67</v>
      </c>
      <c r="P108" s="127">
        <f t="shared" si="32"/>
        <v>0</v>
      </c>
      <c r="Q108" s="127">
        <f>Q55+Q59+Q81+Q85+Q89+Q93+Q100+Q104</f>
        <v>0</v>
      </c>
      <c r="R108" s="237"/>
    </row>
    <row r="109" spans="1:18" ht="45" customHeight="1" x14ac:dyDescent="0.25">
      <c r="A109" s="230"/>
      <c r="B109" s="231"/>
      <c r="C109" s="231"/>
      <c r="D109" s="231"/>
      <c r="E109" s="231"/>
      <c r="F109" s="231"/>
      <c r="G109" s="231"/>
      <c r="H109" s="231"/>
      <c r="I109" s="231"/>
      <c r="J109" s="122" t="s">
        <v>9</v>
      </c>
      <c r="K109" s="127">
        <f t="shared" ref="K109:P111" si="33">K105</f>
        <v>700000</v>
      </c>
      <c r="L109" s="127">
        <f t="shared" si="33"/>
        <v>200000</v>
      </c>
      <c r="M109" s="127">
        <f t="shared" si="33"/>
        <v>312943.8</v>
      </c>
      <c r="N109" s="127">
        <f t="shared" si="33"/>
        <v>187056.2</v>
      </c>
      <c r="O109" s="127">
        <f t="shared" si="33"/>
        <v>0</v>
      </c>
      <c r="P109" s="127">
        <f t="shared" si="33"/>
        <v>0</v>
      </c>
      <c r="Q109" s="127">
        <f>Q56+Q60+Q82+Q86+Q90+Q97+Q101+Q105</f>
        <v>0</v>
      </c>
      <c r="R109" s="237"/>
    </row>
    <row r="110" spans="1:18" ht="40.5" customHeight="1" x14ac:dyDescent="0.25">
      <c r="A110" s="230"/>
      <c r="B110" s="231"/>
      <c r="C110" s="231"/>
      <c r="D110" s="231"/>
      <c r="E110" s="231"/>
      <c r="F110" s="231"/>
      <c r="G110" s="231"/>
      <c r="H110" s="231"/>
      <c r="I110" s="231"/>
      <c r="J110" s="122" t="s">
        <v>10</v>
      </c>
      <c r="K110" s="127">
        <f t="shared" si="33"/>
        <v>3397232.63</v>
      </c>
      <c r="L110" s="127">
        <f t="shared" si="33"/>
        <v>157142.85999999999</v>
      </c>
      <c r="M110" s="127">
        <f t="shared" si="33"/>
        <v>1140293.96</v>
      </c>
      <c r="N110" s="127">
        <f t="shared" si="33"/>
        <v>629642.18000000005</v>
      </c>
      <c r="O110" s="127">
        <f t="shared" si="33"/>
        <v>1470153.63</v>
      </c>
      <c r="P110" s="127">
        <f t="shared" si="33"/>
        <v>0</v>
      </c>
      <c r="Q110" s="127">
        <f>Q57+Q79+Q83+Q87+Q91+Q98+Q102+Q106</f>
        <v>0</v>
      </c>
      <c r="R110" s="237"/>
    </row>
    <row r="111" spans="1:18" ht="67.5" customHeight="1" x14ac:dyDescent="0.25">
      <c r="A111" s="233"/>
      <c r="B111" s="234"/>
      <c r="C111" s="234"/>
      <c r="D111" s="234"/>
      <c r="E111" s="234"/>
      <c r="F111" s="234"/>
      <c r="G111" s="234"/>
      <c r="H111" s="234"/>
      <c r="I111" s="234"/>
      <c r="J111" s="122" t="s">
        <v>11</v>
      </c>
      <c r="K111" s="127">
        <f t="shared" si="33"/>
        <v>41386.199999999997</v>
      </c>
      <c r="L111" s="127">
        <f t="shared" si="33"/>
        <v>3607.51</v>
      </c>
      <c r="M111" s="127">
        <f t="shared" si="33"/>
        <v>14679.17</v>
      </c>
      <c r="N111" s="127">
        <f>N107</f>
        <v>8249.48</v>
      </c>
      <c r="O111" s="127">
        <f>O107</f>
        <v>14850.04</v>
      </c>
      <c r="P111" s="127">
        <f t="shared" si="33"/>
        <v>0</v>
      </c>
      <c r="Q111" s="127">
        <f>Q58+Q80+Q84+Q88+Q92+Q99+Q103+Q107</f>
        <v>0</v>
      </c>
      <c r="R111" s="237"/>
    </row>
    <row r="112" spans="1:18" ht="26.25" customHeight="1" x14ac:dyDescent="0.25">
      <c r="A112" s="263" t="s">
        <v>80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5"/>
    </row>
    <row r="113" spans="1:21" ht="31.5" customHeight="1" x14ac:dyDescent="0.25">
      <c r="A113" s="237" t="s">
        <v>319</v>
      </c>
      <c r="B113" s="237" t="s">
        <v>353</v>
      </c>
      <c r="C113" s="237" t="s">
        <v>369</v>
      </c>
      <c r="D113" s="237" t="s">
        <v>268</v>
      </c>
      <c r="E113" s="237" t="s">
        <v>354</v>
      </c>
      <c r="F113" s="237" t="s">
        <v>370</v>
      </c>
      <c r="G113" s="239">
        <v>46356</v>
      </c>
      <c r="H113" s="240">
        <f>K113</f>
        <v>563691.18999999994</v>
      </c>
      <c r="I113" s="14">
        <v>0</v>
      </c>
      <c r="J113" s="122" t="s">
        <v>14</v>
      </c>
      <c r="K113" s="123">
        <f>M113+N113+O113</f>
        <v>563691.18999999994</v>
      </c>
      <c r="L113" s="123">
        <v>0</v>
      </c>
      <c r="M113" s="123">
        <f>M114+M115</f>
        <v>57691.19</v>
      </c>
      <c r="N113" s="123">
        <v>59000</v>
      </c>
      <c r="O113" s="123">
        <v>447000</v>
      </c>
      <c r="P113" s="123">
        <v>0</v>
      </c>
      <c r="Q113" s="123">
        <f>Q114+Q115</f>
        <v>0</v>
      </c>
      <c r="R113" s="237" t="s">
        <v>209</v>
      </c>
    </row>
    <row r="114" spans="1:21" ht="57.75" customHeight="1" x14ac:dyDescent="0.25">
      <c r="A114" s="237"/>
      <c r="B114" s="237"/>
      <c r="C114" s="237"/>
      <c r="D114" s="237"/>
      <c r="E114" s="237"/>
      <c r="F114" s="237"/>
      <c r="G114" s="237"/>
      <c r="H114" s="240"/>
      <c r="I114" s="14">
        <v>0</v>
      </c>
      <c r="J114" s="122" t="s">
        <v>231</v>
      </c>
      <c r="K114" s="131">
        <f t="shared" ref="K114:K115" si="34">M114+N114+O114</f>
        <v>344979.01</v>
      </c>
      <c r="L114" s="123">
        <v>0</v>
      </c>
      <c r="M114" s="137">
        <f>42840-7532.99</f>
        <v>35307.01</v>
      </c>
      <c r="N114" s="43">
        <v>36108</v>
      </c>
      <c r="O114" s="43">
        <v>273564</v>
      </c>
      <c r="P114" s="43">
        <v>0</v>
      </c>
      <c r="Q114" s="123">
        <v>0</v>
      </c>
      <c r="R114" s="237"/>
      <c r="S114" s="16"/>
      <c r="T114" s="16"/>
      <c r="U114" s="16"/>
    </row>
    <row r="115" spans="1:21" ht="75.75" customHeight="1" x14ac:dyDescent="0.25">
      <c r="A115" s="237"/>
      <c r="B115" s="237"/>
      <c r="C115" s="237"/>
      <c r="D115" s="237"/>
      <c r="E115" s="237"/>
      <c r="F115" s="237"/>
      <c r="G115" s="237"/>
      <c r="H115" s="240"/>
      <c r="I115" s="14">
        <v>0</v>
      </c>
      <c r="J115" s="122" t="s">
        <v>18</v>
      </c>
      <c r="K115" s="131">
        <f t="shared" si="34"/>
        <v>218712.18</v>
      </c>
      <c r="L115" s="123">
        <v>0</v>
      </c>
      <c r="M115" s="137">
        <f>27160-4775.82</f>
        <v>22384.18</v>
      </c>
      <c r="N115" s="43">
        <v>22892</v>
      </c>
      <c r="O115" s="43">
        <v>173436</v>
      </c>
      <c r="P115" s="43">
        <v>0</v>
      </c>
      <c r="Q115" s="123">
        <v>0</v>
      </c>
      <c r="R115" s="237"/>
      <c r="S115" s="16"/>
      <c r="T115" s="16"/>
      <c r="U115" s="16"/>
    </row>
    <row r="116" spans="1:21" ht="24" customHeight="1" x14ac:dyDescent="0.25">
      <c r="A116" s="237" t="s">
        <v>333</v>
      </c>
      <c r="B116" s="237" t="s">
        <v>382</v>
      </c>
      <c r="C116" s="237" t="s">
        <v>131</v>
      </c>
      <c r="D116" s="237" t="s">
        <v>383</v>
      </c>
      <c r="E116" s="237" t="s">
        <v>354</v>
      </c>
      <c r="F116" s="237" t="s">
        <v>378</v>
      </c>
      <c r="G116" s="239">
        <v>45657</v>
      </c>
      <c r="H116" s="240">
        <f>K116</f>
        <v>8703</v>
      </c>
      <c r="I116" s="14">
        <v>0</v>
      </c>
      <c r="J116" s="122" t="s">
        <v>14</v>
      </c>
      <c r="K116" s="123">
        <f>L116+M116+N116+O116+P116</f>
        <v>8703</v>
      </c>
      <c r="L116" s="123">
        <v>0</v>
      </c>
      <c r="M116" s="123">
        <f>M117+M118</f>
        <v>8703</v>
      </c>
      <c r="N116" s="123">
        <v>0</v>
      </c>
      <c r="O116" s="123">
        <v>0</v>
      </c>
      <c r="P116" s="123">
        <v>0</v>
      </c>
      <c r="Q116" s="123">
        <v>0</v>
      </c>
      <c r="R116" s="237" t="s">
        <v>209</v>
      </c>
    </row>
    <row r="117" spans="1:21" ht="46.5" customHeight="1" x14ac:dyDescent="0.25">
      <c r="A117" s="237"/>
      <c r="B117" s="237"/>
      <c r="C117" s="237"/>
      <c r="D117" s="237"/>
      <c r="E117" s="237"/>
      <c r="F117" s="237"/>
      <c r="G117" s="237"/>
      <c r="H117" s="240"/>
      <c r="I117" s="14">
        <v>0</v>
      </c>
      <c r="J117" s="122" t="s">
        <v>231</v>
      </c>
      <c r="K117" s="123">
        <f t="shared" ref="K117:K118" si="35">L117+M117+N117+O117+P117</f>
        <v>0</v>
      </c>
      <c r="L117" s="123">
        <v>0</v>
      </c>
      <c r="M117" s="123">
        <v>0</v>
      </c>
      <c r="N117" s="43">
        <v>0</v>
      </c>
      <c r="O117" s="43">
        <v>0</v>
      </c>
      <c r="P117" s="43">
        <v>0</v>
      </c>
      <c r="Q117" s="123">
        <v>0</v>
      </c>
      <c r="R117" s="237"/>
    </row>
    <row r="118" spans="1:21" ht="57.75" customHeight="1" x14ac:dyDescent="0.25">
      <c r="A118" s="237"/>
      <c r="B118" s="237"/>
      <c r="C118" s="237"/>
      <c r="D118" s="237"/>
      <c r="E118" s="237"/>
      <c r="F118" s="237"/>
      <c r="G118" s="237"/>
      <c r="H118" s="240"/>
      <c r="I118" s="14">
        <v>0</v>
      </c>
      <c r="J118" s="122" t="s">
        <v>18</v>
      </c>
      <c r="K118" s="123">
        <f t="shared" si="35"/>
        <v>8703</v>
      </c>
      <c r="L118" s="123">
        <v>0</v>
      </c>
      <c r="M118" s="123">
        <v>8703</v>
      </c>
      <c r="N118" s="43">
        <v>0</v>
      </c>
      <c r="O118" s="43">
        <v>0</v>
      </c>
      <c r="P118" s="43">
        <v>0</v>
      </c>
      <c r="Q118" s="123">
        <v>0</v>
      </c>
      <c r="R118" s="237"/>
    </row>
    <row r="119" spans="1:21" ht="27.75" customHeight="1" x14ac:dyDescent="0.25">
      <c r="A119" s="227" t="s">
        <v>303</v>
      </c>
      <c r="B119" s="228"/>
      <c r="C119" s="228"/>
      <c r="D119" s="228"/>
      <c r="E119" s="228"/>
      <c r="F119" s="228"/>
      <c r="G119" s="228"/>
      <c r="H119" s="228"/>
      <c r="I119" s="229"/>
      <c r="J119" s="122" t="s">
        <v>8</v>
      </c>
      <c r="K119" s="127">
        <f>K113+K116</f>
        <v>572394.18999999994</v>
      </c>
      <c r="L119" s="127">
        <f>L113</f>
        <v>0</v>
      </c>
      <c r="M119" s="127">
        <f>M113+M116</f>
        <v>66394.19</v>
      </c>
      <c r="N119" s="127">
        <f t="shared" ref="N119:P119" si="36">N113</f>
        <v>59000</v>
      </c>
      <c r="O119" s="127">
        <f t="shared" si="36"/>
        <v>447000</v>
      </c>
      <c r="P119" s="127">
        <f t="shared" si="36"/>
        <v>0</v>
      </c>
      <c r="Q119" s="127">
        <f>Q113</f>
        <v>0</v>
      </c>
      <c r="R119" s="237"/>
    </row>
    <row r="120" spans="1:21" ht="40.5" customHeight="1" x14ac:dyDescent="0.25">
      <c r="A120" s="230"/>
      <c r="B120" s="231"/>
      <c r="C120" s="231"/>
      <c r="D120" s="231"/>
      <c r="E120" s="231"/>
      <c r="F120" s="231"/>
      <c r="G120" s="231"/>
      <c r="H120" s="231"/>
      <c r="I120" s="232"/>
      <c r="J120" s="122" t="s">
        <v>10</v>
      </c>
      <c r="K120" s="127">
        <f>K114</f>
        <v>344979.01</v>
      </c>
      <c r="L120" s="127">
        <f>L114</f>
        <v>0</v>
      </c>
      <c r="M120" s="127">
        <f t="shared" ref="M120:Q120" si="37">M114</f>
        <v>35307.01</v>
      </c>
      <c r="N120" s="127">
        <f t="shared" si="37"/>
        <v>36108</v>
      </c>
      <c r="O120" s="127">
        <f t="shared" si="37"/>
        <v>273564</v>
      </c>
      <c r="P120" s="127">
        <f t="shared" si="37"/>
        <v>0</v>
      </c>
      <c r="Q120" s="127">
        <f t="shared" si="37"/>
        <v>0</v>
      </c>
      <c r="R120" s="237"/>
    </row>
    <row r="121" spans="1:21" ht="60" customHeight="1" x14ac:dyDescent="0.25">
      <c r="A121" s="233"/>
      <c r="B121" s="234"/>
      <c r="C121" s="234"/>
      <c r="D121" s="234"/>
      <c r="E121" s="234"/>
      <c r="F121" s="234"/>
      <c r="G121" s="234"/>
      <c r="H121" s="234"/>
      <c r="I121" s="235"/>
      <c r="J121" s="122" t="s">
        <v>11</v>
      </c>
      <c r="K121" s="127">
        <f>K115+K118</f>
        <v>227415.18</v>
      </c>
      <c r="L121" s="127">
        <f>L115</f>
        <v>0</v>
      </c>
      <c r="M121" s="127">
        <f>M115+M118</f>
        <v>31087.18</v>
      </c>
      <c r="N121" s="127">
        <f t="shared" ref="N121:Q121" si="38">N115</f>
        <v>22892</v>
      </c>
      <c r="O121" s="127">
        <f t="shared" si="38"/>
        <v>173436</v>
      </c>
      <c r="P121" s="127">
        <f t="shared" si="38"/>
        <v>0</v>
      </c>
      <c r="Q121" s="127">
        <f t="shared" si="38"/>
        <v>0</v>
      </c>
      <c r="R121" s="237"/>
    </row>
    <row r="122" spans="1:21" ht="23.25" customHeight="1" x14ac:dyDescent="0.3">
      <c r="A122" s="257" t="s">
        <v>157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</row>
    <row r="123" spans="1:21" ht="24.75" customHeight="1" x14ac:dyDescent="0.3">
      <c r="A123" s="248" t="s">
        <v>352</v>
      </c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50"/>
    </row>
    <row r="124" spans="1:21" ht="27.75" customHeight="1" x14ac:dyDescent="0.25">
      <c r="A124" s="237" t="s">
        <v>284</v>
      </c>
      <c r="B124" s="237" t="s">
        <v>348</v>
      </c>
      <c r="C124" s="237" t="s">
        <v>349</v>
      </c>
      <c r="D124" s="222" t="s">
        <v>271</v>
      </c>
      <c r="E124" s="222" t="s">
        <v>255</v>
      </c>
      <c r="F124" s="222" t="s">
        <v>446</v>
      </c>
      <c r="G124" s="242">
        <v>45580</v>
      </c>
      <c r="H124" s="240">
        <f>K124</f>
        <v>40134.870000000003</v>
      </c>
      <c r="I124" s="14">
        <v>0</v>
      </c>
      <c r="J124" s="122" t="s">
        <v>14</v>
      </c>
      <c r="K124" s="123">
        <f>K126+K125</f>
        <v>40134.870000000003</v>
      </c>
      <c r="L124" s="123">
        <f>L125+L126</f>
        <v>10000</v>
      </c>
      <c r="M124" s="123">
        <f t="shared" ref="M124:O124" si="39">M125+M126</f>
        <v>30134.870000000003</v>
      </c>
      <c r="N124" s="123">
        <f t="shared" si="39"/>
        <v>0</v>
      </c>
      <c r="O124" s="123">
        <f t="shared" si="39"/>
        <v>0</v>
      </c>
      <c r="P124" s="123">
        <f>P125+P126</f>
        <v>0</v>
      </c>
      <c r="Q124" s="123">
        <f>Q125+Q126</f>
        <v>0</v>
      </c>
      <c r="R124" s="237" t="s">
        <v>209</v>
      </c>
    </row>
    <row r="125" spans="1:21" ht="39" customHeight="1" x14ac:dyDescent="0.25">
      <c r="A125" s="237"/>
      <c r="B125" s="237"/>
      <c r="C125" s="237"/>
      <c r="D125" s="223"/>
      <c r="E125" s="223"/>
      <c r="F125" s="223"/>
      <c r="G125" s="223"/>
      <c r="H125" s="240"/>
      <c r="I125" s="14">
        <v>0</v>
      </c>
      <c r="J125" s="122" t="s">
        <v>231</v>
      </c>
      <c r="K125" s="123">
        <f>SUM(L125:P125)</f>
        <v>24562.54</v>
      </c>
      <c r="L125" s="123">
        <v>6120</v>
      </c>
      <c r="M125" s="123">
        <f>18442.54</f>
        <v>18442.54</v>
      </c>
      <c r="N125" s="123">
        <v>0</v>
      </c>
      <c r="O125" s="123">
        <v>0</v>
      </c>
      <c r="P125" s="123">
        <v>0</v>
      </c>
      <c r="Q125" s="14">
        <v>0</v>
      </c>
      <c r="R125" s="237"/>
      <c r="S125" s="16"/>
    </row>
    <row r="126" spans="1:21" ht="63.75" customHeight="1" x14ac:dyDescent="0.25">
      <c r="A126" s="237"/>
      <c r="B126" s="237"/>
      <c r="C126" s="237"/>
      <c r="D126" s="224"/>
      <c r="E126" s="224"/>
      <c r="F126" s="224"/>
      <c r="G126" s="224"/>
      <c r="H126" s="240"/>
      <c r="I126" s="14">
        <v>0</v>
      </c>
      <c r="J126" s="122" t="s">
        <v>18</v>
      </c>
      <c r="K126" s="123">
        <f>SUM(L126:P126)</f>
        <v>15572.33</v>
      </c>
      <c r="L126" s="123">
        <v>3880</v>
      </c>
      <c r="M126" s="123">
        <f>11692.33</f>
        <v>11692.33</v>
      </c>
      <c r="N126" s="123">
        <v>0</v>
      </c>
      <c r="O126" s="123">
        <v>0</v>
      </c>
      <c r="P126" s="123">
        <v>0</v>
      </c>
      <c r="Q126" s="14">
        <v>0</v>
      </c>
      <c r="R126" s="237"/>
      <c r="S126" s="16"/>
    </row>
    <row r="127" spans="1:21" ht="22.5" customHeight="1" x14ac:dyDescent="0.25">
      <c r="A127" s="237" t="s">
        <v>287</v>
      </c>
      <c r="B127" s="237" t="s">
        <v>350</v>
      </c>
      <c r="C127" s="237" t="s">
        <v>270</v>
      </c>
      <c r="D127" s="237" t="s">
        <v>273</v>
      </c>
      <c r="E127" s="237" t="s">
        <v>255</v>
      </c>
      <c r="F127" s="237" t="s">
        <v>446</v>
      </c>
      <c r="G127" s="239">
        <v>45580</v>
      </c>
      <c r="H127" s="240">
        <f>K127</f>
        <v>126429.81000000001</v>
      </c>
      <c r="I127" s="14">
        <v>0</v>
      </c>
      <c r="J127" s="122" t="s">
        <v>14</v>
      </c>
      <c r="K127" s="123">
        <f>K129+K128</f>
        <v>126429.81000000001</v>
      </c>
      <c r="L127" s="123">
        <f>L128+L129</f>
        <v>54650</v>
      </c>
      <c r="M127" s="123">
        <f>M128+M129</f>
        <v>71779.81</v>
      </c>
      <c r="N127" s="123">
        <f t="shared" ref="N127:P127" si="40">N128+N129</f>
        <v>0</v>
      </c>
      <c r="O127" s="123">
        <f t="shared" si="40"/>
        <v>0</v>
      </c>
      <c r="P127" s="123">
        <f t="shared" si="40"/>
        <v>0</v>
      </c>
      <c r="Q127" s="14">
        <v>0</v>
      </c>
      <c r="R127" s="237" t="s">
        <v>209</v>
      </c>
    </row>
    <row r="128" spans="1:21" ht="52.5" customHeight="1" x14ac:dyDescent="0.25">
      <c r="A128" s="237"/>
      <c r="B128" s="237"/>
      <c r="C128" s="237"/>
      <c r="D128" s="237"/>
      <c r="E128" s="237"/>
      <c r="F128" s="237"/>
      <c r="G128" s="237"/>
      <c r="H128" s="240"/>
      <c r="I128" s="14">
        <v>0</v>
      </c>
      <c r="J128" s="122" t="s">
        <v>231</v>
      </c>
      <c r="K128" s="123">
        <f>SUM(L128:P128)</f>
        <v>77375.040000000008</v>
      </c>
      <c r="L128" s="123">
        <v>33445.800000000003</v>
      </c>
      <c r="M128" s="123">
        <v>43929.24</v>
      </c>
      <c r="N128" s="123">
        <v>0</v>
      </c>
      <c r="O128" s="123">
        <v>0</v>
      </c>
      <c r="P128" s="123">
        <v>0</v>
      </c>
      <c r="Q128" s="14">
        <v>0</v>
      </c>
      <c r="R128" s="237"/>
    </row>
    <row r="129" spans="1:19" ht="60.75" customHeight="1" x14ac:dyDescent="0.25">
      <c r="A129" s="237"/>
      <c r="B129" s="237"/>
      <c r="C129" s="237"/>
      <c r="D129" s="237"/>
      <c r="E129" s="237"/>
      <c r="F129" s="237"/>
      <c r="G129" s="237"/>
      <c r="H129" s="240"/>
      <c r="I129" s="14">
        <v>0</v>
      </c>
      <c r="J129" s="122" t="s">
        <v>18</v>
      </c>
      <c r="K129" s="123">
        <f>SUM(L129:P129)</f>
        <v>49054.770000000004</v>
      </c>
      <c r="L129" s="123">
        <f>21204.2</f>
        <v>21204.2</v>
      </c>
      <c r="M129" s="123">
        <v>27850.57</v>
      </c>
      <c r="N129" s="123">
        <v>0</v>
      </c>
      <c r="O129" s="123">
        <v>0</v>
      </c>
      <c r="P129" s="123">
        <v>0</v>
      </c>
      <c r="Q129" s="14">
        <v>0</v>
      </c>
      <c r="R129" s="237"/>
      <c r="S129" s="44"/>
    </row>
    <row r="130" spans="1:19" ht="22.5" customHeight="1" x14ac:dyDescent="0.25">
      <c r="A130" s="237" t="s">
        <v>290</v>
      </c>
      <c r="B130" s="237" t="s">
        <v>351</v>
      </c>
      <c r="C130" s="237" t="s">
        <v>275</v>
      </c>
      <c r="D130" s="237" t="s">
        <v>276</v>
      </c>
      <c r="E130" s="237" t="s">
        <v>262</v>
      </c>
      <c r="F130" s="237" t="s">
        <v>446</v>
      </c>
      <c r="G130" s="239">
        <v>45580</v>
      </c>
      <c r="H130" s="240">
        <f>K130</f>
        <v>61889.58</v>
      </c>
      <c r="I130" s="14">
        <v>0</v>
      </c>
      <c r="J130" s="122" t="s">
        <v>14</v>
      </c>
      <c r="K130" s="123">
        <f>K132+K131</f>
        <v>61889.58</v>
      </c>
      <c r="L130" s="123">
        <f>L131+L132</f>
        <v>30750</v>
      </c>
      <c r="M130" s="123">
        <f t="shared" ref="M130:P130" si="41">M131+M132</f>
        <v>31139.58</v>
      </c>
      <c r="N130" s="123">
        <v>0</v>
      </c>
      <c r="O130" s="123">
        <f t="shared" si="41"/>
        <v>0</v>
      </c>
      <c r="P130" s="123">
        <f t="shared" si="41"/>
        <v>0</v>
      </c>
      <c r="Q130" s="14">
        <v>0</v>
      </c>
      <c r="R130" s="237" t="s">
        <v>209</v>
      </c>
    </row>
    <row r="131" spans="1:19" ht="48.75" customHeight="1" x14ac:dyDescent="0.25">
      <c r="A131" s="237"/>
      <c r="B131" s="237"/>
      <c r="C131" s="237"/>
      <c r="D131" s="237"/>
      <c r="E131" s="237"/>
      <c r="F131" s="237"/>
      <c r="G131" s="237"/>
      <c r="H131" s="240"/>
      <c r="I131" s="14">
        <v>0</v>
      </c>
      <c r="J131" s="122" t="s">
        <v>231</v>
      </c>
      <c r="K131" s="123">
        <f>SUM(L131:P131)</f>
        <v>37876.43</v>
      </c>
      <c r="L131" s="123">
        <v>18819</v>
      </c>
      <c r="M131" s="123">
        <v>19057.43</v>
      </c>
      <c r="N131" s="123">
        <v>0</v>
      </c>
      <c r="O131" s="123">
        <v>0</v>
      </c>
      <c r="P131" s="123">
        <v>0</v>
      </c>
      <c r="Q131" s="14">
        <v>0</v>
      </c>
      <c r="R131" s="237"/>
      <c r="S131" s="45"/>
    </row>
    <row r="132" spans="1:19" ht="87" customHeight="1" x14ac:dyDescent="0.25">
      <c r="A132" s="237"/>
      <c r="B132" s="237"/>
      <c r="C132" s="237"/>
      <c r="D132" s="237"/>
      <c r="E132" s="237"/>
      <c r="F132" s="237"/>
      <c r="G132" s="237"/>
      <c r="H132" s="240"/>
      <c r="I132" s="14">
        <v>0</v>
      </c>
      <c r="J132" s="122" t="s">
        <v>18</v>
      </c>
      <c r="K132" s="123">
        <f>SUM(L132:P132)</f>
        <v>24013.15</v>
      </c>
      <c r="L132" s="123">
        <f>11931</f>
        <v>11931</v>
      </c>
      <c r="M132" s="123">
        <v>12082.15</v>
      </c>
      <c r="N132" s="123">
        <v>0</v>
      </c>
      <c r="O132" s="123">
        <v>0</v>
      </c>
      <c r="P132" s="123">
        <v>0</v>
      </c>
      <c r="Q132" s="14">
        <v>0</v>
      </c>
      <c r="R132" s="237"/>
      <c r="S132" s="46"/>
    </row>
    <row r="133" spans="1:19" ht="24.75" customHeight="1" x14ac:dyDescent="0.25">
      <c r="A133" s="237" t="s">
        <v>293</v>
      </c>
      <c r="B133" s="237" t="s">
        <v>179</v>
      </c>
      <c r="C133" s="237" t="s">
        <v>311</v>
      </c>
      <c r="D133" s="222" t="s">
        <v>312</v>
      </c>
      <c r="E133" s="222" t="s">
        <v>255</v>
      </c>
      <c r="F133" s="222" t="s">
        <v>313</v>
      </c>
      <c r="G133" s="242">
        <v>45657</v>
      </c>
      <c r="H133" s="240">
        <f>K133</f>
        <v>0</v>
      </c>
      <c r="I133" s="14">
        <v>0</v>
      </c>
      <c r="J133" s="122" t="s">
        <v>14</v>
      </c>
      <c r="K133" s="123">
        <f>K135+K134</f>
        <v>0</v>
      </c>
      <c r="L133" s="123">
        <f>L134+L135</f>
        <v>0</v>
      </c>
      <c r="M133" s="123">
        <f t="shared" ref="M133:P133" si="42">M134+M135</f>
        <v>0</v>
      </c>
      <c r="N133" s="123">
        <f t="shared" si="42"/>
        <v>0</v>
      </c>
      <c r="O133" s="123">
        <f t="shared" si="42"/>
        <v>0</v>
      </c>
      <c r="P133" s="123">
        <f t="shared" si="42"/>
        <v>0</v>
      </c>
      <c r="Q133" s="14">
        <v>0</v>
      </c>
      <c r="R133" s="237" t="s">
        <v>209</v>
      </c>
      <c r="S133" s="47"/>
    </row>
    <row r="134" spans="1:19" ht="48.75" customHeight="1" x14ac:dyDescent="0.25">
      <c r="A134" s="237"/>
      <c r="B134" s="237"/>
      <c r="C134" s="237"/>
      <c r="D134" s="223"/>
      <c r="E134" s="223"/>
      <c r="F134" s="223"/>
      <c r="G134" s="223"/>
      <c r="H134" s="240"/>
      <c r="I134" s="14">
        <v>0</v>
      </c>
      <c r="J134" s="122" t="s">
        <v>231</v>
      </c>
      <c r="K134" s="123">
        <f>SUM(L134:P134)</f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4">
        <v>0</v>
      </c>
      <c r="R134" s="237"/>
    </row>
    <row r="135" spans="1:19" ht="64.5" customHeight="1" x14ac:dyDescent="0.25">
      <c r="A135" s="237"/>
      <c r="B135" s="237"/>
      <c r="C135" s="237"/>
      <c r="D135" s="224"/>
      <c r="E135" s="224"/>
      <c r="F135" s="224"/>
      <c r="G135" s="224"/>
      <c r="H135" s="240"/>
      <c r="I135" s="14">
        <v>0</v>
      </c>
      <c r="J135" s="122" t="s">
        <v>18</v>
      </c>
      <c r="K135" s="123">
        <f>SUM(L135:P135)</f>
        <v>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4">
        <v>0</v>
      </c>
      <c r="R135" s="237"/>
    </row>
    <row r="136" spans="1:19" ht="27" customHeight="1" x14ac:dyDescent="0.25">
      <c r="A136" s="241" t="s">
        <v>305</v>
      </c>
      <c r="B136" s="241"/>
      <c r="C136" s="241"/>
      <c r="D136" s="241"/>
      <c r="E136" s="241"/>
      <c r="F136" s="241"/>
      <c r="G136" s="241"/>
      <c r="H136" s="241"/>
      <c r="I136" s="241"/>
      <c r="J136" s="122" t="s">
        <v>8</v>
      </c>
      <c r="K136" s="127">
        <f t="shared" ref="K136:Q138" si="43">K124+K127+K130+K133</f>
        <v>228454.26</v>
      </c>
      <c r="L136" s="127">
        <f t="shared" si="43"/>
        <v>95400</v>
      </c>
      <c r="M136" s="127">
        <f t="shared" si="43"/>
        <v>133054.26</v>
      </c>
      <c r="N136" s="127">
        <f t="shared" si="43"/>
        <v>0</v>
      </c>
      <c r="O136" s="127">
        <f t="shared" si="43"/>
        <v>0</v>
      </c>
      <c r="P136" s="127">
        <f t="shared" si="43"/>
        <v>0</v>
      </c>
      <c r="Q136" s="127">
        <f t="shared" si="43"/>
        <v>0</v>
      </c>
      <c r="R136" s="237"/>
    </row>
    <row r="137" spans="1:19" ht="40.5" customHeight="1" x14ac:dyDescent="0.25">
      <c r="A137" s="241"/>
      <c r="B137" s="241"/>
      <c r="C137" s="241"/>
      <c r="D137" s="241"/>
      <c r="E137" s="241"/>
      <c r="F137" s="241"/>
      <c r="G137" s="241"/>
      <c r="H137" s="241"/>
      <c r="I137" s="241"/>
      <c r="J137" s="122" t="s">
        <v>10</v>
      </c>
      <c r="K137" s="127">
        <f t="shared" si="43"/>
        <v>139814.01</v>
      </c>
      <c r="L137" s="127">
        <f t="shared" si="43"/>
        <v>58384.800000000003</v>
      </c>
      <c r="M137" s="127">
        <f t="shared" si="43"/>
        <v>81429.209999999992</v>
      </c>
      <c r="N137" s="127">
        <f t="shared" si="43"/>
        <v>0</v>
      </c>
      <c r="O137" s="127">
        <f t="shared" si="43"/>
        <v>0</v>
      </c>
      <c r="P137" s="127">
        <f t="shared" si="43"/>
        <v>0</v>
      </c>
      <c r="Q137" s="127">
        <f t="shared" si="43"/>
        <v>0</v>
      </c>
      <c r="R137" s="237"/>
    </row>
    <row r="138" spans="1:19" ht="60" customHeight="1" x14ac:dyDescent="0.25">
      <c r="A138" s="241"/>
      <c r="B138" s="241"/>
      <c r="C138" s="241"/>
      <c r="D138" s="241"/>
      <c r="E138" s="241"/>
      <c r="F138" s="241"/>
      <c r="G138" s="241"/>
      <c r="H138" s="241"/>
      <c r="I138" s="241"/>
      <c r="J138" s="122" t="s">
        <v>11</v>
      </c>
      <c r="K138" s="127">
        <f t="shared" si="43"/>
        <v>88640.25</v>
      </c>
      <c r="L138" s="127">
        <f t="shared" si="43"/>
        <v>37015.199999999997</v>
      </c>
      <c r="M138" s="127">
        <f t="shared" si="43"/>
        <v>51625.05</v>
      </c>
      <c r="N138" s="127">
        <f t="shared" si="43"/>
        <v>0</v>
      </c>
      <c r="O138" s="127">
        <f t="shared" si="43"/>
        <v>0</v>
      </c>
      <c r="P138" s="127">
        <f t="shared" si="43"/>
        <v>0</v>
      </c>
      <c r="Q138" s="127">
        <f t="shared" si="43"/>
        <v>0</v>
      </c>
      <c r="R138" s="237"/>
    </row>
    <row r="139" spans="1:19" ht="24.75" customHeight="1" x14ac:dyDescent="0.3">
      <c r="A139" s="248" t="s">
        <v>480</v>
      </c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50"/>
    </row>
    <row r="140" spans="1:19" ht="27.75" customHeight="1" x14ac:dyDescent="0.25">
      <c r="A140" s="237" t="s">
        <v>296</v>
      </c>
      <c r="B140" s="237" t="s">
        <v>482</v>
      </c>
      <c r="C140" s="237" t="s">
        <v>486</v>
      </c>
      <c r="D140" s="222" t="s">
        <v>484</v>
      </c>
      <c r="E140" s="222" t="s">
        <v>262</v>
      </c>
      <c r="F140" s="222" t="s">
        <v>543</v>
      </c>
      <c r="G140" s="242">
        <v>45580</v>
      </c>
      <c r="H140" s="240">
        <f>K140</f>
        <v>45534.06</v>
      </c>
      <c r="I140" s="14">
        <v>0</v>
      </c>
      <c r="J140" s="122" t="s">
        <v>14</v>
      </c>
      <c r="K140" s="123">
        <f>K142+K141</f>
        <v>45534.06</v>
      </c>
      <c r="L140" s="123">
        <f>L141+L142</f>
        <v>0</v>
      </c>
      <c r="M140" s="123">
        <f>M141+M142</f>
        <v>45534.06</v>
      </c>
      <c r="N140" s="123">
        <f t="shared" ref="N140:O140" si="44">N141+N142</f>
        <v>0</v>
      </c>
      <c r="O140" s="123">
        <f t="shared" si="44"/>
        <v>0</v>
      </c>
      <c r="P140" s="123">
        <f>P141+P142</f>
        <v>0</v>
      </c>
      <c r="Q140" s="123">
        <f>Q141+Q142</f>
        <v>0</v>
      </c>
      <c r="R140" s="237" t="s">
        <v>209</v>
      </c>
    </row>
    <row r="141" spans="1:19" ht="39" customHeight="1" x14ac:dyDescent="0.25">
      <c r="A141" s="237"/>
      <c r="B141" s="237"/>
      <c r="C141" s="237"/>
      <c r="D141" s="223"/>
      <c r="E141" s="223"/>
      <c r="F141" s="223"/>
      <c r="G141" s="223"/>
      <c r="H141" s="240"/>
      <c r="I141" s="14">
        <v>0</v>
      </c>
      <c r="J141" s="122" t="s">
        <v>231</v>
      </c>
      <c r="K141" s="123">
        <f>SUM(L141:P141)</f>
        <v>28413.25</v>
      </c>
      <c r="L141" s="123">
        <v>0</v>
      </c>
      <c r="M141" s="123">
        <v>28413.25</v>
      </c>
      <c r="N141" s="123">
        <v>0</v>
      </c>
      <c r="O141" s="123">
        <v>0</v>
      </c>
      <c r="P141" s="123">
        <v>0</v>
      </c>
      <c r="Q141" s="14">
        <v>0</v>
      </c>
      <c r="R141" s="237"/>
      <c r="S141" s="16"/>
    </row>
    <row r="142" spans="1:19" ht="63.75" customHeight="1" x14ac:dyDescent="0.35">
      <c r="A142" s="237"/>
      <c r="B142" s="237"/>
      <c r="C142" s="237"/>
      <c r="D142" s="224"/>
      <c r="E142" s="224"/>
      <c r="F142" s="224"/>
      <c r="G142" s="224"/>
      <c r="H142" s="240"/>
      <c r="I142" s="14">
        <v>0</v>
      </c>
      <c r="J142" s="122" t="s">
        <v>18</v>
      </c>
      <c r="K142" s="123">
        <f>SUM(L142:P142)</f>
        <v>17120.810000000001</v>
      </c>
      <c r="L142" s="123">
        <v>0</v>
      </c>
      <c r="M142" s="123">
        <v>17120.810000000001</v>
      </c>
      <c r="N142" s="123">
        <v>0</v>
      </c>
      <c r="O142" s="123">
        <v>0</v>
      </c>
      <c r="P142" s="123">
        <v>0</v>
      </c>
      <c r="Q142" s="14">
        <v>0</v>
      </c>
      <c r="R142" s="237"/>
      <c r="S142" s="17"/>
    </row>
    <row r="143" spans="1:19" ht="27.75" customHeight="1" x14ac:dyDescent="0.25">
      <c r="A143" s="237" t="s">
        <v>299</v>
      </c>
      <c r="B143" s="237" t="s">
        <v>498</v>
      </c>
      <c r="C143" s="237" t="s">
        <v>520</v>
      </c>
      <c r="D143" s="237" t="s">
        <v>499</v>
      </c>
      <c r="E143" s="237" t="s">
        <v>255</v>
      </c>
      <c r="F143" s="237" t="s">
        <v>517</v>
      </c>
      <c r="G143" s="239">
        <v>46310</v>
      </c>
      <c r="H143" s="240">
        <f>K143</f>
        <v>0</v>
      </c>
      <c r="I143" s="14">
        <v>0</v>
      </c>
      <c r="J143" s="122" t="s">
        <v>14</v>
      </c>
      <c r="K143" s="123">
        <f>K145+K144</f>
        <v>0</v>
      </c>
      <c r="L143" s="123">
        <f>L144+L145</f>
        <v>0</v>
      </c>
      <c r="M143" s="123">
        <f t="shared" ref="M143:O143" si="45">M144+M145</f>
        <v>0</v>
      </c>
      <c r="N143" s="123">
        <f t="shared" si="45"/>
        <v>0</v>
      </c>
      <c r="O143" s="123">
        <f t="shared" si="45"/>
        <v>0</v>
      </c>
      <c r="P143" s="123">
        <f>P144+P145</f>
        <v>0</v>
      </c>
      <c r="Q143" s="123">
        <f>Q144+Q145</f>
        <v>0</v>
      </c>
      <c r="R143" s="237" t="s">
        <v>209</v>
      </c>
    </row>
    <row r="144" spans="1:19" ht="39" customHeight="1" x14ac:dyDescent="0.25">
      <c r="A144" s="237"/>
      <c r="B144" s="237"/>
      <c r="C144" s="237"/>
      <c r="D144" s="237"/>
      <c r="E144" s="237"/>
      <c r="F144" s="237"/>
      <c r="G144" s="237"/>
      <c r="H144" s="240"/>
      <c r="I144" s="14">
        <v>0</v>
      </c>
      <c r="J144" s="122" t="s">
        <v>231</v>
      </c>
      <c r="K144" s="123">
        <f>SUM(L144:P144)</f>
        <v>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4">
        <v>0</v>
      </c>
      <c r="R144" s="237"/>
      <c r="S144" s="16"/>
    </row>
    <row r="145" spans="1:19" ht="63.75" customHeight="1" x14ac:dyDescent="0.35">
      <c r="A145" s="237"/>
      <c r="B145" s="237"/>
      <c r="C145" s="237"/>
      <c r="D145" s="237"/>
      <c r="E145" s="237"/>
      <c r="F145" s="237"/>
      <c r="G145" s="237"/>
      <c r="H145" s="240"/>
      <c r="I145" s="14">
        <v>0</v>
      </c>
      <c r="J145" s="122" t="s">
        <v>18</v>
      </c>
      <c r="K145" s="123">
        <f>SUM(L145:P145)</f>
        <v>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4">
        <v>0</v>
      </c>
      <c r="R145" s="237"/>
      <c r="S145" s="17"/>
    </row>
    <row r="146" spans="1:19" ht="37.5" customHeight="1" x14ac:dyDescent="0.25">
      <c r="A146" s="237" t="s">
        <v>314</v>
      </c>
      <c r="B146" s="237" t="s">
        <v>500</v>
      </c>
      <c r="C146" s="237" t="s">
        <v>131</v>
      </c>
      <c r="D146" s="222" t="s">
        <v>501</v>
      </c>
      <c r="E146" s="222" t="s">
        <v>255</v>
      </c>
      <c r="F146" s="222" t="s">
        <v>516</v>
      </c>
      <c r="G146" s="242">
        <v>45945</v>
      </c>
      <c r="H146" s="240">
        <f>K146</f>
        <v>0</v>
      </c>
      <c r="I146" s="14">
        <v>0</v>
      </c>
      <c r="J146" s="122" t="s">
        <v>14</v>
      </c>
      <c r="K146" s="123">
        <f>K148+K147</f>
        <v>0</v>
      </c>
      <c r="L146" s="123">
        <f>L147+L148</f>
        <v>0</v>
      </c>
      <c r="M146" s="123">
        <f t="shared" ref="M146:O146" si="46">M147+M148</f>
        <v>0</v>
      </c>
      <c r="N146" s="123">
        <f t="shared" si="46"/>
        <v>0</v>
      </c>
      <c r="O146" s="123">
        <f t="shared" si="46"/>
        <v>0</v>
      </c>
      <c r="P146" s="123">
        <f>P147+P148</f>
        <v>0</v>
      </c>
      <c r="Q146" s="123">
        <f>Q147+Q148</f>
        <v>0</v>
      </c>
      <c r="R146" s="237" t="s">
        <v>209</v>
      </c>
    </row>
    <row r="147" spans="1:19" ht="39" customHeight="1" x14ac:dyDescent="0.25">
      <c r="A147" s="237"/>
      <c r="B147" s="237"/>
      <c r="C147" s="237"/>
      <c r="D147" s="223"/>
      <c r="E147" s="223"/>
      <c r="F147" s="223"/>
      <c r="G147" s="223"/>
      <c r="H147" s="240"/>
      <c r="I147" s="14">
        <v>0</v>
      </c>
      <c r="J147" s="122" t="s">
        <v>231</v>
      </c>
      <c r="K147" s="123">
        <f>SUM(L147:P147)</f>
        <v>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4">
        <v>0</v>
      </c>
      <c r="R147" s="237"/>
      <c r="S147" s="16"/>
    </row>
    <row r="148" spans="1:19" ht="63.75" customHeight="1" x14ac:dyDescent="0.35">
      <c r="A148" s="237"/>
      <c r="B148" s="237"/>
      <c r="C148" s="237"/>
      <c r="D148" s="224"/>
      <c r="E148" s="224"/>
      <c r="F148" s="224"/>
      <c r="G148" s="224"/>
      <c r="H148" s="240"/>
      <c r="I148" s="14">
        <v>0</v>
      </c>
      <c r="J148" s="122" t="s">
        <v>18</v>
      </c>
      <c r="K148" s="123">
        <f>SUM(L148:P148)</f>
        <v>0</v>
      </c>
      <c r="L148" s="123">
        <v>0</v>
      </c>
      <c r="M148" s="123">
        <v>0</v>
      </c>
      <c r="N148" s="123">
        <v>0</v>
      </c>
      <c r="O148" s="123">
        <v>0</v>
      </c>
      <c r="P148" s="123">
        <v>0</v>
      </c>
      <c r="Q148" s="14">
        <v>0</v>
      </c>
      <c r="R148" s="237"/>
      <c r="S148" s="17"/>
    </row>
    <row r="149" spans="1:19" ht="39" customHeight="1" x14ac:dyDescent="0.25">
      <c r="A149" s="237" t="s">
        <v>315</v>
      </c>
      <c r="B149" s="237" t="s">
        <v>505</v>
      </c>
      <c r="C149" s="237" t="s">
        <v>131</v>
      </c>
      <c r="D149" s="222" t="s">
        <v>506</v>
      </c>
      <c r="E149" s="222" t="s">
        <v>255</v>
      </c>
      <c r="F149" s="222" t="s">
        <v>447</v>
      </c>
      <c r="G149" s="242">
        <v>45580</v>
      </c>
      <c r="H149" s="240">
        <f>K149</f>
        <v>0</v>
      </c>
      <c r="I149" s="14">
        <v>0</v>
      </c>
      <c r="J149" s="122" t="s">
        <v>14</v>
      </c>
      <c r="K149" s="123">
        <f>K151+K150</f>
        <v>0</v>
      </c>
      <c r="L149" s="123">
        <f>L150+L151</f>
        <v>0</v>
      </c>
      <c r="M149" s="123">
        <f t="shared" ref="M149:O149" si="47">M150+M151</f>
        <v>0</v>
      </c>
      <c r="N149" s="123">
        <f t="shared" si="47"/>
        <v>0</v>
      </c>
      <c r="O149" s="123">
        <f t="shared" si="47"/>
        <v>0</v>
      </c>
      <c r="P149" s="123">
        <f>P150+P151</f>
        <v>0</v>
      </c>
      <c r="Q149" s="123">
        <f>Q150+Q151</f>
        <v>0</v>
      </c>
      <c r="R149" s="237" t="s">
        <v>209</v>
      </c>
    </row>
    <row r="150" spans="1:19" ht="39" customHeight="1" x14ac:dyDescent="0.25">
      <c r="A150" s="237"/>
      <c r="B150" s="237"/>
      <c r="C150" s="237"/>
      <c r="D150" s="223"/>
      <c r="E150" s="223"/>
      <c r="F150" s="223"/>
      <c r="G150" s="223"/>
      <c r="H150" s="240"/>
      <c r="I150" s="14">
        <v>0</v>
      </c>
      <c r="J150" s="122" t="s">
        <v>231</v>
      </c>
      <c r="K150" s="123">
        <f>SUM(L150:P150)</f>
        <v>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4">
        <v>0</v>
      </c>
      <c r="R150" s="237"/>
      <c r="S150" s="16"/>
    </row>
    <row r="151" spans="1:19" ht="63.75" customHeight="1" x14ac:dyDescent="0.35">
      <c r="A151" s="237"/>
      <c r="B151" s="237"/>
      <c r="C151" s="237"/>
      <c r="D151" s="224"/>
      <c r="E151" s="224"/>
      <c r="F151" s="224"/>
      <c r="G151" s="224"/>
      <c r="H151" s="240"/>
      <c r="I151" s="14">
        <v>0</v>
      </c>
      <c r="J151" s="122" t="s">
        <v>18</v>
      </c>
      <c r="K151" s="123">
        <f>SUM(L151:P151)</f>
        <v>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4">
        <v>0</v>
      </c>
      <c r="R151" s="237"/>
      <c r="S151" s="17"/>
    </row>
    <row r="152" spans="1:19" ht="27" customHeight="1" x14ac:dyDescent="0.25">
      <c r="A152" s="241" t="s">
        <v>483</v>
      </c>
      <c r="B152" s="241"/>
      <c r="C152" s="241"/>
      <c r="D152" s="241"/>
      <c r="E152" s="241"/>
      <c r="F152" s="241"/>
      <c r="G152" s="241"/>
      <c r="H152" s="241"/>
      <c r="I152" s="241"/>
      <c r="J152" s="122" t="s">
        <v>8</v>
      </c>
      <c r="K152" s="127">
        <f>K153+K154</f>
        <v>45534.06</v>
      </c>
      <c r="L152" s="127">
        <f t="shared" ref="L152" si="48">L153+L154</f>
        <v>0</v>
      </c>
      <c r="M152" s="127">
        <f>M153+M154</f>
        <v>45534.06</v>
      </c>
      <c r="N152" s="127">
        <f>N153+N154</f>
        <v>0</v>
      </c>
      <c r="O152" s="127">
        <f>O153+O154</f>
        <v>0</v>
      </c>
      <c r="P152" s="127">
        <f t="shared" ref="P152" si="49">P153+P154</f>
        <v>0</v>
      </c>
      <c r="Q152" s="127">
        <f t="shared" ref="Q152" si="50">Q153+Q154</f>
        <v>0</v>
      </c>
      <c r="R152" s="237"/>
    </row>
    <row r="153" spans="1:19" ht="40.5" customHeight="1" x14ac:dyDescent="0.25">
      <c r="A153" s="241"/>
      <c r="B153" s="241"/>
      <c r="C153" s="241"/>
      <c r="D153" s="241"/>
      <c r="E153" s="241"/>
      <c r="F153" s="241"/>
      <c r="G153" s="241"/>
      <c r="H153" s="241"/>
      <c r="I153" s="241"/>
      <c r="J153" s="122" t="s">
        <v>10</v>
      </c>
      <c r="K153" s="127">
        <f t="shared" ref="K153:P154" si="51">K141</f>
        <v>28413.25</v>
      </c>
      <c r="L153" s="127">
        <f t="shared" si="51"/>
        <v>0</v>
      </c>
      <c r="M153" s="127">
        <f t="shared" si="51"/>
        <v>28413.25</v>
      </c>
      <c r="N153" s="127">
        <f t="shared" si="51"/>
        <v>0</v>
      </c>
      <c r="O153" s="127">
        <f t="shared" si="51"/>
        <v>0</v>
      </c>
      <c r="P153" s="127">
        <f t="shared" si="51"/>
        <v>0</v>
      </c>
      <c r="Q153" s="127">
        <v>0</v>
      </c>
      <c r="R153" s="237"/>
    </row>
    <row r="154" spans="1:19" ht="60" customHeight="1" x14ac:dyDescent="0.25">
      <c r="A154" s="241"/>
      <c r="B154" s="241"/>
      <c r="C154" s="241"/>
      <c r="D154" s="241"/>
      <c r="E154" s="241"/>
      <c r="F154" s="241"/>
      <c r="G154" s="241"/>
      <c r="H154" s="241"/>
      <c r="I154" s="241"/>
      <c r="J154" s="122" t="s">
        <v>11</v>
      </c>
      <c r="K154" s="127">
        <f t="shared" si="51"/>
        <v>17120.810000000001</v>
      </c>
      <c r="L154" s="127">
        <f t="shared" si="51"/>
        <v>0</v>
      </c>
      <c r="M154" s="127">
        <f t="shared" si="51"/>
        <v>17120.810000000001</v>
      </c>
      <c r="N154" s="127">
        <f t="shared" si="51"/>
        <v>0</v>
      </c>
      <c r="O154" s="127">
        <f t="shared" si="51"/>
        <v>0</v>
      </c>
      <c r="P154" s="127">
        <f t="shared" si="51"/>
        <v>0</v>
      </c>
      <c r="Q154" s="127">
        <f>Q142</f>
        <v>0</v>
      </c>
      <c r="R154" s="237"/>
    </row>
    <row r="155" spans="1:19" ht="24.75" customHeight="1" x14ac:dyDescent="0.3">
      <c r="A155" s="248" t="s">
        <v>547</v>
      </c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50"/>
    </row>
    <row r="156" spans="1:19" ht="27.75" customHeight="1" x14ac:dyDescent="0.25">
      <c r="A156" s="237" t="s">
        <v>316</v>
      </c>
      <c r="B156" s="237" t="s">
        <v>487</v>
      </c>
      <c r="C156" s="237" t="s">
        <v>494</v>
      </c>
      <c r="D156" s="222" t="s">
        <v>488</v>
      </c>
      <c r="E156" s="222" t="s">
        <v>255</v>
      </c>
      <c r="F156" s="222" t="s">
        <v>517</v>
      </c>
      <c r="G156" s="242">
        <v>46310</v>
      </c>
      <c r="H156" s="240">
        <f>K156</f>
        <v>265801.64</v>
      </c>
      <c r="I156" s="14">
        <v>0</v>
      </c>
      <c r="J156" s="122" t="s">
        <v>14</v>
      </c>
      <c r="K156" s="123">
        <f>K158+K157</f>
        <v>265801.64</v>
      </c>
      <c r="L156" s="123">
        <f>L157+L158</f>
        <v>0</v>
      </c>
      <c r="M156" s="123">
        <f t="shared" ref="M156:O156" si="52">M157+M158</f>
        <v>13290.08</v>
      </c>
      <c r="N156" s="123">
        <f t="shared" si="52"/>
        <v>132900.82</v>
      </c>
      <c r="O156" s="123">
        <f t="shared" si="52"/>
        <v>119610.74</v>
      </c>
      <c r="P156" s="123">
        <f>P157+P158</f>
        <v>0</v>
      </c>
      <c r="Q156" s="123">
        <f>Q157+Q158</f>
        <v>0</v>
      </c>
      <c r="R156" s="237" t="s">
        <v>209</v>
      </c>
    </row>
    <row r="157" spans="1:19" ht="39" customHeight="1" x14ac:dyDescent="0.25">
      <c r="A157" s="237"/>
      <c r="B157" s="237"/>
      <c r="C157" s="237"/>
      <c r="D157" s="223"/>
      <c r="E157" s="223"/>
      <c r="F157" s="223"/>
      <c r="G157" s="223"/>
      <c r="H157" s="240"/>
      <c r="I157" s="14">
        <v>0</v>
      </c>
      <c r="J157" s="122" t="s">
        <v>231</v>
      </c>
      <c r="K157" s="123">
        <f>SUM(L157:P157)</f>
        <v>165860.22</v>
      </c>
      <c r="L157" s="123">
        <v>0</v>
      </c>
      <c r="M157" s="123">
        <v>8293.01</v>
      </c>
      <c r="N157" s="123">
        <v>82930.11</v>
      </c>
      <c r="O157" s="123">
        <v>74637.100000000006</v>
      </c>
      <c r="P157" s="123">
        <v>0</v>
      </c>
      <c r="Q157" s="14">
        <v>0</v>
      </c>
      <c r="R157" s="237"/>
      <c r="S157" s="16"/>
    </row>
    <row r="158" spans="1:19" ht="63.75" customHeight="1" x14ac:dyDescent="0.35">
      <c r="A158" s="237"/>
      <c r="B158" s="237"/>
      <c r="C158" s="237"/>
      <c r="D158" s="224"/>
      <c r="E158" s="224"/>
      <c r="F158" s="224"/>
      <c r="G158" s="224"/>
      <c r="H158" s="240"/>
      <c r="I158" s="14">
        <v>0</v>
      </c>
      <c r="J158" s="122" t="s">
        <v>18</v>
      </c>
      <c r="K158" s="123">
        <f>SUM(L158:P158)</f>
        <v>99941.420000000013</v>
      </c>
      <c r="L158" s="123">
        <v>0</v>
      </c>
      <c r="M158" s="123">
        <v>4997.07</v>
      </c>
      <c r="N158" s="123">
        <v>49970.710000000006</v>
      </c>
      <c r="O158" s="123">
        <v>44973.64</v>
      </c>
      <c r="P158" s="123">
        <v>0</v>
      </c>
      <c r="Q158" s="14">
        <v>0</v>
      </c>
      <c r="R158" s="237"/>
      <c r="S158" s="17"/>
    </row>
    <row r="159" spans="1:19" ht="27.75" customHeight="1" x14ac:dyDescent="0.25">
      <c r="A159" s="237" t="s">
        <v>317</v>
      </c>
      <c r="B159" s="237" t="s">
        <v>489</v>
      </c>
      <c r="C159" s="237" t="s">
        <v>515</v>
      </c>
      <c r="D159" s="237" t="s">
        <v>490</v>
      </c>
      <c r="E159" s="237" t="s">
        <v>255</v>
      </c>
      <c r="F159" s="237" t="s">
        <v>516</v>
      </c>
      <c r="G159" s="239">
        <v>45945</v>
      </c>
      <c r="H159" s="240">
        <f>K159</f>
        <v>56867.8</v>
      </c>
      <c r="I159" s="14">
        <v>0</v>
      </c>
      <c r="J159" s="122" t="s">
        <v>14</v>
      </c>
      <c r="K159" s="123">
        <f>K161+K160</f>
        <v>56867.8</v>
      </c>
      <c r="L159" s="123">
        <f>L160+L161</f>
        <v>0</v>
      </c>
      <c r="M159" s="123">
        <f t="shared" ref="M159:O159" si="53">M160+M161</f>
        <v>2843.39</v>
      </c>
      <c r="N159" s="123">
        <f t="shared" si="53"/>
        <v>54024.41</v>
      </c>
      <c r="O159" s="123">
        <f t="shared" si="53"/>
        <v>0</v>
      </c>
      <c r="P159" s="123">
        <f>P160+P161</f>
        <v>0</v>
      </c>
      <c r="Q159" s="123">
        <f>Q160+Q161</f>
        <v>0</v>
      </c>
      <c r="R159" s="237" t="s">
        <v>209</v>
      </c>
    </row>
    <row r="160" spans="1:19" ht="54" customHeight="1" x14ac:dyDescent="0.25">
      <c r="A160" s="237"/>
      <c r="B160" s="237"/>
      <c r="C160" s="237"/>
      <c r="D160" s="237"/>
      <c r="E160" s="237"/>
      <c r="F160" s="237"/>
      <c r="G160" s="237"/>
      <c r="H160" s="240"/>
      <c r="I160" s="14">
        <v>0</v>
      </c>
      <c r="J160" s="122" t="s">
        <v>231</v>
      </c>
      <c r="K160" s="123">
        <f>SUM(L160:P160)</f>
        <v>35485.51</v>
      </c>
      <c r="L160" s="123">
        <v>0</v>
      </c>
      <c r="M160" s="123">
        <v>1774.28</v>
      </c>
      <c r="N160" s="123">
        <v>33711.230000000003</v>
      </c>
      <c r="O160" s="123">
        <v>0</v>
      </c>
      <c r="P160" s="123">
        <v>0</v>
      </c>
      <c r="Q160" s="14">
        <v>0</v>
      </c>
      <c r="R160" s="237"/>
      <c r="S160" s="16"/>
    </row>
    <row r="161" spans="1:19" ht="72" customHeight="1" x14ac:dyDescent="0.35">
      <c r="A161" s="237"/>
      <c r="B161" s="237"/>
      <c r="C161" s="237"/>
      <c r="D161" s="237"/>
      <c r="E161" s="237"/>
      <c r="F161" s="237"/>
      <c r="G161" s="237"/>
      <c r="H161" s="240"/>
      <c r="I161" s="14">
        <v>0</v>
      </c>
      <c r="J161" s="122" t="s">
        <v>18</v>
      </c>
      <c r="K161" s="123">
        <f>SUM(L161:P161)</f>
        <v>21382.29</v>
      </c>
      <c r="L161" s="123">
        <v>0</v>
      </c>
      <c r="M161" s="123">
        <v>1069.1099999999999</v>
      </c>
      <c r="N161" s="123">
        <v>20313.18</v>
      </c>
      <c r="O161" s="123">
        <v>0</v>
      </c>
      <c r="P161" s="123">
        <v>0</v>
      </c>
      <c r="Q161" s="14">
        <v>0</v>
      </c>
      <c r="R161" s="237"/>
      <c r="S161" s="17"/>
    </row>
    <row r="162" spans="1:19" ht="34.5" customHeight="1" x14ac:dyDescent="0.25">
      <c r="A162" s="237" t="s">
        <v>340</v>
      </c>
      <c r="B162" s="237" t="s">
        <v>491</v>
      </c>
      <c r="C162" s="237" t="s">
        <v>518</v>
      </c>
      <c r="D162" s="237" t="s">
        <v>492</v>
      </c>
      <c r="E162" s="237" t="s">
        <v>255</v>
      </c>
      <c r="F162" s="237" t="s">
        <v>516</v>
      </c>
      <c r="G162" s="239">
        <v>45945</v>
      </c>
      <c r="H162" s="240">
        <f>K162</f>
        <v>142169.51</v>
      </c>
      <c r="I162" s="14">
        <v>0</v>
      </c>
      <c r="J162" s="122" t="s">
        <v>14</v>
      </c>
      <c r="K162" s="123">
        <f>K164+K163</f>
        <v>142169.51</v>
      </c>
      <c r="L162" s="123">
        <f>L163+L164</f>
        <v>0</v>
      </c>
      <c r="M162" s="123">
        <f t="shared" ref="M162:O162" si="54">M163+M164</f>
        <v>7108.48</v>
      </c>
      <c r="N162" s="123">
        <f t="shared" si="54"/>
        <v>135061.03</v>
      </c>
      <c r="O162" s="123">
        <f t="shared" si="54"/>
        <v>0</v>
      </c>
      <c r="P162" s="123">
        <f>P163+P164</f>
        <v>0</v>
      </c>
      <c r="Q162" s="123">
        <f>Q163+Q164</f>
        <v>0</v>
      </c>
      <c r="R162" s="237" t="s">
        <v>209</v>
      </c>
    </row>
    <row r="163" spans="1:19" ht="39" customHeight="1" x14ac:dyDescent="0.25">
      <c r="A163" s="237"/>
      <c r="B163" s="237"/>
      <c r="C163" s="237"/>
      <c r="D163" s="237"/>
      <c r="E163" s="237"/>
      <c r="F163" s="237"/>
      <c r="G163" s="237"/>
      <c r="H163" s="240"/>
      <c r="I163" s="14">
        <v>0</v>
      </c>
      <c r="J163" s="122" t="s">
        <v>231</v>
      </c>
      <c r="K163" s="123">
        <f>SUM(L163:P163)</f>
        <v>88713.77</v>
      </c>
      <c r="L163" s="123">
        <v>0</v>
      </c>
      <c r="M163" s="123">
        <v>4435.6899999999996</v>
      </c>
      <c r="N163" s="123">
        <v>84278.080000000002</v>
      </c>
      <c r="O163" s="123">
        <v>0</v>
      </c>
      <c r="P163" s="123">
        <v>0</v>
      </c>
      <c r="Q163" s="14">
        <v>0</v>
      </c>
      <c r="R163" s="237"/>
      <c r="S163" s="16"/>
    </row>
    <row r="164" spans="1:19" ht="77.25" customHeight="1" x14ac:dyDescent="0.35">
      <c r="A164" s="237"/>
      <c r="B164" s="237"/>
      <c r="C164" s="237"/>
      <c r="D164" s="237"/>
      <c r="E164" s="237"/>
      <c r="F164" s="237"/>
      <c r="G164" s="237"/>
      <c r="H164" s="240"/>
      <c r="I164" s="14">
        <v>0</v>
      </c>
      <c r="J164" s="122" t="s">
        <v>18</v>
      </c>
      <c r="K164" s="123">
        <f>SUM(L164:P164)</f>
        <v>53455.74</v>
      </c>
      <c r="L164" s="123">
        <v>0</v>
      </c>
      <c r="M164" s="123">
        <v>2672.79</v>
      </c>
      <c r="N164" s="123">
        <v>50782.95</v>
      </c>
      <c r="O164" s="123">
        <v>0</v>
      </c>
      <c r="P164" s="123">
        <v>0</v>
      </c>
      <c r="Q164" s="14">
        <v>0</v>
      </c>
      <c r="R164" s="237"/>
      <c r="S164" s="17"/>
    </row>
    <row r="165" spans="1:19" ht="30.75" customHeight="1" x14ac:dyDescent="0.25">
      <c r="A165" s="237" t="s">
        <v>331</v>
      </c>
      <c r="B165" s="237" t="s">
        <v>545</v>
      </c>
      <c r="C165" s="237" t="s">
        <v>518</v>
      </c>
      <c r="D165" s="237" t="s">
        <v>546</v>
      </c>
      <c r="E165" s="222" t="s">
        <v>262</v>
      </c>
      <c r="F165" s="237" t="s">
        <v>516</v>
      </c>
      <c r="G165" s="239">
        <v>45945</v>
      </c>
      <c r="H165" s="240">
        <f>K165</f>
        <v>136827.25</v>
      </c>
      <c r="I165" s="14">
        <v>0</v>
      </c>
      <c r="J165" s="122" t="s">
        <v>14</v>
      </c>
      <c r="K165" s="123">
        <f>K167+K166</f>
        <v>136827.25</v>
      </c>
      <c r="L165" s="123">
        <f>L166+L167</f>
        <v>0</v>
      </c>
      <c r="M165" s="123">
        <f t="shared" ref="M165:O165" si="55">M166+M167</f>
        <v>6841.36</v>
      </c>
      <c r="N165" s="123">
        <f t="shared" si="55"/>
        <v>129985.89</v>
      </c>
      <c r="O165" s="123">
        <f t="shared" si="55"/>
        <v>0</v>
      </c>
      <c r="P165" s="123">
        <f>P166+P167</f>
        <v>0</v>
      </c>
      <c r="Q165" s="123">
        <f>Q166+Q167</f>
        <v>0</v>
      </c>
      <c r="R165" s="237" t="s">
        <v>209</v>
      </c>
    </row>
    <row r="166" spans="1:19" ht="39" customHeight="1" x14ac:dyDescent="0.25">
      <c r="A166" s="237"/>
      <c r="B166" s="237"/>
      <c r="C166" s="237"/>
      <c r="D166" s="237"/>
      <c r="E166" s="223"/>
      <c r="F166" s="237"/>
      <c r="G166" s="237"/>
      <c r="H166" s="240"/>
      <c r="I166" s="14">
        <v>0</v>
      </c>
      <c r="J166" s="122" t="s">
        <v>231</v>
      </c>
      <c r="K166" s="123">
        <f>SUM(L166:P166)</f>
        <v>85380.209999999992</v>
      </c>
      <c r="L166" s="123">
        <v>0</v>
      </c>
      <c r="M166" s="123">
        <v>4269.01</v>
      </c>
      <c r="N166" s="123">
        <v>81111.199999999997</v>
      </c>
      <c r="O166" s="123">
        <v>0</v>
      </c>
      <c r="P166" s="123">
        <v>0</v>
      </c>
      <c r="Q166" s="14">
        <v>0</v>
      </c>
      <c r="R166" s="237"/>
      <c r="S166" s="16"/>
    </row>
    <row r="167" spans="1:19" ht="63.75" customHeight="1" x14ac:dyDescent="0.35">
      <c r="A167" s="237"/>
      <c r="B167" s="237"/>
      <c r="C167" s="237"/>
      <c r="D167" s="237"/>
      <c r="E167" s="224"/>
      <c r="F167" s="237"/>
      <c r="G167" s="237"/>
      <c r="H167" s="240"/>
      <c r="I167" s="14">
        <v>0</v>
      </c>
      <c r="J167" s="122" t="s">
        <v>18</v>
      </c>
      <c r="K167" s="123">
        <f>SUM(L167:P167)</f>
        <v>51447.040000000001</v>
      </c>
      <c r="L167" s="123">
        <v>0</v>
      </c>
      <c r="M167" s="123">
        <v>2572.3499999999995</v>
      </c>
      <c r="N167" s="123">
        <v>48874.69</v>
      </c>
      <c r="O167" s="123">
        <v>0</v>
      </c>
      <c r="P167" s="123">
        <v>0</v>
      </c>
      <c r="Q167" s="14">
        <v>0</v>
      </c>
      <c r="R167" s="237"/>
      <c r="S167" s="17"/>
    </row>
    <row r="168" spans="1:19" ht="30.75" customHeight="1" x14ac:dyDescent="0.25">
      <c r="A168" s="237" t="s">
        <v>332</v>
      </c>
      <c r="B168" s="237" t="s">
        <v>509</v>
      </c>
      <c r="C168" s="237" t="s">
        <v>510</v>
      </c>
      <c r="D168" s="237" t="s">
        <v>574</v>
      </c>
      <c r="E168" s="222" t="s">
        <v>262</v>
      </c>
      <c r="F168" s="237" t="s">
        <v>575</v>
      </c>
      <c r="G168" s="239">
        <v>45945</v>
      </c>
      <c r="H168" s="240">
        <f>K168</f>
        <v>99366.63</v>
      </c>
      <c r="I168" s="14">
        <v>0</v>
      </c>
      <c r="J168" s="122" t="s">
        <v>14</v>
      </c>
      <c r="K168" s="123">
        <f>K170+K169</f>
        <v>99366.63</v>
      </c>
      <c r="L168" s="123">
        <f>L169+L170</f>
        <v>0</v>
      </c>
      <c r="M168" s="123">
        <f>M169+M170</f>
        <v>4968.33</v>
      </c>
      <c r="N168" s="123">
        <f>N169+N170</f>
        <v>94398.3</v>
      </c>
      <c r="O168" s="123">
        <f t="shared" ref="O168" si="56">O169+O170</f>
        <v>0</v>
      </c>
      <c r="P168" s="123">
        <f>P169+P170</f>
        <v>0</v>
      </c>
      <c r="Q168" s="123">
        <f>Q169+Q170</f>
        <v>0</v>
      </c>
      <c r="R168" s="237" t="s">
        <v>209</v>
      </c>
    </row>
    <row r="169" spans="1:19" ht="39" customHeight="1" x14ac:dyDescent="0.25">
      <c r="A169" s="237"/>
      <c r="B169" s="237"/>
      <c r="C169" s="237"/>
      <c r="D169" s="237"/>
      <c r="E169" s="223"/>
      <c r="F169" s="237"/>
      <c r="G169" s="237"/>
      <c r="H169" s="240"/>
      <c r="I169" s="14">
        <v>0</v>
      </c>
      <c r="J169" s="122" t="s">
        <v>231</v>
      </c>
      <c r="K169" s="123">
        <f>SUM(L169:P169)</f>
        <v>62004.78</v>
      </c>
      <c r="L169" s="123">
        <v>0</v>
      </c>
      <c r="M169" s="123">
        <v>3100.24</v>
      </c>
      <c r="N169" s="123">
        <v>58904.54</v>
      </c>
      <c r="O169" s="123">
        <v>0</v>
      </c>
      <c r="P169" s="123">
        <v>0</v>
      </c>
      <c r="Q169" s="14">
        <v>0</v>
      </c>
      <c r="R169" s="237"/>
      <c r="S169" s="16"/>
    </row>
    <row r="170" spans="1:19" ht="63.75" customHeight="1" x14ac:dyDescent="0.35">
      <c r="A170" s="237"/>
      <c r="B170" s="237"/>
      <c r="C170" s="237"/>
      <c r="D170" s="237"/>
      <c r="E170" s="224"/>
      <c r="F170" s="237"/>
      <c r="G170" s="237"/>
      <c r="H170" s="240"/>
      <c r="I170" s="14">
        <v>0</v>
      </c>
      <c r="J170" s="122" t="s">
        <v>18</v>
      </c>
      <c r="K170" s="123">
        <f>SUM(L170:P170)</f>
        <v>37361.85</v>
      </c>
      <c r="L170" s="123">
        <v>0</v>
      </c>
      <c r="M170" s="123">
        <v>1868.09</v>
      </c>
      <c r="N170" s="123">
        <v>35493.760000000002</v>
      </c>
      <c r="O170" s="123">
        <v>0</v>
      </c>
      <c r="P170" s="123">
        <v>0</v>
      </c>
      <c r="Q170" s="14">
        <v>0</v>
      </c>
      <c r="R170" s="237"/>
      <c r="S170" s="17"/>
    </row>
    <row r="171" spans="1:19" ht="27.75" customHeight="1" x14ac:dyDescent="0.25">
      <c r="A171" s="237" t="s">
        <v>341</v>
      </c>
      <c r="B171" s="237" t="s">
        <v>495</v>
      </c>
      <c r="C171" s="237" t="s">
        <v>519</v>
      </c>
      <c r="D171" s="222" t="s">
        <v>496</v>
      </c>
      <c r="E171" s="222" t="s">
        <v>255</v>
      </c>
      <c r="F171" s="222" t="s">
        <v>586</v>
      </c>
      <c r="G171" s="242">
        <v>45945</v>
      </c>
      <c r="H171" s="240">
        <f>K171</f>
        <v>163570.24000000002</v>
      </c>
      <c r="I171" s="14">
        <v>0</v>
      </c>
      <c r="J171" s="122" t="s">
        <v>14</v>
      </c>
      <c r="K171" s="123">
        <f>K173+K172</f>
        <v>163570.24000000002</v>
      </c>
      <c r="L171" s="123">
        <f>L172+L173</f>
        <v>0</v>
      </c>
      <c r="M171" s="123">
        <f t="shared" ref="M171:O171" si="57">M172+M173</f>
        <v>8178.51</v>
      </c>
      <c r="N171" s="123">
        <f t="shared" si="57"/>
        <v>155391.73000000001</v>
      </c>
      <c r="O171" s="123">
        <f t="shared" si="57"/>
        <v>0</v>
      </c>
      <c r="P171" s="123">
        <f>P172+P173</f>
        <v>0</v>
      </c>
      <c r="Q171" s="123">
        <f>Q172+Q173</f>
        <v>0</v>
      </c>
      <c r="R171" s="237" t="s">
        <v>209</v>
      </c>
    </row>
    <row r="172" spans="1:19" ht="39" customHeight="1" x14ac:dyDescent="0.25">
      <c r="A172" s="237"/>
      <c r="B172" s="237"/>
      <c r="C172" s="237"/>
      <c r="D172" s="223"/>
      <c r="E172" s="223"/>
      <c r="F172" s="223"/>
      <c r="G172" s="223"/>
      <c r="H172" s="240"/>
      <c r="I172" s="14">
        <v>0</v>
      </c>
      <c r="J172" s="122" t="s">
        <v>231</v>
      </c>
      <c r="K172" s="123">
        <f>SUM(L172:P172)</f>
        <v>102067.83</v>
      </c>
      <c r="L172" s="123">
        <v>0</v>
      </c>
      <c r="M172" s="123">
        <v>5103.3900000000003</v>
      </c>
      <c r="N172" s="123">
        <v>96964.44</v>
      </c>
      <c r="O172" s="123">
        <v>0</v>
      </c>
      <c r="P172" s="123">
        <v>0</v>
      </c>
      <c r="Q172" s="14">
        <v>0</v>
      </c>
      <c r="R172" s="237"/>
      <c r="S172" s="16"/>
    </row>
    <row r="173" spans="1:19" ht="63.75" customHeight="1" x14ac:dyDescent="0.35">
      <c r="A173" s="237"/>
      <c r="B173" s="237"/>
      <c r="C173" s="237"/>
      <c r="D173" s="224"/>
      <c r="E173" s="224"/>
      <c r="F173" s="224"/>
      <c r="G173" s="224"/>
      <c r="H173" s="240"/>
      <c r="I173" s="14">
        <v>0</v>
      </c>
      <c r="J173" s="122" t="s">
        <v>18</v>
      </c>
      <c r="K173" s="123">
        <f>SUM(L173:P173)</f>
        <v>61502.410000000011</v>
      </c>
      <c r="L173" s="123">
        <v>0</v>
      </c>
      <c r="M173" s="123">
        <v>3075.12</v>
      </c>
      <c r="N173" s="123">
        <v>58427.290000000008</v>
      </c>
      <c r="O173" s="123">
        <v>0</v>
      </c>
      <c r="P173" s="123">
        <v>0</v>
      </c>
      <c r="Q173" s="14">
        <v>0</v>
      </c>
      <c r="R173" s="237"/>
      <c r="S173" s="17"/>
    </row>
    <row r="174" spans="1:19" ht="30.75" customHeight="1" x14ac:dyDescent="0.25">
      <c r="A174" s="237" t="s">
        <v>356</v>
      </c>
      <c r="B174" s="237" t="s">
        <v>583</v>
      </c>
      <c r="C174" s="237" t="s">
        <v>588</v>
      </c>
      <c r="D174" s="237" t="s">
        <v>589</v>
      </c>
      <c r="E174" s="222" t="s">
        <v>255</v>
      </c>
      <c r="F174" s="237" t="s">
        <v>585</v>
      </c>
      <c r="G174" s="239">
        <v>45945</v>
      </c>
      <c r="H174" s="240">
        <f>K174</f>
        <v>54550.15</v>
      </c>
      <c r="I174" s="14">
        <v>0</v>
      </c>
      <c r="J174" s="122" t="s">
        <v>14</v>
      </c>
      <c r="K174" s="123">
        <f>K176+K175</f>
        <v>54550.15</v>
      </c>
      <c r="L174" s="123">
        <f>L175+L176</f>
        <v>0</v>
      </c>
      <c r="M174" s="123">
        <f>M175+M176</f>
        <v>2727.5</v>
      </c>
      <c r="N174" s="123">
        <f>N175+N176</f>
        <v>51822.65</v>
      </c>
      <c r="O174" s="123">
        <f t="shared" ref="O174" si="58">O175+O176</f>
        <v>0</v>
      </c>
      <c r="P174" s="123">
        <f>P175+P176</f>
        <v>0</v>
      </c>
      <c r="Q174" s="123">
        <f>Q175+Q176</f>
        <v>0</v>
      </c>
      <c r="R174" s="237" t="s">
        <v>209</v>
      </c>
    </row>
    <row r="175" spans="1:19" ht="39" customHeight="1" x14ac:dyDescent="0.25">
      <c r="A175" s="237"/>
      <c r="B175" s="237"/>
      <c r="C175" s="237"/>
      <c r="D175" s="237"/>
      <c r="E175" s="223"/>
      <c r="F175" s="237"/>
      <c r="G175" s="237"/>
      <c r="H175" s="240"/>
      <c r="I175" s="14">
        <v>0</v>
      </c>
      <c r="J175" s="122" t="s">
        <v>231</v>
      </c>
      <c r="K175" s="123">
        <f>SUM(L175:P175)</f>
        <v>34039.29</v>
      </c>
      <c r="L175" s="123">
        <v>0</v>
      </c>
      <c r="M175" s="123">
        <v>1701.96</v>
      </c>
      <c r="N175" s="123">
        <v>32337.33</v>
      </c>
      <c r="O175" s="123">
        <v>0</v>
      </c>
      <c r="P175" s="123">
        <v>0</v>
      </c>
      <c r="Q175" s="14">
        <v>0</v>
      </c>
      <c r="R175" s="237"/>
      <c r="S175" s="16"/>
    </row>
    <row r="176" spans="1:19" ht="63.75" customHeight="1" x14ac:dyDescent="0.35">
      <c r="A176" s="237"/>
      <c r="B176" s="237"/>
      <c r="C176" s="237"/>
      <c r="D176" s="237"/>
      <c r="E176" s="224"/>
      <c r="F176" s="237"/>
      <c r="G176" s="237"/>
      <c r="H176" s="240"/>
      <c r="I176" s="14">
        <v>0</v>
      </c>
      <c r="J176" s="122" t="s">
        <v>18</v>
      </c>
      <c r="K176" s="123">
        <f>SUM(L176:P176)</f>
        <v>20510.86</v>
      </c>
      <c r="L176" s="123">
        <v>0</v>
      </c>
      <c r="M176" s="123">
        <v>1025.54</v>
      </c>
      <c r="N176" s="123">
        <v>19485.32</v>
      </c>
      <c r="O176" s="123">
        <v>0</v>
      </c>
      <c r="P176" s="123">
        <v>0</v>
      </c>
      <c r="Q176" s="14">
        <v>0</v>
      </c>
      <c r="R176" s="237"/>
      <c r="S176" s="17"/>
    </row>
    <row r="177" spans="1:19" ht="27.75" customHeight="1" x14ac:dyDescent="0.25">
      <c r="A177" s="237" t="s">
        <v>357</v>
      </c>
      <c r="B177" s="237" t="s">
        <v>584</v>
      </c>
      <c r="C177" s="237" t="s">
        <v>587</v>
      </c>
      <c r="D177" s="237" t="s">
        <v>589</v>
      </c>
      <c r="E177" s="222" t="s">
        <v>255</v>
      </c>
      <c r="F177" s="222" t="s">
        <v>592</v>
      </c>
      <c r="G177" s="242">
        <v>45945</v>
      </c>
      <c r="H177" s="240">
        <f>K177</f>
        <v>206916.39999999997</v>
      </c>
      <c r="I177" s="14">
        <v>0</v>
      </c>
      <c r="J177" s="122" t="s">
        <v>14</v>
      </c>
      <c r="K177" s="123">
        <f>K179+K178</f>
        <v>206916.39999999997</v>
      </c>
      <c r="L177" s="123">
        <f>L178+L179</f>
        <v>0</v>
      </c>
      <c r="M177" s="123">
        <f t="shared" ref="M177:O177" si="59">M178+M179</f>
        <v>10345.82</v>
      </c>
      <c r="N177" s="123">
        <f t="shared" si="59"/>
        <v>196570.58</v>
      </c>
      <c r="O177" s="123">
        <f t="shared" si="59"/>
        <v>0</v>
      </c>
      <c r="P177" s="123">
        <f>P178+P179</f>
        <v>0</v>
      </c>
      <c r="Q177" s="123">
        <f>Q178+Q179</f>
        <v>0</v>
      </c>
      <c r="R177" s="237" t="s">
        <v>209</v>
      </c>
    </row>
    <row r="178" spans="1:19" ht="39" customHeight="1" x14ac:dyDescent="0.25">
      <c r="A178" s="237"/>
      <c r="B178" s="237"/>
      <c r="C178" s="237"/>
      <c r="D178" s="237"/>
      <c r="E178" s="223"/>
      <c r="F178" s="223"/>
      <c r="G178" s="223"/>
      <c r="H178" s="240"/>
      <c r="I178" s="14">
        <v>0</v>
      </c>
      <c r="J178" s="122" t="s">
        <v>231</v>
      </c>
      <c r="K178" s="123">
        <f>SUM(L178:P178)</f>
        <v>129115.82999999999</v>
      </c>
      <c r="L178" s="123">
        <v>0</v>
      </c>
      <c r="M178" s="123">
        <v>6455.79</v>
      </c>
      <c r="N178" s="123">
        <v>122660.04</v>
      </c>
      <c r="O178" s="123">
        <v>0</v>
      </c>
      <c r="P178" s="123">
        <v>0</v>
      </c>
      <c r="Q178" s="14">
        <v>0</v>
      </c>
      <c r="R178" s="237"/>
      <c r="S178" s="16"/>
    </row>
    <row r="179" spans="1:19" ht="63.75" customHeight="1" x14ac:dyDescent="0.35">
      <c r="A179" s="237"/>
      <c r="B179" s="237"/>
      <c r="C179" s="237"/>
      <c r="D179" s="237"/>
      <c r="E179" s="224"/>
      <c r="F179" s="224"/>
      <c r="G179" s="224"/>
      <c r="H179" s="240"/>
      <c r="I179" s="14">
        <v>0</v>
      </c>
      <c r="J179" s="122" t="s">
        <v>18</v>
      </c>
      <c r="K179" s="123">
        <f>SUM(L179:P179)</f>
        <v>77800.569999999992</v>
      </c>
      <c r="L179" s="123">
        <v>0</v>
      </c>
      <c r="M179" s="123">
        <v>3890.03</v>
      </c>
      <c r="N179" s="123">
        <v>73910.539999999994</v>
      </c>
      <c r="O179" s="123">
        <v>0</v>
      </c>
      <c r="P179" s="123">
        <v>0</v>
      </c>
      <c r="Q179" s="14">
        <v>0</v>
      </c>
      <c r="R179" s="237"/>
      <c r="S179" s="17"/>
    </row>
    <row r="180" spans="1:19" ht="27" customHeight="1" x14ac:dyDescent="0.25">
      <c r="A180" s="241" t="s">
        <v>551</v>
      </c>
      <c r="B180" s="241"/>
      <c r="C180" s="241"/>
      <c r="D180" s="241"/>
      <c r="E180" s="241"/>
      <c r="F180" s="241"/>
      <c r="G180" s="241"/>
      <c r="H180" s="241"/>
      <c r="I180" s="241"/>
      <c r="J180" s="122" t="s">
        <v>8</v>
      </c>
      <c r="K180" s="127">
        <f>K181+K182</f>
        <v>1126069.6200000001</v>
      </c>
      <c r="L180" s="127">
        <f t="shared" ref="L180" si="60">L181+L182</f>
        <v>0</v>
      </c>
      <c r="M180" s="127">
        <f>M181+M182</f>
        <v>56303.469999999994</v>
      </c>
      <c r="N180" s="127">
        <f>N181+N182</f>
        <v>950155.41</v>
      </c>
      <c r="O180" s="127">
        <f>O181+O182</f>
        <v>119610.74</v>
      </c>
      <c r="P180" s="127">
        <f t="shared" ref="P180:Q180" si="61">P181+P182</f>
        <v>0</v>
      </c>
      <c r="Q180" s="127">
        <f t="shared" si="61"/>
        <v>0</v>
      </c>
      <c r="R180" s="237"/>
    </row>
    <row r="181" spans="1:19" ht="40.5" customHeight="1" x14ac:dyDescent="0.25">
      <c r="A181" s="241"/>
      <c r="B181" s="241"/>
      <c r="C181" s="241"/>
      <c r="D181" s="241"/>
      <c r="E181" s="241"/>
      <c r="F181" s="241"/>
      <c r="G181" s="241"/>
      <c r="H181" s="241"/>
      <c r="I181" s="241"/>
      <c r="J181" s="122" t="s">
        <v>10</v>
      </c>
      <c r="K181" s="127">
        <f>K157+K160+K163+K166+K169+K172+K175+K178</f>
        <v>702667.44</v>
      </c>
      <c r="L181" s="127">
        <f t="shared" ref="L181:P181" si="62">L157+L160+L163+L166+L169+L172+L175+L178</f>
        <v>0</v>
      </c>
      <c r="M181" s="127">
        <f>M157+M160+M163+M166+M169+M172+M175+M178</f>
        <v>35133.369999999995</v>
      </c>
      <c r="N181" s="127">
        <f>N157+N160+N163+N166+N169+N172+N175+N178</f>
        <v>592896.97</v>
      </c>
      <c r="O181" s="127">
        <f t="shared" si="62"/>
        <v>74637.100000000006</v>
      </c>
      <c r="P181" s="127">
        <f t="shared" si="62"/>
        <v>0</v>
      </c>
      <c r="Q181" s="127">
        <v>0</v>
      </c>
      <c r="R181" s="237"/>
    </row>
    <row r="182" spans="1:19" ht="60" customHeight="1" x14ac:dyDescent="0.25">
      <c r="A182" s="241"/>
      <c r="B182" s="241"/>
      <c r="C182" s="241"/>
      <c r="D182" s="241"/>
      <c r="E182" s="241"/>
      <c r="F182" s="241"/>
      <c r="G182" s="241"/>
      <c r="H182" s="241"/>
      <c r="I182" s="241"/>
      <c r="J182" s="122" t="s">
        <v>11</v>
      </c>
      <c r="K182" s="127">
        <f>K158+K161+K164+K167+K170+K173+K176+K179</f>
        <v>423402.18000000005</v>
      </c>
      <c r="L182" s="127">
        <f t="shared" ref="L182:O182" si="63">L158+L161+L164+L167+L170+L173+L176+L179</f>
        <v>0</v>
      </c>
      <c r="M182" s="127">
        <f>M158+M161+M164+M167+M170+M173+M176+M179</f>
        <v>21170.1</v>
      </c>
      <c r="N182" s="127">
        <f t="shared" si="63"/>
        <v>357258.44000000006</v>
      </c>
      <c r="O182" s="127">
        <f t="shared" si="63"/>
        <v>44973.64</v>
      </c>
      <c r="P182" s="127">
        <f>P158+P161+P164+P167</f>
        <v>0</v>
      </c>
      <c r="Q182" s="127">
        <f>Q146</f>
        <v>0</v>
      </c>
      <c r="R182" s="237"/>
    </row>
    <row r="183" spans="1:19" ht="25.5" customHeight="1" x14ac:dyDescent="0.3">
      <c r="A183" s="257" t="s">
        <v>85</v>
      </c>
      <c r="B183" s="257"/>
      <c r="C183" s="257"/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</row>
    <row r="184" spans="1:19" ht="22.5" customHeight="1" x14ac:dyDescent="0.25">
      <c r="A184" s="222" t="s">
        <v>359</v>
      </c>
      <c r="B184" s="237" t="s">
        <v>29</v>
      </c>
      <c r="C184" s="237" t="s">
        <v>277</v>
      </c>
      <c r="D184" s="222" t="s">
        <v>278</v>
      </c>
      <c r="E184" s="222" t="s">
        <v>279</v>
      </c>
      <c r="F184" s="222" t="s">
        <v>544</v>
      </c>
      <c r="G184" s="242">
        <v>45991</v>
      </c>
      <c r="H184" s="240">
        <f>K184</f>
        <v>113894.21</v>
      </c>
      <c r="I184" s="14">
        <v>0</v>
      </c>
      <c r="J184" s="122" t="s">
        <v>14</v>
      </c>
      <c r="K184" s="123">
        <f>K186+K185</f>
        <v>113894.21</v>
      </c>
      <c r="L184" s="123">
        <f>L185+L186</f>
        <v>0</v>
      </c>
      <c r="M184" s="123">
        <f t="shared" ref="M184:P184" si="64">M185+M186</f>
        <v>0</v>
      </c>
      <c r="N184" s="123">
        <f>N185+N186</f>
        <v>113894.21</v>
      </c>
      <c r="O184" s="123">
        <f t="shared" si="64"/>
        <v>0</v>
      </c>
      <c r="P184" s="123">
        <f t="shared" si="64"/>
        <v>0</v>
      </c>
      <c r="Q184" s="14">
        <v>0</v>
      </c>
      <c r="R184" s="237" t="s">
        <v>209</v>
      </c>
    </row>
    <row r="185" spans="1:19" ht="45" customHeight="1" x14ac:dyDescent="0.25">
      <c r="A185" s="223"/>
      <c r="B185" s="237"/>
      <c r="C185" s="237"/>
      <c r="D185" s="223"/>
      <c r="E185" s="223"/>
      <c r="F185" s="223"/>
      <c r="G185" s="223"/>
      <c r="H185" s="240"/>
      <c r="I185" s="14">
        <v>0</v>
      </c>
      <c r="J185" s="122" t="s">
        <v>231</v>
      </c>
      <c r="K185" s="123">
        <f>SUM(L185:P185)</f>
        <v>71183.88</v>
      </c>
      <c r="L185" s="123">
        <v>0</v>
      </c>
      <c r="M185" s="123">
        <v>0</v>
      </c>
      <c r="N185" s="123">
        <v>71183.88</v>
      </c>
      <c r="O185" s="123">
        <v>0</v>
      </c>
      <c r="P185" s="123">
        <v>0</v>
      </c>
      <c r="Q185" s="14">
        <v>0</v>
      </c>
      <c r="R185" s="237"/>
    </row>
    <row r="186" spans="1:19" ht="59.25" customHeight="1" x14ac:dyDescent="0.25">
      <c r="A186" s="224"/>
      <c r="B186" s="237"/>
      <c r="C186" s="237"/>
      <c r="D186" s="224"/>
      <c r="E186" s="224"/>
      <c r="F186" s="224"/>
      <c r="G186" s="224"/>
      <c r="H186" s="240"/>
      <c r="I186" s="14">
        <v>0</v>
      </c>
      <c r="J186" s="122" t="s">
        <v>18</v>
      </c>
      <c r="K186" s="123">
        <f>SUM(L186:P186)</f>
        <v>42710.33</v>
      </c>
      <c r="L186" s="123">
        <v>0</v>
      </c>
      <c r="M186" s="123">
        <v>0</v>
      </c>
      <c r="N186" s="123">
        <v>42710.33</v>
      </c>
      <c r="O186" s="123">
        <v>0</v>
      </c>
      <c r="P186" s="123">
        <v>0</v>
      </c>
      <c r="Q186" s="14">
        <v>0</v>
      </c>
      <c r="R186" s="237"/>
    </row>
    <row r="187" spans="1:19" ht="52.5" customHeight="1" x14ac:dyDescent="0.25">
      <c r="A187" s="222" t="s">
        <v>360</v>
      </c>
      <c r="B187" s="237" t="s">
        <v>615</v>
      </c>
      <c r="C187" s="237" t="s">
        <v>131</v>
      </c>
      <c r="D187" s="222" t="s">
        <v>278</v>
      </c>
      <c r="E187" s="222" t="s">
        <v>616</v>
      </c>
      <c r="F187" s="222" t="s">
        <v>617</v>
      </c>
      <c r="G187" s="242">
        <v>45657</v>
      </c>
      <c r="H187" s="240">
        <f>K187</f>
        <v>4700</v>
      </c>
      <c r="I187" s="14">
        <v>0</v>
      </c>
      <c r="J187" s="122" t="s">
        <v>14</v>
      </c>
      <c r="K187" s="123">
        <f>K189+K188</f>
        <v>4700</v>
      </c>
      <c r="L187" s="123">
        <f>L188+L189</f>
        <v>0</v>
      </c>
      <c r="M187" s="123">
        <f t="shared" ref="M187" si="65">M188+M189</f>
        <v>0</v>
      </c>
      <c r="N187" s="123">
        <f>N188+N189</f>
        <v>4700</v>
      </c>
      <c r="O187" s="123">
        <f t="shared" ref="O187:P187" si="66">O188+O189</f>
        <v>0</v>
      </c>
      <c r="P187" s="123">
        <f t="shared" si="66"/>
        <v>0</v>
      </c>
      <c r="Q187" s="14">
        <v>0</v>
      </c>
      <c r="R187" s="237" t="s">
        <v>209</v>
      </c>
    </row>
    <row r="188" spans="1:19" ht="45" customHeight="1" x14ac:dyDescent="0.25">
      <c r="A188" s="223"/>
      <c r="B188" s="237"/>
      <c r="C188" s="237"/>
      <c r="D188" s="223"/>
      <c r="E188" s="223"/>
      <c r="F188" s="223"/>
      <c r="G188" s="223"/>
      <c r="H188" s="240"/>
      <c r="I188" s="14">
        <v>0</v>
      </c>
      <c r="J188" s="122" t="s">
        <v>231</v>
      </c>
      <c r="K188" s="123">
        <f>SUM(L188:P188)</f>
        <v>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4">
        <v>0</v>
      </c>
      <c r="R188" s="237"/>
    </row>
    <row r="189" spans="1:19" ht="64.5" customHeight="1" x14ac:dyDescent="0.25">
      <c r="A189" s="224"/>
      <c r="B189" s="237"/>
      <c r="C189" s="237"/>
      <c r="D189" s="224"/>
      <c r="E189" s="224"/>
      <c r="F189" s="224"/>
      <c r="G189" s="224"/>
      <c r="H189" s="240"/>
      <c r="I189" s="14">
        <v>0</v>
      </c>
      <c r="J189" s="122" t="s">
        <v>18</v>
      </c>
      <c r="K189" s="123">
        <f>SUM(L189:P189)</f>
        <v>4700</v>
      </c>
      <c r="L189" s="123">
        <v>0</v>
      </c>
      <c r="M189" s="123">
        <v>0</v>
      </c>
      <c r="N189" s="123">
        <v>4700</v>
      </c>
      <c r="O189" s="123">
        <v>0</v>
      </c>
      <c r="P189" s="123">
        <v>0</v>
      </c>
      <c r="Q189" s="14">
        <v>0</v>
      </c>
      <c r="R189" s="237"/>
    </row>
    <row r="190" spans="1:19" ht="27.75" customHeight="1" x14ac:dyDescent="0.25">
      <c r="A190" s="222" t="s">
        <v>361</v>
      </c>
      <c r="B190" s="237" t="s">
        <v>280</v>
      </c>
      <c r="C190" s="237" t="s">
        <v>281</v>
      </c>
      <c r="D190" s="222" t="s">
        <v>282</v>
      </c>
      <c r="E190" s="222" t="s">
        <v>283</v>
      </c>
      <c r="F190" s="222" t="s">
        <v>445</v>
      </c>
      <c r="G190" s="242">
        <v>46721</v>
      </c>
      <c r="H190" s="240">
        <f>K190</f>
        <v>1914710.34</v>
      </c>
      <c r="I190" s="14">
        <v>0</v>
      </c>
      <c r="J190" s="122" t="s">
        <v>14</v>
      </c>
      <c r="K190" s="123">
        <f>K191+K192</f>
        <v>1914710.34</v>
      </c>
      <c r="L190" s="123">
        <f t="shared" ref="L190:P190" si="67">L191+L192</f>
        <v>12537.93</v>
      </c>
      <c r="M190" s="123">
        <f t="shared" si="67"/>
        <v>155808.31</v>
      </c>
      <c r="N190" s="123">
        <f>N191+N192</f>
        <v>134580.74</v>
      </c>
      <c r="O190" s="123">
        <f t="shared" si="67"/>
        <v>934962.58000000007</v>
      </c>
      <c r="P190" s="123">
        <f t="shared" si="67"/>
        <v>676820.78</v>
      </c>
      <c r="Q190" s="14">
        <v>0</v>
      </c>
      <c r="R190" s="237" t="s">
        <v>209</v>
      </c>
    </row>
    <row r="191" spans="1:19" ht="43.5" customHeight="1" x14ac:dyDescent="0.3">
      <c r="A191" s="223"/>
      <c r="B191" s="237"/>
      <c r="C191" s="237"/>
      <c r="D191" s="223"/>
      <c r="E191" s="223"/>
      <c r="F191" s="223"/>
      <c r="G191" s="223"/>
      <c r="H191" s="240"/>
      <c r="I191" s="14">
        <v>0</v>
      </c>
      <c r="J191" s="122" t="s">
        <v>231</v>
      </c>
      <c r="K191" s="123">
        <f>L191+M191+N191+O191+P191</f>
        <v>1200523.3900000001</v>
      </c>
      <c r="L191" s="123">
        <v>7861.28</v>
      </c>
      <c r="M191" s="123">
        <v>97691.81</v>
      </c>
      <c r="N191" s="123">
        <v>60588.97</v>
      </c>
      <c r="O191" s="123">
        <v>586221.54</v>
      </c>
      <c r="P191" s="123">
        <v>448159.79</v>
      </c>
      <c r="Q191" s="14">
        <v>0</v>
      </c>
      <c r="R191" s="237"/>
      <c r="S191" s="48"/>
    </row>
    <row r="192" spans="1:19" ht="62.25" customHeight="1" x14ac:dyDescent="0.25">
      <c r="A192" s="224"/>
      <c r="B192" s="237"/>
      <c r="C192" s="237"/>
      <c r="D192" s="224"/>
      <c r="E192" s="224"/>
      <c r="F192" s="224"/>
      <c r="G192" s="224"/>
      <c r="H192" s="240"/>
      <c r="I192" s="14">
        <v>0</v>
      </c>
      <c r="J192" s="122" t="s">
        <v>18</v>
      </c>
      <c r="K192" s="123">
        <f>L192+M192+N192+O192+P192</f>
        <v>714186.95</v>
      </c>
      <c r="L192" s="123">
        <v>4676.6499999999996</v>
      </c>
      <c r="M192" s="123">
        <v>58116.5</v>
      </c>
      <c r="N192" s="123">
        <v>73991.77</v>
      </c>
      <c r="O192" s="123">
        <v>348741.04</v>
      </c>
      <c r="P192" s="123">
        <v>228660.99</v>
      </c>
      <c r="Q192" s="14">
        <v>0</v>
      </c>
      <c r="R192" s="237"/>
    </row>
    <row r="193" spans="1:19" ht="27.75" customHeight="1" x14ac:dyDescent="0.25">
      <c r="A193" s="222" t="s">
        <v>384</v>
      </c>
      <c r="B193" s="222" t="s">
        <v>72</v>
      </c>
      <c r="C193" s="222" t="s">
        <v>285</v>
      </c>
      <c r="D193" s="222" t="s">
        <v>286</v>
      </c>
      <c r="E193" s="222" t="s">
        <v>262</v>
      </c>
      <c r="F193" s="222" t="s">
        <v>131</v>
      </c>
      <c r="G193" s="242" t="s">
        <v>131</v>
      </c>
      <c r="H193" s="245">
        <f>K193</f>
        <v>0</v>
      </c>
      <c r="I193" s="14">
        <v>0</v>
      </c>
      <c r="J193" s="122" t="s">
        <v>14</v>
      </c>
      <c r="K193" s="123">
        <f>K194+K195</f>
        <v>0</v>
      </c>
      <c r="L193" s="123">
        <f t="shared" ref="L193:P193" si="68">L194+L195</f>
        <v>0</v>
      </c>
      <c r="M193" s="123">
        <f t="shared" si="68"/>
        <v>0</v>
      </c>
      <c r="N193" s="123">
        <f t="shared" si="68"/>
        <v>0</v>
      </c>
      <c r="O193" s="123">
        <f t="shared" si="68"/>
        <v>0</v>
      </c>
      <c r="P193" s="123">
        <f t="shared" si="68"/>
        <v>0</v>
      </c>
      <c r="Q193" s="14">
        <v>0</v>
      </c>
      <c r="R193" s="222" t="s">
        <v>209</v>
      </c>
    </row>
    <row r="194" spans="1:19" ht="38.25" customHeight="1" x14ac:dyDescent="0.25">
      <c r="A194" s="223"/>
      <c r="B194" s="223"/>
      <c r="C194" s="223"/>
      <c r="D194" s="225"/>
      <c r="E194" s="223"/>
      <c r="F194" s="223"/>
      <c r="G194" s="223"/>
      <c r="H194" s="246"/>
      <c r="I194" s="14">
        <v>0</v>
      </c>
      <c r="J194" s="122" t="s">
        <v>231</v>
      </c>
      <c r="K194" s="123">
        <f>L194+M194+N194+O194+P194</f>
        <v>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4">
        <v>0</v>
      </c>
      <c r="R194" s="223"/>
    </row>
    <row r="195" spans="1:19" ht="77.25" customHeight="1" x14ac:dyDescent="0.25">
      <c r="A195" s="224"/>
      <c r="B195" s="224"/>
      <c r="C195" s="224"/>
      <c r="D195" s="226"/>
      <c r="E195" s="224"/>
      <c r="F195" s="224"/>
      <c r="G195" s="224"/>
      <c r="H195" s="247"/>
      <c r="I195" s="14">
        <v>0</v>
      </c>
      <c r="J195" s="122" t="s">
        <v>18</v>
      </c>
      <c r="K195" s="123">
        <f>L195+M195+N195+O195+P195</f>
        <v>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4">
        <v>0</v>
      </c>
      <c r="R195" s="224"/>
    </row>
    <row r="196" spans="1:19" ht="28.5" customHeight="1" x14ac:dyDescent="0.25">
      <c r="A196" s="237" t="s">
        <v>385</v>
      </c>
      <c r="B196" s="237" t="s">
        <v>552</v>
      </c>
      <c r="C196" s="237" t="s">
        <v>288</v>
      </c>
      <c r="D196" s="237" t="s">
        <v>289</v>
      </c>
      <c r="E196" s="237" t="s">
        <v>440</v>
      </c>
      <c r="F196" s="237" t="s">
        <v>342</v>
      </c>
      <c r="G196" s="239">
        <v>45657</v>
      </c>
      <c r="H196" s="240">
        <f>K196</f>
        <v>9990</v>
      </c>
      <c r="I196" s="14">
        <v>0</v>
      </c>
      <c r="J196" s="122" t="s">
        <v>14</v>
      </c>
      <c r="K196" s="123">
        <f>K197+K198</f>
        <v>9990</v>
      </c>
      <c r="L196" s="123">
        <f t="shared" ref="L196:P196" si="69">L197+L198</f>
        <v>0</v>
      </c>
      <c r="M196" s="123">
        <f t="shared" si="69"/>
        <v>9990</v>
      </c>
      <c r="N196" s="123">
        <f t="shared" si="69"/>
        <v>0</v>
      </c>
      <c r="O196" s="123">
        <f t="shared" si="69"/>
        <v>0</v>
      </c>
      <c r="P196" s="123">
        <f t="shared" si="69"/>
        <v>0</v>
      </c>
      <c r="Q196" s="14">
        <v>0</v>
      </c>
      <c r="R196" s="237" t="s">
        <v>209</v>
      </c>
    </row>
    <row r="197" spans="1:19" ht="42.75" customHeight="1" x14ac:dyDescent="0.25">
      <c r="A197" s="237"/>
      <c r="B197" s="237"/>
      <c r="C197" s="237"/>
      <c r="D197" s="238"/>
      <c r="E197" s="237"/>
      <c r="F197" s="237"/>
      <c r="G197" s="237"/>
      <c r="H197" s="240"/>
      <c r="I197" s="14">
        <v>0</v>
      </c>
      <c r="J197" s="122" t="s">
        <v>231</v>
      </c>
      <c r="K197" s="123">
        <f>L197+M197+N197+O197+P197</f>
        <v>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4">
        <v>0</v>
      </c>
      <c r="R197" s="237"/>
    </row>
    <row r="198" spans="1:19" ht="60" customHeight="1" x14ac:dyDescent="0.25">
      <c r="A198" s="237"/>
      <c r="B198" s="237"/>
      <c r="C198" s="237"/>
      <c r="D198" s="238"/>
      <c r="E198" s="237"/>
      <c r="F198" s="237"/>
      <c r="G198" s="237"/>
      <c r="H198" s="240"/>
      <c r="I198" s="14">
        <v>0</v>
      </c>
      <c r="J198" s="122" t="s">
        <v>18</v>
      </c>
      <c r="K198" s="123">
        <f>L198+M198+N198+O198+P198</f>
        <v>9990</v>
      </c>
      <c r="L198" s="123">
        <v>0</v>
      </c>
      <c r="M198" s="123">
        <v>9990</v>
      </c>
      <c r="N198" s="123">
        <v>0</v>
      </c>
      <c r="O198" s="123">
        <v>0</v>
      </c>
      <c r="P198" s="123">
        <v>0</v>
      </c>
      <c r="Q198" s="14">
        <v>0</v>
      </c>
      <c r="R198" s="237"/>
    </row>
    <row r="199" spans="1:19" ht="31.5" customHeight="1" x14ac:dyDescent="0.25">
      <c r="A199" s="237" t="s">
        <v>386</v>
      </c>
      <c r="B199" s="237" t="s">
        <v>186</v>
      </c>
      <c r="C199" s="237" t="s">
        <v>291</v>
      </c>
      <c r="D199" s="237" t="s">
        <v>292</v>
      </c>
      <c r="E199" s="237" t="s">
        <v>440</v>
      </c>
      <c r="F199" s="237" t="s">
        <v>342</v>
      </c>
      <c r="G199" s="239">
        <v>45657</v>
      </c>
      <c r="H199" s="240">
        <f>K199</f>
        <v>14999</v>
      </c>
      <c r="I199" s="14">
        <v>0</v>
      </c>
      <c r="J199" s="122" t="s">
        <v>14</v>
      </c>
      <c r="K199" s="123">
        <f>K200+K201</f>
        <v>14999</v>
      </c>
      <c r="L199" s="123">
        <f t="shared" ref="L199:P199" si="70">L200+L201</f>
        <v>0</v>
      </c>
      <c r="M199" s="123">
        <f t="shared" si="70"/>
        <v>14999</v>
      </c>
      <c r="N199" s="123">
        <f t="shared" si="70"/>
        <v>0</v>
      </c>
      <c r="O199" s="123">
        <f t="shared" si="70"/>
        <v>0</v>
      </c>
      <c r="P199" s="123">
        <f t="shared" si="70"/>
        <v>0</v>
      </c>
      <c r="Q199" s="14">
        <v>0</v>
      </c>
      <c r="R199" s="237" t="s">
        <v>209</v>
      </c>
    </row>
    <row r="200" spans="1:19" ht="64.5" customHeight="1" x14ac:dyDescent="0.25">
      <c r="A200" s="237"/>
      <c r="B200" s="237"/>
      <c r="C200" s="237"/>
      <c r="D200" s="238"/>
      <c r="E200" s="237"/>
      <c r="F200" s="237"/>
      <c r="G200" s="237"/>
      <c r="H200" s="240"/>
      <c r="I200" s="14">
        <v>0</v>
      </c>
      <c r="J200" s="122" t="s">
        <v>231</v>
      </c>
      <c r="K200" s="123">
        <f>L200+M200+N200+O200+P200</f>
        <v>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4">
        <v>0</v>
      </c>
      <c r="R200" s="237"/>
    </row>
    <row r="201" spans="1:19" ht="62.25" customHeight="1" x14ac:dyDescent="0.25">
      <c r="A201" s="237"/>
      <c r="B201" s="237"/>
      <c r="C201" s="237"/>
      <c r="D201" s="238"/>
      <c r="E201" s="237"/>
      <c r="F201" s="237"/>
      <c r="G201" s="237"/>
      <c r="H201" s="240"/>
      <c r="I201" s="14">
        <v>0</v>
      </c>
      <c r="J201" s="122" t="s">
        <v>18</v>
      </c>
      <c r="K201" s="123">
        <f>L201+M201+N201+O201+P201</f>
        <v>14999</v>
      </c>
      <c r="L201" s="123">
        <v>0</v>
      </c>
      <c r="M201" s="123">
        <v>14999</v>
      </c>
      <c r="N201" s="123">
        <v>0</v>
      </c>
      <c r="O201" s="123">
        <v>0</v>
      </c>
      <c r="P201" s="123">
        <v>0</v>
      </c>
      <c r="Q201" s="14">
        <v>0</v>
      </c>
      <c r="R201" s="237"/>
    </row>
    <row r="202" spans="1:19" ht="21" customHeight="1" x14ac:dyDescent="0.25">
      <c r="A202" s="222" t="s">
        <v>387</v>
      </c>
      <c r="B202" s="237" t="s">
        <v>120</v>
      </c>
      <c r="C202" s="237" t="s">
        <v>294</v>
      </c>
      <c r="D202" s="237" t="s">
        <v>295</v>
      </c>
      <c r="E202" s="237" t="s">
        <v>207</v>
      </c>
      <c r="F202" s="237" t="s">
        <v>208</v>
      </c>
      <c r="G202" s="239">
        <v>46721</v>
      </c>
      <c r="H202" s="240">
        <f>K202</f>
        <v>109590</v>
      </c>
      <c r="I202" s="14">
        <v>0</v>
      </c>
      <c r="J202" s="122" t="s">
        <v>14</v>
      </c>
      <c r="K202" s="123">
        <v>109590</v>
      </c>
      <c r="L202" s="123">
        <v>0</v>
      </c>
      <c r="M202" s="123">
        <v>0</v>
      </c>
      <c r="N202" s="123">
        <v>0</v>
      </c>
      <c r="O202" s="123">
        <v>36530</v>
      </c>
      <c r="P202" s="123">
        <v>73060</v>
      </c>
      <c r="Q202" s="14">
        <v>0</v>
      </c>
      <c r="R202" s="237" t="s">
        <v>209</v>
      </c>
    </row>
    <row r="203" spans="1:19" ht="42.75" customHeight="1" x14ac:dyDescent="0.25">
      <c r="A203" s="223"/>
      <c r="B203" s="237"/>
      <c r="C203" s="237"/>
      <c r="D203" s="238"/>
      <c r="E203" s="237"/>
      <c r="F203" s="237"/>
      <c r="G203" s="239"/>
      <c r="H203" s="240"/>
      <c r="I203" s="14">
        <v>0</v>
      </c>
      <c r="J203" s="122" t="s">
        <v>231</v>
      </c>
      <c r="K203" s="123">
        <v>67069.08</v>
      </c>
      <c r="L203" s="123">
        <v>0</v>
      </c>
      <c r="M203" s="123">
        <v>0</v>
      </c>
      <c r="N203" s="123">
        <v>0</v>
      </c>
      <c r="O203" s="123">
        <v>22356.36</v>
      </c>
      <c r="P203" s="123">
        <v>44712.72</v>
      </c>
      <c r="Q203" s="14">
        <v>0</v>
      </c>
      <c r="R203" s="237"/>
    </row>
    <row r="204" spans="1:19" ht="57" customHeight="1" x14ac:dyDescent="0.25">
      <c r="A204" s="224"/>
      <c r="B204" s="237"/>
      <c r="C204" s="237"/>
      <c r="D204" s="238"/>
      <c r="E204" s="237"/>
      <c r="F204" s="237"/>
      <c r="G204" s="239"/>
      <c r="H204" s="240"/>
      <c r="I204" s="14">
        <v>0</v>
      </c>
      <c r="J204" s="122" t="s">
        <v>18</v>
      </c>
      <c r="K204" s="123">
        <v>42520.92</v>
      </c>
      <c r="L204" s="123">
        <v>0</v>
      </c>
      <c r="M204" s="123">
        <v>0</v>
      </c>
      <c r="N204" s="123">
        <v>0</v>
      </c>
      <c r="O204" s="123">
        <v>14173.64</v>
      </c>
      <c r="P204" s="123">
        <v>28347.279999999999</v>
      </c>
      <c r="Q204" s="14">
        <v>0</v>
      </c>
      <c r="R204" s="237"/>
    </row>
    <row r="205" spans="1:19" ht="28.5" customHeight="1" x14ac:dyDescent="0.25">
      <c r="A205" s="222" t="s">
        <v>468</v>
      </c>
      <c r="B205" s="237" t="s">
        <v>187</v>
      </c>
      <c r="C205" s="237" t="s">
        <v>297</v>
      </c>
      <c r="D205" s="237" t="s">
        <v>298</v>
      </c>
      <c r="E205" s="237" t="s">
        <v>440</v>
      </c>
      <c r="F205" s="237" t="s">
        <v>343</v>
      </c>
      <c r="G205" s="239">
        <v>45657</v>
      </c>
      <c r="H205" s="240">
        <f>K205</f>
        <v>12860.54</v>
      </c>
      <c r="I205" s="14">
        <v>0</v>
      </c>
      <c r="J205" s="122" t="s">
        <v>14</v>
      </c>
      <c r="K205" s="123">
        <f>K206+K207</f>
        <v>12860.54</v>
      </c>
      <c r="L205" s="123">
        <f t="shared" ref="L205:P205" si="71">L206+L207</f>
        <v>6430.54</v>
      </c>
      <c r="M205" s="123">
        <f t="shared" si="71"/>
        <v>6430</v>
      </c>
      <c r="N205" s="123">
        <f t="shared" si="71"/>
        <v>0</v>
      </c>
      <c r="O205" s="123">
        <f t="shared" si="71"/>
        <v>0</v>
      </c>
      <c r="P205" s="123">
        <f t="shared" si="71"/>
        <v>0</v>
      </c>
      <c r="Q205" s="14">
        <v>0</v>
      </c>
      <c r="R205" s="237" t="s">
        <v>209</v>
      </c>
    </row>
    <row r="206" spans="1:19" ht="41.25" customHeight="1" x14ac:dyDescent="0.25">
      <c r="A206" s="223"/>
      <c r="B206" s="237"/>
      <c r="C206" s="237"/>
      <c r="D206" s="238"/>
      <c r="E206" s="237"/>
      <c r="F206" s="237"/>
      <c r="G206" s="239"/>
      <c r="H206" s="240"/>
      <c r="I206" s="14">
        <v>0</v>
      </c>
      <c r="J206" s="122" t="s">
        <v>231</v>
      </c>
      <c r="K206" s="123">
        <v>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4">
        <v>0</v>
      </c>
      <c r="R206" s="237"/>
    </row>
    <row r="207" spans="1:19" ht="59.25" customHeight="1" x14ac:dyDescent="0.3">
      <c r="A207" s="224"/>
      <c r="B207" s="237"/>
      <c r="C207" s="237"/>
      <c r="D207" s="238"/>
      <c r="E207" s="237"/>
      <c r="F207" s="237"/>
      <c r="G207" s="239"/>
      <c r="H207" s="240"/>
      <c r="I207" s="14">
        <v>0</v>
      </c>
      <c r="J207" s="122" t="s">
        <v>18</v>
      </c>
      <c r="K207" s="123">
        <f>L207+M207</f>
        <v>12860.54</v>
      </c>
      <c r="L207" s="123">
        <v>6430.54</v>
      </c>
      <c r="M207" s="123">
        <v>6430</v>
      </c>
      <c r="N207" s="123">
        <v>0</v>
      </c>
      <c r="O207" s="123">
        <v>0</v>
      </c>
      <c r="P207" s="123">
        <v>0</v>
      </c>
      <c r="Q207" s="14">
        <v>0</v>
      </c>
      <c r="R207" s="237"/>
      <c r="S207" s="48"/>
    </row>
    <row r="208" spans="1:19" ht="30" customHeight="1" x14ac:dyDescent="0.25">
      <c r="A208" s="222" t="s">
        <v>485</v>
      </c>
      <c r="B208" s="237" t="s">
        <v>178</v>
      </c>
      <c r="C208" s="237" t="s">
        <v>309</v>
      </c>
      <c r="D208" s="237" t="s">
        <v>310</v>
      </c>
      <c r="E208" s="237" t="s">
        <v>255</v>
      </c>
      <c r="F208" s="237" t="s">
        <v>313</v>
      </c>
      <c r="G208" s="239">
        <v>45657</v>
      </c>
      <c r="H208" s="240">
        <f>K208</f>
        <v>0</v>
      </c>
      <c r="I208" s="14">
        <v>0</v>
      </c>
      <c r="J208" s="122" t="s">
        <v>14</v>
      </c>
      <c r="K208" s="123">
        <f>K209+K210</f>
        <v>0</v>
      </c>
      <c r="L208" s="123">
        <f t="shared" ref="L208:P208" si="72">L209+L210</f>
        <v>0</v>
      </c>
      <c r="M208" s="123">
        <f t="shared" si="72"/>
        <v>0</v>
      </c>
      <c r="N208" s="123">
        <f t="shared" si="72"/>
        <v>0</v>
      </c>
      <c r="O208" s="123">
        <f t="shared" si="72"/>
        <v>0</v>
      </c>
      <c r="P208" s="123">
        <f t="shared" si="72"/>
        <v>0</v>
      </c>
      <c r="Q208" s="14">
        <v>0</v>
      </c>
      <c r="R208" s="237" t="s">
        <v>209</v>
      </c>
    </row>
    <row r="209" spans="1:19" ht="46.5" customHeight="1" x14ac:dyDescent="0.25">
      <c r="A209" s="223"/>
      <c r="B209" s="237"/>
      <c r="C209" s="237"/>
      <c r="D209" s="238"/>
      <c r="E209" s="237"/>
      <c r="F209" s="237"/>
      <c r="G209" s="239"/>
      <c r="H209" s="240"/>
      <c r="I209" s="14">
        <v>0</v>
      </c>
      <c r="J209" s="122" t="s">
        <v>231</v>
      </c>
      <c r="K209" s="123">
        <v>0</v>
      </c>
      <c r="L209" s="123">
        <v>0</v>
      </c>
      <c r="M209" s="123">
        <v>0</v>
      </c>
      <c r="N209" s="123">
        <v>0</v>
      </c>
      <c r="O209" s="123">
        <v>0</v>
      </c>
      <c r="P209" s="123">
        <v>0</v>
      </c>
      <c r="Q209" s="14">
        <v>0</v>
      </c>
      <c r="R209" s="237"/>
    </row>
    <row r="210" spans="1:19" ht="62.25" customHeight="1" x14ac:dyDescent="0.25">
      <c r="A210" s="224"/>
      <c r="B210" s="237"/>
      <c r="C210" s="237"/>
      <c r="D210" s="238"/>
      <c r="E210" s="237"/>
      <c r="F210" s="237"/>
      <c r="G210" s="239"/>
      <c r="H210" s="240"/>
      <c r="I210" s="14">
        <v>0</v>
      </c>
      <c r="J210" s="122" t="s">
        <v>18</v>
      </c>
      <c r="K210" s="123">
        <f>L210</f>
        <v>0</v>
      </c>
      <c r="L210" s="123">
        <v>0</v>
      </c>
      <c r="M210" s="123">
        <v>0</v>
      </c>
      <c r="N210" s="123">
        <v>0</v>
      </c>
      <c r="O210" s="123">
        <v>0</v>
      </c>
      <c r="P210" s="123">
        <v>0</v>
      </c>
      <c r="Q210" s="14">
        <v>0</v>
      </c>
      <c r="R210" s="237"/>
    </row>
    <row r="211" spans="1:19" ht="27" customHeight="1" x14ac:dyDescent="0.25">
      <c r="A211" s="222" t="s">
        <v>523</v>
      </c>
      <c r="B211" s="222" t="s">
        <v>346</v>
      </c>
      <c r="C211" s="222" t="s">
        <v>300</v>
      </c>
      <c r="D211" s="222" t="s">
        <v>301</v>
      </c>
      <c r="E211" s="222" t="s">
        <v>440</v>
      </c>
      <c r="F211" s="222" t="s">
        <v>343</v>
      </c>
      <c r="G211" s="242">
        <v>45657</v>
      </c>
      <c r="H211" s="245">
        <f>K211</f>
        <v>3000</v>
      </c>
      <c r="I211" s="14">
        <v>0</v>
      </c>
      <c r="J211" s="122" t="s">
        <v>14</v>
      </c>
      <c r="K211" s="123">
        <f>K212+K213</f>
        <v>3000</v>
      </c>
      <c r="L211" s="123">
        <f t="shared" ref="L211:P211" si="73">L212+L213</f>
        <v>0</v>
      </c>
      <c r="M211" s="123">
        <f t="shared" si="73"/>
        <v>3000</v>
      </c>
      <c r="N211" s="123">
        <f t="shared" si="73"/>
        <v>0</v>
      </c>
      <c r="O211" s="123">
        <f t="shared" si="73"/>
        <v>0</v>
      </c>
      <c r="P211" s="123">
        <f t="shared" si="73"/>
        <v>0</v>
      </c>
      <c r="Q211" s="14">
        <v>0</v>
      </c>
      <c r="R211" s="222" t="s">
        <v>209</v>
      </c>
    </row>
    <row r="212" spans="1:19" ht="43.5" customHeight="1" x14ac:dyDescent="0.25">
      <c r="A212" s="223"/>
      <c r="B212" s="223"/>
      <c r="C212" s="223"/>
      <c r="D212" s="225"/>
      <c r="E212" s="223"/>
      <c r="F212" s="223"/>
      <c r="G212" s="243"/>
      <c r="H212" s="246"/>
      <c r="I212" s="14">
        <v>0</v>
      </c>
      <c r="J212" s="122" t="s">
        <v>231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4">
        <v>0</v>
      </c>
      <c r="R212" s="223"/>
    </row>
    <row r="213" spans="1:19" ht="63.75" customHeight="1" x14ac:dyDescent="0.25">
      <c r="A213" s="224"/>
      <c r="B213" s="224"/>
      <c r="C213" s="224"/>
      <c r="D213" s="226"/>
      <c r="E213" s="224"/>
      <c r="F213" s="224"/>
      <c r="G213" s="244"/>
      <c r="H213" s="247"/>
      <c r="I213" s="14">
        <v>0</v>
      </c>
      <c r="J213" s="122" t="s">
        <v>18</v>
      </c>
      <c r="K213" s="123">
        <f>L213+M213</f>
        <v>3000</v>
      </c>
      <c r="L213" s="123">
        <v>0</v>
      </c>
      <c r="M213" s="123">
        <v>3000</v>
      </c>
      <c r="N213" s="123">
        <v>0</v>
      </c>
      <c r="O213" s="123">
        <v>0</v>
      </c>
      <c r="P213" s="123">
        <v>0</v>
      </c>
      <c r="Q213" s="14">
        <v>0</v>
      </c>
      <c r="R213" s="224"/>
    </row>
    <row r="214" spans="1:19" ht="30" customHeight="1" x14ac:dyDescent="0.25">
      <c r="A214" s="237" t="s">
        <v>524</v>
      </c>
      <c r="B214" s="237" t="s">
        <v>323</v>
      </c>
      <c r="C214" s="237" t="s">
        <v>131</v>
      </c>
      <c r="D214" s="237" t="s">
        <v>324</v>
      </c>
      <c r="E214" s="237" t="s">
        <v>215</v>
      </c>
      <c r="F214" s="237" t="s">
        <v>131</v>
      </c>
      <c r="G214" s="239" t="s">
        <v>131</v>
      </c>
      <c r="H214" s="240">
        <f>K214</f>
        <v>0</v>
      </c>
      <c r="I214" s="14">
        <v>0</v>
      </c>
      <c r="J214" s="122" t="s">
        <v>14</v>
      </c>
      <c r="K214" s="123">
        <f>K215+K216</f>
        <v>0</v>
      </c>
      <c r="L214" s="123">
        <f t="shared" ref="L214:P214" si="74">L215+L216</f>
        <v>0</v>
      </c>
      <c r="M214" s="123">
        <f t="shared" si="74"/>
        <v>0</v>
      </c>
      <c r="N214" s="123">
        <f t="shared" si="74"/>
        <v>0</v>
      </c>
      <c r="O214" s="123">
        <f t="shared" si="74"/>
        <v>0</v>
      </c>
      <c r="P214" s="123">
        <f t="shared" si="74"/>
        <v>0</v>
      </c>
      <c r="Q214" s="14">
        <v>0</v>
      </c>
      <c r="R214" s="237" t="s">
        <v>209</v>
      </c>
    </row>
    <row r="215" spans="1:19" ht="46.5" customHeight="1" x14ac:dyDescent="0.25">
      <c r="A215" s="237"/>
      <c r="B215" s="237"/>
      <c r="C215" s="237"/>
      <c r="D215" s="238"/>
      <c r="E215" s="237"/>
      <c r="F215" s="237"/>
      <c r="G215" s="239"/>
      <c r="H215" s="240"/>
      <c r="I215" s="14">
        <v>0</v>
      </c>
      <c r="J215" s="122" t="s">
        <v>231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4">
        <v>0</v>
      </c>
      <c r="R215" s="237"/>
    </row>
    <row r="216" spans="1:19" ht="65.25" customHeight="1" x14ac:dyDescent="0.25">
      <c r="A216" s="237"/>
      <c r="B216" s="237"/>
      <c r="C216" s="237"/>
      <c r="D216" s="238"/>
      <c r="E216" s="237"/>
      <c r="F216" s="237"/>
      <c r="G216" s="239"/>
      <c r="H216" s="240"/>
      <c r="I216" s="14">
        <v>0</v>
      </c>
      <c r="J216" s="122" t="s">
        <v>18</v>
      </c>
      <c r="K216" s="123">
        <f>L216</f>
        <v>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4">
        <v>0</v>
      </c>
      <c r="R216" s="237"/>
    </row>
    <row r="217" spans="1:19" ht="48.75" customHeight="1" x14ac:dyDescent="0.25">
      <c r="A217" s="237" t="s">
        <v>522</v>
      </c>
      <c r="B217" s="237" t="s">
        <v>322</v>
      </c>
      <c r="C217" s="237" t="s">
        <v>325</v>
      </c>
      <c r="D217" s="237" t="s">
        <v>326</v>
      </c>
      <c r="E217" s="237" t="s">
        <v>262</v>
      </c>
      <c r="F217" s="237" t="s">
        <v>327</v>
      </c>
      <c r="G217" s="239">
        <v>45291</v>
      </c>
      <c r="H217" s="240">
        <f>K217+I217</f>
        <v>38591.22077</v>
      </c>
      <c r="I217" s="123">
        <f>I218+I219</f>
        <v>16764.58843</v>
      </c>
      <c r="J217" s="122" t="s">
        <v>14</v>
      </c>
      <c r="K217" s="123">
        <f>K218+K219</f>
        <v>21826.63234</v>
      </c>
      <c r="L217" s="123">
        <f t="shared" ref="L217:P217" si="75">L218+L219</f>
        <v>21826.63234</v>
      </c>
      <c r="M217" s="123">
        <f t="shared" si="75"/>
        <v>0</v>
      </c>
      <c r="N217" s="123">
        <f t="shared" si="75"/>
        <v>0</v>
      </c>
      <c r="O217" s="123">
        <f t="shared" si="75"/>
        <v>0</v>
      </c>
      <c r="P217" s="123">
        <f t="shared" si="75"/>
        <v>0</v>
      </c>
      <c r="Q217" s="14">
        <v>0</v>
      </c>
      <c r="R217" s="237" t="s">
        <v>209</v>
      </c>
    </row>
    <row r="218" spans="1:19" ht="66" customHeight="1" x14ac:dyDescent="0.25">
      <c r="A218" s="237"/>
      <c r="B218" s="237"/>
      <c r="C218" s="237"/>
      <c r="D218" s="238"/>
      <c r="E218" s="237"/>
      <c r="F218" s="237"/>
      <c r="G218" s="239"/>
      <c r="H218" s="240"/>
      <c r="I218" s="123">
        <v>0</v>
      </c>
      <c r="J218" s="122" t="s">
        <v>231</v>
      </c>
      <c r="K218" s="123">
        <v>0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4">
        <v>0</v>
      </c>
      <c r="R218" s="237"/>
    </row>
    <row r="219" spans="1:19" ht="192.75" customHeight="1" x14ac:dyDescent="0.25">
      <c r="A219" s="237"/>
      <c r="B219" s="237"/>
      <c r="C219" s="237"/>
      <c r="D219" s="238"/>
      <c r="E219" s="237"/>
      <c r="F219" s="237"/>
      <c r="G219" s="239"/>
      <c r="H219" s="240"/>
      <c r="I219" s="123">
        <v>16764.58843</v>
      </c>
      <c r="J219" s="122" t="s">
        <v>18</v>
      </c>
      <c r="K219" s="123">
        <f>L219</f>
        <v>21826.63234</v>
      </c>
      <c r="L219" s="123">
        <f>21835.36157- 8.72923</f>
        <v>21826.63234</v>
      </c>
      <c r="M219" s="123">
        <v>0</v>
      </c>
      <c r="N219" s="123">
        <v>0</v>
      </c>
      <c r="O219" s="123">
        <v>0</v>
      </c>
      <c r="P219" s="123">
        <v>0</v>
      </c>
      <c r="Q219" s="14">
        <v>0</v>
      </c>
      <c r="R219" s="237"/>
    </row>
    <row r="220" spans="1:19" ht="43.5" customHeight="1" x14ac:dyDescent="0.25">
      <c r="A220" s="237" t="s">
        <v>525</v>
      </c>
      <c r="B220" s="237" t="s">
        <v>318</v>
      </c>
      <c r="C220" s="237" t="s">
        <v>330</v>
      </c>
      <c r="D220" s="237" t="s">
        <v>328</v>
      </c>
      <c r="E220" s="237" t="s">
        <v>215</v>
      </c>
      <c r="F220" s="239" t="s">
        <v>329</v>
      </c>
      <c r="G220" s="239">
        <v>45291</v>
      </c>
      <c r="H220" s="240">
        <f>K220+I220</f>
        <v>70.443120000000008</v>
      </c>
      <c r="I220" s="123">
        <f>I221+I222</f>
        <v>21.132940000000001</v>
      </c>
      <c r="J220" s="122" t="s">
        <v>14</v>
      </c>
      <c r="K220" s="123">
        <f>K221+K222</f>
        <v>49.310180000000003</v>
      </c>
      <c r="L220" s="123">
        <f t="shared" ref="L220:P220" si="76">L221+L222</f>
        <v>49.310180000000003</v>
      </c>
      <c r="M220" s="123">
        <f t="shared" si="76"/>
        <v>0</v>
      </c>
      <c r="N220" s="123">
        <f t="shared" si="76"/>
        <v>0</v>
      </c>
      <c r="O220" s="123">
        <f t="shared" si="76"/>
        <v>0</v>
      </c>
      <c r="P220" s="123">
        <f t="shared" si="76"/>
        <v>0</v>
      </c>
      <c r="Q220" s="14">
        <v>0</v>
      </c>
      <c r="R220" s="237" t="s">
        <v>209</v>
      </c>
    </row>
    <row r="221" spans="1:19" ht="66" customHeight="1" x14ac:dyDescent="0.25">
      <c r="A221" s="237"/>
      <c r="B221" s="237"/>
      <c r="C221" s="237"/>
      <c r="D221" s="238"/>
      <c r="E221" s="237"/>
      <c r="F221" s="237"/>
      <c r="G221" s="239"/>
      <c r="H221" s="240"/>
      <c r="I221" s="123">
        <v>0</v>
      </c>
      <c r="J221" s="122" t="s">
        <v>231</v>
      </c>
      <c r="K221" s="123">
        <v>0</v>
      </c>
      <c r="L221" s="123">
        <v>0</v>
      </c>
      <c r="M221" s="123">
        <v>0</v>
      </c>
      <c r="N221" s="123">
        <v>0</v>
      </c>
      <c r="O221" s="123">
        <v>0</v>
      </c>
      <c r="P221" s="123">
        <v>0</v>
      </c>
      <c r="Q221" s="14">
        <v>0</v>
      </c>
      <c r="R221" s="237"/>
    </row>
    <row r="222" spans="1:19" ht="104.25" customHeight="1" x14ac:dyDescent="0.25">
      <c r="A222" s="237"/>
      <c r="B222" s="237"/>
      <c r="C222" s="237"/>
      <c r="D222" s="238"/>
      <c r="E222" s="237"/>
      <c r="F222" s="237"/>
      <c r="G222" s="239"/>
      <c r="H222" s="240"/>
      <c r="I222" s="123">
        <v>21.132940000000001</v>
      </c>
      <c r="J222" s="122" t="s">
        <v>18</v>
      </c>
      <c r="K222" s="123">
        <f>L222</f>
        <v>49.310180000000003</v>
      </c>
      <c r="L222" s="123">
        <v>49.310180000000003</v>
      </c>
      <c r="M222" s="123">
        <v>0</v>
      </c>
      <c r="N222" s="123">
        <v>0</v>
      </c>
      <c r="O222" s="123">
        <v>0</v>
      </c>
      <c r="P222" s="123">
        <v>0</v>
      </c>
      <c r="Q222" s="14">
        <v>0</v>
      </c>
      <c r="R222" s="237"/>
    </row>
    <row r="223" spans="1:19" ht="25.5" customHeight="1" x14ac:dyDescent="0.5">
      <c r="A223" s="222" t="s">
        <v>526</v>
      </c>
      <c r="B223" s="237" t="s">
        <v>442</v>
      </c>
      <c r="C223" s="237" t="s">
        <v>443</v>
      </c>
      <c r="D223" s="237" t="s">
        <v>358</v>
      </c>
      <c r="E223" s="237" t="s">
        <v>262</v>
      </c>
      <c r="F223" s="239" t="s">
        <v>370</v>
      </c>
      <c r="G223" s="239">
        <v>46356</v>
      </c>
      <c r="H223" s="240">
        <f>K223+I223</f>
        <v>319640.81</v>
      </c>
      <c r="I223" s="123">
        <f>I224+I225</f>
        <v>0</v>
      </c>
      <c r="J223" s="122" t="s">
        <v>14</v>
      </c>
      <c r="K223" s="123">
        <f>K224+K225</f>
        <v>319640.81</v>
      </c>
      <c r="L223" s="123">
        <f t="shared" ref="L223:P223" si="77">L224+L225</f>
        <v>0</v>
      </c>
      <c r="M223" s="123">
        <f t="shared" si="77"/>
        <v>75741.55</v>
      </c>
      <c r="N223" s="123">
        <f t="shared" si="77"/>
        <v>42730.58</v>
      </c>
      <c r="O223" s="123">
        <f t="shared" si="77"/>
        <v>201168.68</v>
      </c>
      <c r="P223" s="123">
        <f t="shared" si="77"/>
        <v>0</v>
      </c>
      <c r="Q223" s="14">
        <v>0</v>
      </c>
      <c r="R223" s="237" t="s">
        <v>209</v>
      </c>
      <c r="S223" s="134"/>
    </row>
    <row r="224" spans="1:19" ht="42" customHeight="1" x14ac:dyDescent="0.25">
      <c r="A224" s="223"/>
      <c r="B224" s="237"/>
      <c r="C224" s="237"/>
      <c r="D224" s="238"/>
      <c r="E224" s="237"/>
      <c r="F224" s="237"/>
      <c r="G224" s="239"/>
      <c r="H224" s="240"/>
      <c r="I224" s="123">
        <v>0</v>
      </c>
      <c r="J224" s="122" t="s">
        <v>231</v>
      </c>
      <c r="K224" s="123">
        <f>L224+M224+N224+O224+P224</f>
        <v>271694.67</v>
      </c>
      <c r="L224" s="123">
        <v>0</v>
      </c>
      <c r="M224" s="123">
        <v>64380.31</v>
      </c>
      <c r="N224" s="123">
        <v>36320.99</v>
      </c>
      <c r="O224" s="123">
        <v>170993.37</v>
      </c>
      <c r="P224" s="123">
        <v>0</v>
      </c>
      <c r="Q224" s="14">
        <v>0</v>
      </c>
      <c r="R224" s="237"/>
      <c r="S224" s="119"/>
    </row>
    <row r="225" spans="1:19" ht="58.5" customHeight="1" x14ac:dyDescent="0.3">
      <c r="A225" s="224"/>
      <c r="B225" s="237"/>
      <c r="C225" s="237"/>
      <c r="D225" s="238"/>
      <c r="E225" s="237"/>
      <c r="F225" s="237"/>
      <c r="G225" s="239"/>
      <c r="H225" s="240"/>
      <c r="I225" s="123">
        <v>0</v>
      </c>
      <c r="J225" s="122" t="s">
        <v>18</v>
      </c>
      <c r="K225" s="123">
        <f>L225+M225+N225+O225+P225</f>
        <v>47946.14</v>
      </c>
      <c r="L225" s="123">
        <v>0</v>
      </c>
      <c r="M225" s="123">
        <v>11361.24</v>
      </c>
      <c r="N225" s="123">
        <v>6409.59</v>
      </c>
      <c r="O225" s="123">
        <v>30175.31</v>
      </c>
      <c r="P225" s="123">
        <v>0</v>
      </c>
      <c r="Q225" s="14">
        <v>0</v>
      </c>
      <c r="R225" s="237"/>
      <c r="S225" s="48"/>
    </row>
    <row r="226" spans="1:19" ht="25.5" customHeight="1" x14ac:dyDescent="0.25">
      <c r="A226" s="222" t="s">
        <v>527</v>
      </c>
      <c r="B226" s="222" t="s">
        <v>441</v>
      </c>
      <c r="C226" s="222" t="s">
        <v>444</v>
      </c>
      <c r="D226" s="222" t="s">
        <v>358</v>
      </c>
      <c r="E226" s="222" t="s">
        <v>262</v>
      </c>
      <c r="F226" s="242" t="s">
        <v>370</v>
      </c>
      <c r="G226" s="242">
        <v>46356</v>
      </c>
      <c r="H226" s="245">
        <f>K226+I226</f>
        <v>614705.72</v>
      </c>
      <c r="I226" s="123">
        <f>I227+I228</f>
        <v>0</v>
      </c>
      <c r="J226" s="122" t="s">
        <v>14</v>
      </c>
      <c r="K226" s="123">
        <f t="shared" ref="K226:K228" si="78">L226+M226+N226+O226+P226</f>
        <v>614705.72</v>
      </c>
      <c r="L226" s="123">
        <f t="shared" ref="L226:P226" si="79">L227+L228</f>
        <v>0</v>
      </c>
      <c r="M226" s="123">
        <f t="shared" si="79"/>
        <v>191449.8</v>
      </c>
      <c r="N226" s="123">
        <f t="shared" si="79"/>
        <v>130571.6</v>
      </c>
      <c r="O226" s="123">
        <f t="shared" si="79"/>
        <v>292684.32</v>
      </c>
      <c r="P226" s="123">
        <f t="shared" si="79"/>
        <v>0</v>
      </c>
      <c r="Q226" s="14">
        <v>0</v>
      </c>
      <c r="R226" s="222" t="s">
        <v>209</v>
      </c>
    </row>
    <row r="227" spans="1:19" ht="45.75" customHeight="1" x14ac:dyDescent="0.3">
      <c r="A227" s="223"/>
      <c r="B227" s="223"/>
      <c r="C227" s="223"/>
      <c r="D227" s="225"/>
      <c r="E227" s="223"/>
      <c r="F227" s="223"/>
      <c r="G227" s="243"/>
      <c r="H227" s="246"/>
      <c r="I227" s="123">
        <v>0</v>
      </c>
      <c r="J227" s="122" t="s">
        <v>231</v>
      </c>
      <c r="K227" s="123">
        <f t="shared" si="78"/>
        <v>522499.86</v>
      </c>
      <c r="L227" s="123">
        <v>0</v>
      </c>
      <c r="M227" s="123">
        <v>162732.32999999999</v>
      </c>
      <c r="N227" s="123">
        <v>110985.86</v>
      </c>
      <c r="O227" s="123">
        <v>248781.67</v>
      </c>
      <c r="P227" s="123">
        <v>0</v>
      </c>
      <c r="Q227" s="14">
        <v>0</v>
      </c>
      <c r="R227" s="223"/>
      <c r="S227" s="48"/>
    </row>
    <row r="228" spans="1:19" ht="64.5" customHeight="1" x14ac:dyDescent="0.25">
      <c r="A228" s="224"/>
      <c r="B228" s="224"/>
      <c r="C228" s="224"/>
      <c r="D228" s="226"/>
      <c r="E228" s="224"/>
      <c r="F228" s="224"/>
      <c r="G228" s="244"/>
      <c r="H228" s="247"/>
      <c r="I228" s="123">
        <v>0</v>
      </c>
      <c r="J228" s="122" t="s">
        <v>18</v>
      </c>
      <c r="K228" s="123">
        <f t="shared" si="78"/>
        <v>92205.860000000015</v>
      </c>
      <c r="L228" s="123">
        <v>0</v>
      </c>
      <c r="M228" s="123">
        <v>28717.47</v>
      </c>
      <c r="N228" s="123">
        <v>19585.740000000002</v>
      </c>
      <c r="O228" s="123">
        <v>43902.65</v>
      </c>
      <c r="P228" s="123">
        <v>0</v>
      </c>
      <c r="Q228" s="14">
        <v>0</v>
      </c>
      <c r="R228" s="224"/>
    </row>
    <row r="229" spans="1:19" ht="29.25" customHeight="1" x14ac:dyDescent="0.25">
      <c r="A229" s="237" t="s">
        <v>528</v>
      </c>
      <c r="B229" s="237" t="s">
        <v>569</v>
      </c>
      <c r="C229" s="237" t="s">
        <v>572</v>
      </c>
      <c r="D229" s="237" t="s">
        <v>503</v>
      </c>
      <c r="E229" s="237" t="s">
        <v>255</v>
      </c>
      <c r="F229" s="237" t="s">
        <v>573</v>
      </c>
      <c r="G229" s="239">
        <v>45991</v>
      </c>
      <c r="H229" s="240">
        <f>K229</f>
        <v>312652.27</v>
      </c>
      <c r="I229" s="14">
        <v>0</v>
      </c>
      <c r="J229" s="122" t="s">
        <v>14</v>
      </c>
      <c r="K229" s="123">
        <f>K231+K230</f>
        <v>312652.27</v>
      </c>
      <c r="L229" s="123">
        <f>L230+L231</f>
        <v>0</v>
      </c>
      <c r="M229" s="123">
        <f t="shared" ref="M229:O229" si="80">M230+M231</f>
        <v>15632.61</v>
      </c>
      <c r="N229" s="123">
        <f t="shared" si="80"/>
        <v>297019.66000000003</v>
      </c>
      <c r="O229" s="123">
        <f t="shared" si="80"/>
        <v>0</v>
      </c>
      <c r="P229" s="123">
        <f>P230+P231</f>
        <v>0</v>
      </c>
      <c r="Q229" s="123">
        <f>Q230+Q231</f>
        <v>0</v>
      </c>
      <c r="R229" s="237" t="s">
        <v>209</v>
      </c>
    </row>
    <row r="230" spans="1:19" ht="39" customHeight="1" x14ac:dyDescent="0.25">
      <c r="A230" s="237"/>
      <c r="B230" s="237"/>
      <c r="C230" s="237"/>
      <c r="D230" s="237"/>
      <c r="E230" s="237"/>
      <c r="F230" s="237"/>
      <c r="G230" s="237"/>
      <c r="H230" s="240"/>
      <c r="I230" s="14">
        <v>0</v>
      </c>
      <c r="J230" s="122" t="s">
        <v>231</v>
      </c>
      <c r="K230" s="123">
        <f>SUM(L230:P230)</f>
        <v>195095</v>
      </c>
      <c r="L230" s="123">
        <v>0</v>
      </c>
      <c r="M230" s="123">
        <v>9754.75</v>
      </c>
      <c r="N230" s="123">
        <v>185340.25</v>
      </c>
      <c r="O230" s="123">
        <v>0</v>
      </c>
      <c r="P230" s="123">
        <v>0</v>
      </c>
      <c r="Q230" s="14">
        <v>0</v>
      </c>
      <c r="R230" s="237"/>
      <c r="S230" s="16"/>
    </row>
    <row r="231" spans="1:19" ht="63.75" customHeight="1" x14ac:dyDescent="0.35">
      <c r="A231" s="237"/>
      <c r="B231" s="237"/>
      <c r="C231" s="237"/>
      <c r="D231" s="237"/>
      <c r="E231" s="237"/>
      <c r="F231" s="237"/>
      <c r="G231" s="237"/>
      <c r="H231" s="240"/>
      <c r="I231" s="14">
        <v>0</v>
      </c>
      <c r="J231" s="122" t="s">
        <v>18</v>
      </c>
      <c r="K231" s="123">
        <f>SUM(L231:P231)</f>
        <v>117557.27</v>
      </c>
      <c r="L231" s="123">
        <v>0</v>
      </c>
      <c r="M231" s="123">
        <v>5877.86</v>
      </c>
      <c r="N231" s="123">
        <v>111679.41</v>
      </c>
      <c r="O231" s="123">
        <v>0</v>
      </c>
      <c r="P231" s="123">
        <v>0</v>
      </c>
      <c r="Q231" s="14">
        <v>0</v>
      </c>
      <c r="R231" s="237"/>
      <c r="S231" s="17"/>
    </row>
    <row r="232" spans="1:19" ht="27.75" customHeight="1" x14ac:dyDescent="0.25">
      <c r="A232" s="237" t="s">
        <v>529</v>
      </c>
      <c r="B232" s="237" t="s">
        <v>570</v>
      </c>
      <c r="C232" s="237" t="s">
        <v>571</v>
      </c>
      <c r="D232" s="237" t="s">
        <v>503</v>
      </c>
      <c r="E232" s="237" t="s">
        <v>255</v>
      </c>
      <c r="F232" s="237" t="s">
        <v>573</v>
      </c>
      <c r="G232" s="239">
        <v>45991</v>
      </c>
      <c r="H232" s="240">
        <f>K232</f>
        <v>499741.56000000006</v>
      </c>
      <c r="I232" s="14">
        <v>0</v>
      </c>
      <c r="J232" s="122" t="s">
        <v>14</v>
      </c>
      <c r="K232" s="123">
        <f>K234+K233</f>
        <v>499741.56000000006</v>
      </c>
      <c r="L232" s="123">
        <f>L233+L234</f>
        <v>0</v>
      </c>
      <c r="M232" s="123">
        <f t="shared" ref="M232:O232" si="81">M233+M234</f>
        <v>24987.08</v>
      </c>
      <c r="N232" s="123">
        <f t="shared" si="81"/>
        <v>474754.48000000004</v>
      </c>
      <c r="O232" s="123">
        <f t="shared" si="81"/>
        <v>0</v>
      </c>
      <c r="P232" s="123">
        <f>P233+P234</f>
        <v>0</v>
      </c>
      <c r="Q232" s="123">
        <f>Q233+Q234</f>
        <v>0</v>
      </c>
      <c r="R232" s="237" t="s">
        <v>209</v>
      </c>
    </row>
    <row r="233" spans="1:19" ht="39" customHeight="1" x14ac:dyDescent="0.25">
      <c r="A233" s="237"/>
      <c r="B233" s="237"/>
      <c r="C233" s="237"/>
      <c r="D233" s="237"/>
      <c r="E233" s="237"/>
      <c r="F233" s="237"/>
      <c r="G233" s="237"/>
      <c r="H233" s="240"/>
      <c r="I233" s="14">
        <v>0</v>
      </c>
      <c r="J233" s="122" t="s">
        <v>231</v>
      </c>
      <c r="K233" s="123">
        <f>SUM(L233:P233)</f>
        <v>311838.72000000003</v>
      </c>
      <c r="L233" s="123">
        <v>0</v>
      </c>
      <c r="M233" s="123">
        <v>15591.94</v>
      </c>
      <c r="N233" s="123">
        <v>296246.78000000003</v>
      </c>
      <c r="O233" s="123">
        <v>0</v>
      </c>
      <c r="P233" s="123">
        <v>0</v>
      </c>
      <c r="Q233" s="14">
        <v>0</v>
      </c>
      <c r="R233" s="237"/>
      <c r="S233" s="16"/>
    </row>
    <row r="234" spans="1:19" ht="75" customHeight="1" x14ac:dyDescent="0.35">
      <c r="A234" s="237"/>
      <c r="B234" s="237"/>
      <c r="C234" s="237"/>
      <c r="D234" s="237"/>
      <c r="E234" s="237"/>
      <c r="F234" s="237"/>
      <c r="G234" s="237"/>
      <c r="H234" s="240"/>
      <c r="I234" s="14">
        <v>0</v>
      </c>
      <c r="J234" s="122" t="s">
        <v>18</v>
      </c>
      <c r="K234" s="123">
        <f>SUM(L234:P234)</f>
        <v>187902.84000000003</v>
      </c>
      <c r="L234" s="123">
        <v>0</v>
      </c>
      <c r="M234" s="123">
        <v>9395.14</v>
      </c>
      <c r="N234" s="123">
        <v>178507.7</v>
      </c>
      <c r="O234" s="123">
        <v>0</v>
      </c>
      <c r="P234" s="123">
        <v>0</v>
      </c>
      <c r="Q234" s="14">
        <v>0</v>
      </c>
      <c r="R234" s="237"/>
      <c r="S234" s="17"/>
    </row>
    <row r="235" spans="1:19" ht="30.75" customHeight="1" x14ac:dyDescent="0.35">
      <c r="A235" s="227" t="s">
        <v>303</v>
      </c>
      <c r="B235" s="228"/>
      <c r="C235" s="228"/>
      <c r="D235" s="228"/>
      <c r="E235" s="228"/>
      <c r="F235" s="228"/>
      <c r="G235" s="228"/>
      <c r="H235" s="228"/>
      <c r="I235" s="229"/>
      <c r="J235" s="122" t="s">
        <v>8</v>
      </c>
      <c r="K235" s="127">
        <f>K184+K190+K193+K196+K199+K202+K205+K208+K211+K217+K220+K214+K223+K226+K229+K232+K187</f>
        <v>3952360.3925200002</v>
      </c>
      <c r="L235" s="127">
        <f>L184+L190+L193+L196+L199+L202+L205+L208+L211+L217+L220+L214+L223+L226</f>
        <v>40844.412519999998</v>
      </c>
      <c r="M235" s="127">
        <f>M184+M190+M193+M196+M199+M202+M205+M208+M211+M217+M220+M214+M223+M226+M229+M232+M187</f>
        <v>498038.35</v>
      </c>
      <c r="N235" s="127">
        <f>N184+N190+N193+N196+N199+N202+N205+N208+N211+N217+N220+N214+N223+N226+N229+N232</f>
        <v>1193551.27</v>
      </c>
      <c r="O235" s="127">
        <f>O184+O190+O193+O196+O199+O202+O205+O208+O211+O217+O220+O214+O223+O226</f>
        <v>1465345.58</v>
      </c>
      <c r="P235" s="127">
        <f>P184+P190+P193+P196+P199+P202+P205+P208+P211+P217+P220+P214+P223+P226</f>
        <v>749880.78</v>
      </c>
      <c r="Q235" s="127">
        <f>Q184+Q190+Q193+Q196+Q199+Q202+Q205+Q208+Q211+Q217+Q220+Q214+Q223+Q226</f>
        <v>0</v>
      </c>
      <c r="R235" s="222"/>
      <c r="S235" s="49"/>
    </row>
    <row r="236" spans="1:19" ht="40.5" customHeight="1" x14ac:dyDescent="0.25">
      <c r="A236" s="230"/>
      <c r="B236" s="231"/>
      <c r="C236" s="231"/>
      <c r="D236" s="231"/>
      <c r="E236" s="231"/>
      <c r="F236" s="231"/>
      <c r="G236" s="231"/>
      <c r="H236" s="231"/>
      <c r="I236" s="232"/>
      <c r="J236" s="122" t="s">
        <v>10</v>
      </c>
      <c r="K236" s="127">
        <f>K185+K191+K194+K197+K200+K203+K206+K209+K212+K218+K221+K215+K224+K227+K230+K233</f>
        <v>2639904.6</v>
      </c>
      <c r="L236" s="127">
        <f t="shared" ref="L236:Q236" si="82">L185+L191+L194+L197+L200+L203+L206+L209+L212+L218+L221+L215+L224+L227+L230+L233</f>
        <v>7861.28</v>
      </c>
      <c r="M236" s="127">
        <f t="shared" si="82"/>
        <v>350151.13999999996</v>
      </c>
      <c r="N236" s="127">
        <f t="shared" si="82"/>
        <v>760666.73</v>
      </c>
      <c r="O236" s="127">
        <f t="shared" si="82"/>
        <v>1028352.9400000001</v>
      </c>
      <c r="P236" s="127">
        <f t="shared" si="82"/>
        <v>492872.51</v>
      </c>
      <c r="Q236" s="127">
        <f t="shared" si="82"/>
        <v>0</v>
      </c>
      <c r="R236" s="223"/>
    </row>
    <row r="237" spans="1:19" ht="60" customHeight="1" x14ac:dyDescent="0.25">
      <c r="A237" s="233"/>
      <c r="B237" s="234"/>
      <c r="C237" s="234"/>
      <c r="D237" s="234"/>
      <c r="E237" s="234"/>
      <c r="F237" s="234"/>
      <c r="G237" s="234"/>
      <c r="H237" s="234"/>
      <c r="I237" s="235"/>
      <c r="J237" s="122" t="s">
        <v>11</v>
      </c>
      <c r="K237" s="127">
        <f>K186+K192+K195+K198+K201+K204+K207+K210+K213+K219+K222+K216+K225+K228+K231+K234+K189</f>
        <v>1312455.7925200001</v>
      </c>
      <c r="L237" s="127">
        <f>L186+L192+L195+L198+L201+L204+L207+L210+L213+L219+L222+L216+L225+L228</f>
        <v>32983.132519999999</v>
      </c>
      <c r="M237" s="127">
        <f>M186+M192+M195+M198+M201+M204+M207+M210+M213+M219+M222+M216+M225+M228+M231+M234+M189</f>
        <v>147887.21000000002</v>
      </c>
      <c r="N237" s="127">
        <f>N186+N192+N195+N198+N201+N204+N207+N210+N213+N219+N222+N216+N225+N228+N231+N234+N189</f>
        <v>437584.54000000004</v>
      </c>
      <c r="O237" s="127">
        <f>O186+O192+O195+O198+O201+O204+O207+O210+O213+O219+O222+O216+O225+O228</f>
        <v>436992.64</v>
      </c>
      <c r="P237" s="127">
        <f>P186+P192+P195+P198+P201+P204+P207+P210+P213+P219+P222+P216+P225+P228</f>
        <v>257008.27</v>
      </c>
      <c r="Q237" s="127">
        <f>Q186+Q192+Q195+Q198+Q201+Q204+Q207+Q210+Q213+Q219+Q222+Q216+Q225+Q228</f>
        <v>0</v>
      </c>
      <c r="R237" s="224"/>
    </row>
    <row r="238" spans="1:19" ht="25.5" customHeight="1" x14ac:dyDescent="0.25">
      <c r="A238" s="267" t="s">
        <v>456</v>
      </c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9"/>
    </row>
    <row r="239" spans="1:19" ht="76.5" customHeight="1" x14ac:dyDescent="0.25">
      <c r="A239" s="222" t="s">
        <v>530</v>
      </c>
      <c r="B239" s="222" t="s">
        <v>554</v>
      </c>
      <c r="C239" s="222" t="s">
        <v>131</v>
      </c>
      <c r="D239" s="222" t="s">
        <v>453</v>
      </c>
      <c r="E239" s="222" t="s">
        <v>454</v>
      </c>
      <c r="F239" s="242" t="s">
        <v>378</v>
      </c>
      <c r="G239" s="242">
        <v>45657</v>
      </c>
      <c r="H239" s="245">
        <f>K239+I239</f>
        <v>64.670809999999989</v>
      </c>
      <c r="I239" s="123">
        <f>I240+I241</f>
        <v>0</v>
      </c>
      <c r="J239" s="122" t="s">
        <v>14</v>
      </c>
      <c r="K239" s="123">
        <f>K240+K241</f>
        <v>64.670809999999989</v>
      </c>
      <c r="L239" s="123">
        <f t="shared" ref="L239:P239" si="83">L240+L241</f>
        <v>0</v>
      </c>
      <c r="M239" s="123">
        <f t="shared" si="83"/>
        <v>64.670809999999989</v>
      </c>
      <c r="N239" s="123">
        <f t="shared" si="83"/>
        <v>0</v>
      </c>
      <c r="O239" s="123">
        <f t="shared" si="83"/>
        <v>0</v>
      </c>
      <c r="P239" s="123">
        <f t="shared" si="83"/>
        <v>0</v>
      </c>
      <c r="Q239" s="14">
        <v>0</v>
      </c>
      <c r="R239" s="222" t="s">
        <v>209</v>
      </c>
    </row>
    <row r="240" spans="1:19" ht="58.5" customHeight="1" x14ac:dyDescent="0.3">
      <c r="A240" s="223"/>
      <c r="B240" s="223"/>
      <c r="C240" s="223"/>
      <c r="D240" s="225"/>
      <c r="E240" s="223"/>
      <c r="F240" s="223"/>
      <c r="G240" s="243"/>
      <c r="H240" s="246"/>
      <c r="I240" s="123">
        <v>0</v>
      </c>
      <c r="J240" s="122" t="s">
        <v>231</v>
      </c>
      <c r="K240" s="123">
        <v>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4">
        <v>0</v>
      </c>
      <c r="R240" s="223"/>
      <c r="S240" s="48"/>
    </row>
    <row r="241" spans="1:21" ht="93" customHeight="1" x14ac:dyDescent="0.25">
      <c r="A241" s="224"/>
      <c r="B241" s="224"/>
      <c r="C241" s="224"/>
      <c r="D241" s="226"/>
      <c r="E241" s="224"/>
      <c r="F241" s="224"/>
      <c r="G241" s="244"/>
      <c r="H241" s="247"/>
      <c r="I241" s="123">
        <v>0</v>
      </c>
      <c r="J241" s="122" t="s">
        <v>18</v>
      </c>
      <c r="K241" s="123">
        <f>L241+M241+N241+O241+P241</f>
        <v>64.670809999999989</v>
      </c>
      <c r="L241" s="123">
        <v>0</v>
      </c>
      <c r="M241" s="123">
        <f>119.77081-55.1</f>
        <v>64.670809999999989</v>
      </c>
      <c r="N241" s="123">
        <v>0</v>
      </c>
      <c r="O241" s="123">
        <v>0</v>
      </c>
      <c r="P241" s="123">
        <v>0</v>
      </c>
      <c r="Q241" s="14">
        <v>0</v>
      </c>
      <c r="R241" s="224"/>
    </row>
    <row r="242" spans="1:21" ht="30.75" customHeight="1" x14ac:dyDescent="0.25">
      <c r="A242" s="241" t="s">
        <v>452</v>
      </c>
      <c r="B242" s="241"/>
      <c r="C242" s="241"/>
      <c r="D242" s="241"/>
      <c r="E242" s="241"/>
      <c r="F242" s="241"/>
      <c r="G242" s="241"/>
      <c r="H242" s="241"/>
      <c r="I242" s="241"/>
      <c r="J242" s="122" t="s">
        <v>8</v>
      </c>
      <c r="K242" s="127">
        <f>K239</f>
        <v>64.670809999999989</v>
      </c>
      <c r="L242" s="127">
        <f t="shared" ref="L242:P242" si="84">L239</f>
        <v>0</v>
      </c>
      <c r="M242" s="127">
        <f t="shared" si="84"/>
        <v>64.670809999999989</v>
      </c>
      <c r="N242" s="127">
        <f t="shared" si="84"/>
        <v>0</v>
      </c>
      <c r="O242" s="127">
        <f t="shared" si="84"/>
        <v>0</v>
      </c>
      <c r="P242" s="127">
        <f t="shared" si="84"/>
        <v>0</v>
      </c>
      <c r="Q242" s="127">
        <v>0</v>
      </c>
      <c r="R242" s="237"/>
    </row>
    <row r="243" spans="1:21" ht="40.5" customHeight="1" x14ac:dyDescent="0.25">
      <c r="A243" s="241"/>
      <c r="B243" s="241"/>
      <c r="C243" s="241"/>
      <c r="D243" s="241"/>
      <c r="E243" s="241"/>
      <c r="F243" s="241"/>
      <c r="G243" s="241"/>
      <c r="H243" s="241"/>
      <c r="I243" s="241"/>
      <c r="J243" s="122" t="s">
        <v>10</v>
      </c>
      <c r="K243" s="127">
        <f>K240</f>
        <v>0</v>
      </c>
      <c r="L243" s="127">
        <f t="shared" ref="L243:P243" si="85">L240</f>
        <v>0</v>
      </c>
      <c r="M243" s="127">
        <f t="shared" si="85"/>
        <v>0</v>
      </c>
      <c r="N243" s="127">
        <f t="shared" si="85"/>
        <v>0</v>
      </c>
      <c r="O243" s="127">
        <f t="shared" si="85"/>
        <v>0</v>
      </c>
      <c r="P243" s="127">
        <f t="shared" si="85"/>
        <v>0</v>
      </c>
      <c r="Q243" s="127">
        <v>0</v>
      </c>
      <c r="R243" s="237"/>
    </row>
    <row r="244" spans="1:21" ht="60" customHeight="1" x14ac:dyDescent="0.25">
      <c r="A244" s="241"/>
      <c r="B244" s="241"/>
      <c r="C244" s="241"/>
      <c r="D244" s="241"/>
      <c r="E244" s="241"/>
      <c r="F244" s="241"/>
      <c r="G244" s="241"/>
      <c r="H244" s="241"/>
      <c r="I244" s="241"/>
      <c r="J244" s="122" t="s">
        <v>11</v>
      </c>
      <c r="K244" s="127">
        <f>K241</f>
        <v>64.670809999999989</v>
      </c>
      <c r="L244" s="127">
        <f t="shared" ref="L244:P244" si="86">L241</f>
        <v>0</v>
      </c>
      <c r="M244" s="127">
        <f t="shared" si="86"/>
        <v>64.670809999999989</v>
      </c>
      <c r="N244" s="127">
        <f t="shared" si="86"/>
        <v>0</v>
      </c>
      <c r="O244" s="127">
        <f t="shared" si="86"/>
        <v>0</v>
      </c>
      <c r="P244" s="127">
        <f t="shared" si="86"/>
        <v>0</v>
      </c>
      <c r="Q244" s="127">
        <v>0</v>
      </c>
      <c r="R244" s="237"/>
    </row>
    <row r="245" spans="1:21" ht="25.5" customHeight="1" x14ac:dyDescent="0.25">
      <c r="A245" s="236" t="s">
        <v>473</v>
      </c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</row>
    <row r="246" spans="1:21" ht="25.5" customHeight="1" x14ac:dyDescent="0.25">
      <c r="A246" s="222" t="s">
        <v>531</v>
      </c>
      <c r="B246" s="222" t="s">
        <v>466</v>
      </c>
      <c r="C246" s="222" t="s">
        <v>470</v>
      </c>
      <c r="D246" s="222" t="s">
        <v>467</v>
      </c>
      <c r="E246" s="222" t="s">
        <v>262</v>
      </c>
      <c r="F246" s="242" t="s">
        <v>469</v>
      </c>
      <c r="G246" s="242">
        <v>45580</v>
      </c>
      <c r="H246" s="245">
        <f>K246+I246</f>
        <v>28453</v>
      </c>
      <c r="I246" s="123">
        <f>I247+I248</f>
        <v>0</v>
      </c>
      <c r="J246" s="122" t="s">
        <v>14</v>
      </c>
      <c r="K246" s="123">
        <f>K247+K248</f>
        <v>28453</v>
      </c>
      <c r="L246" s="123">
        <f t="shared" ref="L246" si="87">L247+L248</f>
        <v>0</v>
      </c>
      <c r="M246" s="123">
        <f>M247+M248</f>
        <v>28453</v>
      </c>
      <c r="N246" s="123">
        <f t="shared" ref="N246:P246" si="88">N247+N248</f>
        <v>0</v>
      </c>
      <c r="O246" s="123">
        <f t="shared" si="88"/>
        <v>0</v>
      </c>
      <c r="P246" s="123">
        <f t="shared" si="88"/>
        <v>0</v>
      </c>
      <c r="Q246" s="14">
        <v>0</v>
      </c>
      <c r="R246" s="222" t="s">
        <v>209</v>
      </c>
    </row>
    <row r="247" spans="1:21" ht="45.75" customHeight="1" x14ac:dyDescent="0.4">
      <c r="A247" s="223"/>
      <c r="B247" s="223"/>
      <c r="C247" s="223"/>
      <c r="D247" s="225"/>
      <c r="E247" s="223"/>
      <c r="F247" s="223"/>
      <c r="G247" s="243"/>
      <c r="H247" s="246"/>
      <c r="I247" s="123">
        <v>0</v>
      </c>
      <c r="J247" s="122" t="s">
        <v>231</v>
      </c>
      <c r="K247" s="123">
        <f>L247+M247+N247+O247+P247</f>
        <v>17754.669999999998</v>
      </c>
      <c r="L247" s="123">
        <v>0</v>
      </c>
      <c r="M247" s="123">
        <v>17754.669999999998</v>
      </c>
      <c r="N247" s="123">
        <v>0</v>
      </c>
      <c r="O247" s="123">
        <v>0</v>
      </c>
      <c r="P247" s="123">
        <v>0</v>
      </c>
      <c r="Q247" s="14">
        <v>0</v>
      </c>
      <c r="R247" s="223"/>
      <c r="S247" s="50"/>
    </row>
    <row r="248" spans="1:21" ht="64.5" customHeight="1" x14ac:dyDescent="0.25">
      <c r="A248" s="224"/>
      <c r="B248" s="224"/>
      <c r="C248" s="224"/>
      <c r="D248" s="226"/>
      <c r="E248" s="224"/>
      <c r="F248" s="224"/>
      <c r="G248" s="244"/>
      <c r="H248" s="247"/>
      <c r="I248" s="123">
        <v>0</v>
      </c>
      <c r="J248" s="122" t="s">
        <v>18</v>
      </c>
      <c r="K248" s="123">
        <f>L248+M248+N248+O248+P248</f>
        <v>10698.330000000002</v>
      </c>
      <c r="L248" s="123">
        <v>0</v>
      </c>
      <c r="M248" s="123">
        <v>10698.330000000002</v>
      </c>
      <c r="N248" s="123">
        <v>0</v>
      </c>
      <c r="O248" s="123">
        <v>0</v>
      </c>
      <c r="P248" s="123">
        <v>0</v>
      </c>
      <c r="Q248" s="14">
        <v>0</v>
      </c>
      <c r="R248" s="224"/>
    </row>
    <row r="249" spans="1:21" ht="30.75" customHeight="1" x14ac:dyDescent="0.25">
      <c r="A249" s="241" t="s">
        <v>474</v>
      </c>
      <c r="B249" s="241"/>
      <c r="C249" s="241"/>
      <c r="D249" s="241"/>
      <c r="E249" s="241"/>
      <c r="F249" s="241"/>
      <c r="G249" s="241"/>
      <c r="H249" s="241"/>
      <c r="I249" s="241"/>
      <c r="J249" s="122" t="s">
        <v>8</v>
      </c>
      <c r="K249" s="127">
        <f>K246</f>
        <v>28453</v>
      </c>
      <c r="L249" s="127">
        <f t="shared" ref="L249:P249" si="89">L246</f>
        <v>0</v>
      </c>
      <c r="M249" s="127">
        <f>M246</f>
        <v>28453</v>
      </c>
      <c r="N249" s="127">
        <f t="shared" si="89"/>
        <v>0</v>
      </c>
      <c r="O249" s="127">
        <f t="shared" si="89"/>
        <v>0</v>
      </c>
      <c r="P249" s="127">
        <f t="shared" si="89"/>
        <v>0</v>
      </c>
      <c r="Q249" s="127">
        <v>0</v>
      </c>
      <c r="R249" s="237"/>
    </row>
    <row r="250" spans="1:21" ht="40.5" customHeight="1" x14ac:dyDescent="0.25">
      <c r="A250" s="241"/>
      <c r="B250" s="241"/>
      <c r="C250" s="241"/>
      <c r="D250" s="241"/>
      <c r="E250" s="241"/>
      <c r="F250" s="241"/>
      <c r="G250" s="241"/>
      <c r="H250" s="241"/>
      <c r="I250" s="241"/>
      <c r="J250" s="122" t="s">
        <v>10</v>
      </c>
      <c r="K250" s="127">
        <f>K247</f>
        <v>17754.669999999998</v>
      </c>
      <c r="L250" s="127">
        <f t="shared" ref="L250:P250" si="90">L247</f>
        <v>0</v>
      </c>
      <c r="M250" s="127">
        <f>M247</f>
        <v>17754.669999999998</v>
      </c>
      <c r="N250" s="127">
        <f t="shared" si="90"/>
        <v>0</v>
      </c>
      <c r="O250" s="127">
        <f t="shared" si="90"/>
        <v>0</v>
      </c>
      <c r="P250" s="127">
        <f t="shared" si="90"/>
        <v>0</v>
      </c>
      <c r="Q250" s="127">
        <v>0</v>
      </c>
      <c r="R250" s="237"/>
    </row>
    <row r="251" spans="1:21" ht="60" customHeight="1" x14ac:dyDescent="0.25">
      <c r="A251" s="241"/>
      <c r="B251" s="241"/>
      <c r="C251" s="241"/>
      <c r="D251" s="241"/>
      <c r="E251" s="241"/>
      <c r="F251" s="241"/>
      <c r="G251" s="241"/>
      <c r="H251" s="241"/>
      <c r="I251" s="241"/>
      <c r="J251" s="122" t="s">
        <v>11</v>
      </c>
      <c r="K251" s="127">
        <f>K248</f>
        <v>10698.330000000002</v>
      </c>
      <c r="L251" s="127">
        <f t="shared" ref="L251:P251" si="91">L248</f>
        <v>0</v>
      </c>
      <c r="M251" s="127">
        <f t="shared" si="91"/>
        <v>10698.330000000002</v>
      </c>
      <c r="N251" s="127">
        <f t="shared" si="91"/>
        <v>0</v>
      </c>
      <c r="O251" s="127">
        <f t="shared" si="91"/>
        <v>0</v>
      </c>
      <c r="P251" s="127">
        <f t="shared" si="91"/>
        <v>0</v>
      </c>
      <c r="Q251" s="127">
        <v>0</v>
      </c>
      <c r="R251" s="237"/>
    </row>
    <row r="252" spans="1:21" ht="25.5" customHeight="1" x14ac:dyDescent="0.25">
      <c r="A252" s="236" t="s">
        <v>578</v>
      </c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</row>
    <row r="253" spans="1:21" ht="51" customHeight="1" x14ac:dyDescent="0.35">
      <c r="A253" s="237" t="s">
        <v>622</v>
      </c>
      <c r="B253" s="237" t="s">
        <v>609</v>
      </c>
      <c r="C253" s="237" t="s">
        <v>598</v>
      </c>
      <c r="D253" s="237" t="s">
        <v>488</v>
      </c>
      <c r="E253" s="237" t="s">
        <v>255</v>
      </c>
      <c r="F253" s="237" t="s">
        <v>608</v>
      </c>
      <c r="G253" s="239">
        <v>45945</v>
      </c>
      <c r="H253" s="240">
        <f>K253</f>
        <v>121513.29000000001</v>
      </c>
      <c r="I253" s="14">
        <v>0</v>
      </c>
      <c r="J253" s="122" t="s">
        <v>14</v>
      </c>
      <c r="K253" s="123">
        <f>K255+K254</f>
        <v>121513.29000000001</v>
      </c>
      <c r="L253" s="123">
        <f>L254+L255</f>
        <v>0</v>
      </c>
      <c r="M253" s="123">
        <f t="shared" ref="M253:O253" si="92">M254+M255</f>
        <v>6075.66</v>
      </c>
      <c r="N253" s="123">
        <f t="shared" si="92"/>
        <v>115437.63</v>
      </c>
      <c r="O253" s="123">
        <f t="shared" si="92"/>
        <v>0</v>
      </c>
      <c r="P253" s="123">
        <f>P254+P255</f>
        <v>0</v>
      </c>
      <c r="Q253" s="123">
        <f>Q254+Q255</f>
        <v>0</v>
      </c>
      <c r="R253" s="237" t="s">
        <v>209</v>
      </c>
      <c r="S253" s="49"/>
    </row>
    <row r="254" spans="1:21" ht="39" customHeight="1" x14ac:dyDescent="0.4">
      <c r="A254" s="237"/>
      <c r="B254" s="237"/>
      <c r="C254" s="237"/>
      <c r="D254" s="237"/>
      <c r="E254" s="237"/>
      <c r="F254" s="237"/>
      <c r="G254" s="237"/>
      <c r="H254" s="240"/>
      <c r="I254" s="14">
        <v>0</v>
      </c>
      <c r="J254" s="122" t="s">
        <v>231</v>
      </c>
      <c r="K254" s="123">
        <f>SUM(L254:P254)</f>
        <v>75824.290000000008</v>
      </c>
      <c r="L254" s="123">
        <v>0</v>
      </c>
      <c r="M254" s="123">
        <v>3791.21</v>
      </c>
      <c r="N254" s="123">
        <v>72033.08</v>
      </c>
      <c r="O254" s="123">
        <v>0</v>
      </c>
      <c r="P254" s="123">
        <v>0</v>
      </c>
      <c r="Q254" s="14">
        <v>0</v>
      </c>
      <c r="R254" s="237"/>
      <c r="S254" s="51"/>
      <c r="T254" s="50"/>
      <c r="U254" s="51"/>
    </row>
    <row r="255" spans="1:21" ht="63.75" customHeight="1" x14ac:dyDescent="0.4">
      <c r="A255" s="237"/>
      <c r="B255" s="237"/>
      <c r="C255" s="237"/>
      <c r="D255" s="237"/>
      <c r="E255" s="237"/>
      <c r="F255" s="237"/>
      <c r="G255" s="237"/>
      <c r="H255" s="240"/>
      <c r="I255" s="14">
        <v>0</v>
      </c>
      <c r="J255" s="122" t="s">
        <v>18</v>
      </c>
      <c r="K255" s="123">
        <f>SUM(L255:P255)</f>
        <v>45689</v>
      </c>
      <c r="L255" s="123">
        <v>0</v>
      </c>
      <c r="M255" s="123">
        <v>2284.4499999999998</v>
      </c>
      <c r="N255" s="123">
        <v>43404.55</v>
      </c>
      <c r="O255" s="123">
        <v>0</v>
      </c>
      <c r="P255" s="123">
        <v>0</v>
      </c>
      <c r="Q255" s="14">
        <v>0</v>
      </c>
      <c r="R255" s="237"/>
      <c r="S255" s="51"/>
      <c r="T255" s="52"/>
      <c r="U255" s="50"/>
    </row>
    <row r="256" spans="1:21" ht="51" customHeight="1" x14ac:dyDescent="0.25">
      <c r="A256" s="237" t="s">
        <v>532</v>
      </c>
      <c r="B256" s="237" t="s">
        <v>493</v>
      </c>
      <c r="C256" s="237" t="s">
        <v>599</v>
      </c>
      <c r="D256" s="237" t="s">
        <v>492</v>
      </c>
      <c r="E256" s="237" t="s">
        <v>255</v>
      </c>
      <c r="F256" s="237" t="s">
        <v>608</v>
      </c>
      <c r="G256" s="239">
        <v>45945</v>
      </c>
      <c r="H256" s="240">
        <f>K256</f>
        <v>258711.31</v>
      </c>
      <c r="I256" s="14">
        <v>0</v>
      </c>
      <c r="J256" s="122" t="s">
        <v>14</v>
      </c>
      <c r="K256" s="123">
        <f>K258+K257</f>
        <v>258711.31</v>
      </c>
      <c r="L256" s="123">
        <f>L257+L258</f>
        <v>0</v>
      </c>
      <c r="M256" s="123">
        <f t="shared" ref="M256:O256" si="93">M257+M258</f>
        <v>12935.560000000001</v>
      </c>
      <c r="N256" s="123">
        <f t="shared" si="93"/>
        <v>245775.75</v>
      </c>
      <c r="O256" s="123">
        <f t="shared" si="93"/>
        <v>0</v>
      </c>
      <c r="P256" s="123">
        <f>P257+P258</f>
        <v>0</v>
      </c>
      <c r="Q256" s="123">
        <f>Q257+Q258</f>
        <v>0</v>
      </c>
      <c r="R256" s="237" t="s">
        <v>209</v>
      </c>
    </row>
    <row r="257" spans="1:22" ht="39" customHeight="1" x14ac:dyDescent="0.4">
      <c r="A257" s="237"/>
      <c r="B257" s="237"/>
      <c r="C257" s="237"/>
      <c r="D257" s="237"/>
      <c r="E257" s="237"/>
      <c r="F257" s="237"/>
      <c r="G257" s="237"/>
      <c r="H257" s="240"/>
      <c r="I257" s="14">
        <v>0</v>
      </c>
      <c r="J257" s="122" t="s">
        <v>231</v>
      </c>
      <c r="K257" s="123">
        <f>SUM(L257:P257)</f>
        <v>161435.86000000002</v>
      </c>
      <c r="L257" s="123">
        <v>0</v>
      </c>
      <c r="M257" s="123">
        <v>8071.79</v>
      </c>
      <c r="N257" s="123">
        <v>153364.07</v>
      </c>
      <c r="O257" s="123">
        <v>0</v>
      </c>
      <c r="P257" s="123">
        <v>0</v>
      </c>
      <c r="Q257" s="14">
        <v>0</v>
      </c>
      <c r="R257" s="237"/>
      <c r="S257" s="51"/>
      <c r="T257" s="50"/>
      <c r="U257" s="53"/>
      <c r="V257" s="50"/>
    </row>
    <row r="258" spans="1:22" ht="63.75" customHeight="1" x14ac:dyDescent="0.4">
      <c r="A258" s="237"/>
      <c r="B258" s="237"/>
      <c r="C258" s="237"/>
      <c r="D258" s="237"/>
      <c r="E258" s="237"/>
      <c r="F258" s="237"/>
      <c r="G258" s="237"/>
      <c r="H258" s="240"/>
      <c r="I258" s="14">
        <v>0</v>
      </c>
      <c r="J258" s="122" t="s">
        <v>18</v>
      </c>
      <c r="K258" s="123">
        <f>SUM(L258:P258)</f>
        <v>97275.45</v>
      </c>
      <c r="L258" s="123">
        <v>0</v>
      </c>
      <c r="M258" s="123">
        <v>4863.7700000000004</v>
      </c>
      <c r="N258" s="123">
        <v>92411.68</v>
      </c>
      <c r="O258" s="123">
        <v>0</v>
      </c>
      <c r="P258" s="123">
        <v>0</v>
      </c>
      <c r="Q258" s="14">
        <v>0</v>
      </c>
      <c r="R258" s="237"/>
      <c r="S258" s="51"/>
      <c r="T258" s="50"/>
      <c r="U258" s="53"/>
      <c r="V258" s="50"/>
    </row>
    <row r="259" spans="1:22" ht="27.75" customHeight="1" x14ac:dyDescent="0.25">
      <c r="A259" s="237" t="s">
        <v>533</v>
      </c>
      <c r="B259" s="237" t="s">
        <v>497</v>
      </c>
      <c r="C259" s="237" t="s">
        <v>600</v>
      </c>
      <c r="D259" s="222" t="s">
        <v>496</v>
      </c>
      <c r="E259" s="222" t="s">
        <v>255</v>
      </c>
      <c r="F259" s="237" t="s">
        <v>608</v>
      </c>
      <c r="G259" s="239">
        <v>45945</v>
      </c>
      <c r="H259" s="240">
        <f>K259</f>
        <v>24825.47</v>
      </c>
      <c r="I259" s="14">
        <v>0</v>
      </c>
      <c r="J259" s="122" t="s">
        <v>14</v>
      </c>
      <c r="K259" s="123">
        <f>K261+K260</f>
        <v>24825.47</v>
      </c>
      <c r="L259" s="123">
        <f>L260+L261</f>
        <v>0</v>
      </c>
      <c r="M259" s="123">
        <f>M260+M261</f>
        <v>1241.27</v>
      </c>
      <c r="N259" s="123">
        <f>N260+N261</f>
        <v>23584.2</v>
      </c>
      <c r="O259" s="123">
        <f t="shared" ref="O259" si="94">O260+O261</f>
        <v>0</v>
      </c>
      <c r="P259" s="123">
        <f>P260+P261</f>
        <v>0</v>
      </c>
      <c r="Q259" s="123">
        <f>Q260+Q261</f>
        <v>0</v>
      </c>
      <c r="R259" s="237" t="s">
        <v>209</v>
      </c>
    </row>
    <row r="260" spans="1:22" ht="39" customHeight="1" x14ac:dyDescent="0.4">
      <c r="A260" s="237"/>
      <c r="B260" s="237"/>
      <c r="C260" s="237"/>
      <c r="D260" s="223"/>
      <c r="E260" s="223"/>
      <c r="F260" s="237"/>
      <c r="G260" s="237"/>
      <c r="H260" s="240"/>
      <c r="I260" s="14">
        <v>0</v>
      </c>
      <c r="J260" s="122" t="s">
        <v>231</v>
      </c>
      <c r="K260" s="123">
        <f>SUM(L260:P260)</f>
        <v>15491.09</v>
      </c>
      <c r="L260" s="123">
        <v>0</v>
      </c>
      <c r="M260" s="123">
        <v>774.55</v>
      </c>
      <c r="N260" s="123">
        <v>14716.54</v>
      </c>
      <c r="O260" s="123">
        <v>0</v>
      </c>
      <c r="P260" s="123">
        <v>0</v>
      </c>
      <c r="Q260" s="14">
        <v>0</v>
      </c>
      <c r="R260" s="237"/>
      <c r="S260" s="51"/>
      <c r="T260" s="51"/>
      <c r="U260" s="51"/>
    </row>
    <row r="261" spans="1:22" ht="63.75" customHeight="1" x14ac:dyDescent="0.4">
      <c r="A261" s="237"/>
      <c r="B261" s="237"/>
      <c r="C261" s="237"/>
      <c r="D261" s="224"/>
      <c r="E261" s="224"/>
      <c r="F261" s="237"/>
      <c r="G261" s="237"/>
      <c r="H261" s="240"/>
      <c r="I261" s="14">
        <v>0</v>
      </c>
      <c r="J261" s="122" t="s">
        <v>18</v>
      </c>
      <c r="K261" s="123">
        <f>SUM(L261:P261)</f>
        <v>9334.3799999999992</v>
      </c>
      <c r="L261" s="123">
        <v>0</v>
      </c>
      <c r="M261" s="123">
        <v>466.72</v>
      </c>
      <c r="N261" s="123">
        <v>8867.66</v>
      </c>
      <c r="O261" s="123">
        <v>0</v>
      </c>
      <c r="P261" s="123">
        <v>0</v>
      </c>
      <c r="Q261" s="14">
        <v>0</v>
      </c>
      <c r="R261" s="237"/>
      <c r="S261" s="51"/>
      <c r="T261" s="51"/>
      <c r="U261" s="51"/>
    </row>
    <row r="262" spans="1:22" ht="39.75" customHeight="1" x14ac:dyDescent="0.25">
      <c r="A262" s="237" t="s">
        <v>534</v>
      </c>
      <c r="B262" s="237" t="s">
        <v>610</v>
      </c>
      <c r="C262" s="237" t="s">
        <v>601</v>
      </c>
      <c r="D262" s="237" t="s">
        <v>499</v>
      </c>
      <c r="E262" s="237" t="s">
        <v>255</v>
      </c>
      <c r="F262" s="237" t="s">
        <v>608</v>
      </c>
      <c r="G262" s="239">
        <v>45945</v>
      </c>
      <c r="H262" s="240">
        <f>K262</f>
        <v>175874.25</v>
      </c>
      <c r="I262" s="14">
        <v>0</v>
      </c>
      <c r="J262" s="122" t="s">
        <v>14</v>
      </c>
      <c r="K262" s="123">
        <f>K264+K263</f>
        <v>175874.25</v>
      </c>
      <c r="L262" s="123">
        <f>L263+L264</f>
        <v>0</v>
      </c>
      <c r="M262" s="123">
        <f t="shared" ref="M262:O262" si="95">M263+M264</f>
        <v>8793.7199999999993</v>
      </c>
      <c r="N262" s="123">
        <f t="shared" si="95"/>
        <v>167080.53</v>
      </c>
      <c r="O262" s="123">
        <f t="shared" si="95"/>
        <v>0</v>
      </c>
      <c r="P262" s="123">
        <f>P263+P264</f>
        <v>0</v>
      </c>
      <c r="Q262" s="123">
        <f>Q263+Q264</f>
        <v>0</v>
      </c>
      <c r="R262" s="237" t="s">
        <v>209</v>
      </c>
    </row>
    <row r="263" spans="1:22" ht="39" customHeight="1" x14ac:dyDescent="0.25">
      <c r="A263" s="237"/>
      <c r="B263" s="237"/>
      <c r="C263" s="237"/>
      <c r="D263" s="237"/>
      <c r="E263" s="237"/>
      <c r="F263" s="237"/>
      <c r="G263" s="237"/>
      <c r="H263" s="240"/>
      <c r="I263" s="14">
        <v>0</v>
      </c>
      <c r="J263" s="122" t="s">
        <v>231</v>
      </c>
      <c r="K263" s="123">
        <f>SUM(L263:P263)</f>
        <v>109745.53</v>
      </c>
      <c r="L263" s="123">
        <v>0</v>
      </c>
      <c r="M263" s="123">
        <v>5487.28</v>
      </c>
      <c r="N263" s="123">
        <v>104258.25</v>
      </c>
      <c r="O263" s="123">
        <v>0</v>
      </c>
      <c r="P263" s="123">
        <v>0</v>
      </c>
      <c r="Q263" s="14">
        <v>0</v>
      </c>
      <c r="R263" s="237"/>
      <c r="S263" s="16"/>
    </row>
    <row r="264" spans="1:22" ht="63.75" customHeight="1" x14ac:dyDescent="0.35">
      <c r="A264" s="237"/>
      <c r="B264" s="237"/>
      <c r="C264" s="237"/>
      <c r="D264" s="237"/>
      <c r="E264" s="237"/>
      <c r="F264" s="237"/>
      <c r="G264" s="237"/>
      <c r="H264" s="240"/>
      <c r="I264" s="14">
        <v>0</v>
      </c>
      <c r="J264" s="122" t="s">
        <v>18</v>
      </c>
      <c r="K264" s="123">
        <f>SUM(L264:P264)</f>
        <v>66128.72</v>
      </c>
      <c r="L264" s="123">
        <v>0</v>
      </c>
      <c r="M264" s="123">
        <v>3306.44</v>
      </c>
      <c r="N264" s="123">
        <v>62822.28</v>
      </c>
      <c r="O264" s="123">
        <v>0</v>
      </c>
      <c r="P264" s="123">
        <v>0</v>
      </c>
      <c r="Q264" s="14">
        <v>0</v>
      </c>
      <c r="R264" s="237"/>
      <c r="S264" s="17"/>
    </row>
    <row r="265" spans="1:22" ht="27.75" customHeight="1" x14ac:dyDescent="0.25">
      <c r="A265" s="237" t="s">
        <v>535</v>
      </c>
      <c r="B265" s="237" t="s">
        <v>602</v>
      </c>
      <c r="C265" s="237" t="s">
        <v>603</v>
      </c>
      <c r="D265" s="237" t="s">
        <v>502</v>
      </c>
      <c r="E265" s="237" t="s">
        <v>255</v>
      </c>
      <c r="F265" s="237" t="s">
        <v>608</v>
      </c>
      <c r="G265" s="239">
        <v>45945</v>
      </c>
      <c r="H265" s="240">
        <f>K265</f>
        <v>101234.95999999999</v>
      </c>
      <c r="I265" s="14">
        <v>0</v>
      </c>
      <c r="J265" s="122" t="s">
        <v>14</v>
      </c>
      <c r="K265" s="123">
        <f>K267+K266</f>
        <v>101234.95999999999</v>
      </c>
      <c r="L265" s="123">
        <f>L266+L267</f>
        <v>0</v>
      </c>
      <c r="M265" s="123">
        <f t="shared" ref="M265:O265" si="96">M266+M267</f>
        <v>5061.75</v>
      </c>
      <c r="N265" s="123">
        <f t="shared" si="96"/>
        <v>96173.209999999992</v>
      </c>
      <c r="O265" s="123">
        <f t="shared" si="96"/>
        <v>0</v>
      </c>
      <c r="P265" s="123">
        <f>P266+P267</f>
        <v>0</v>
      </c>
      <c r="Q265" s="123">
        <f>Q266+Q267</f>
        <v>0</v>
      </c>
      <c r="R265" s="237" t="s">
        <v>209</v>
      </c>
    </row>
    <row r="266" spans="1:22" ht="39" customHeight="1" x14ac:dyDescent="0.25">
      <c r="A266" s="237"/>
      <c r="B266" s="237"/>
      <c r="C266" s="237"/>
      <c r="D266" s="237"/>
      <c r="E266" s="237"/>
      <c r="F266" s="237"/>
      <c r="G266" s="237"/>
      <c r="H266" s="240"/>
      <c r="I266" s="14">
        <v>0</v>
      </c>
      <c r="J266" s="122" t="s">
        <v>231</v>
      </c>
      <c r="K266" s="123">
        <f>SUM(L266:P266)</f>
        <v>63170.61</v>
      </c>
      <c r="L266" s="123">
        <v>0</v>
      </c>
      <c r="M266" s="123">
        <v>3158.53</v>
      </c>
      <c r="N266" s="123">
        <v>60012.08</v>
      </c>
      <c r="O266" s="123">
        <v>0</v>
      </c>
      <c r="P266" s="123">
        <v>0</v>
      </c>
      <c r="Q266" s="14">
        <v>0</v>
      </c>
      <c r="R266" s="237"/>
      <c r="S266" s="16"/>
    </row>
    <row r="267" spans="1:22" ht="63.75" customHeight="1" x14ac:dyDescent="0.35">
      <c r="A267" s="237"/>
      <c r="B267" s="237"/>
      <c r="C267" s="237"/>
      <c r="D267" s="237"/>
      <c r="E267" s="237"/>
      <c r="F267" s="237"/>
      <c r="G267" s="237"/>
      <c r="H267" s="240"/>
      <c r="I267" s="14">
        <v>0</v>
      </c>
      <c r="J267" s="122" t="s">
        <v>18</v>
      </c>
      <c r="K267" s="123">
        <f>SUM(L267:P267)</f>
        <v>38064.35</v>
      </c>
      <c r="L267" s="123">
        <v>0</v>
      </c>
      <c r="M267" s="123">
        <v>1903.22</v>
      </c>
      <c r="N267" s="123">
        <v>36161.129999999997</v>
      </c>
      <c r="O267" s="123">
        <v>0</v>
      </c>
      <c r="P267" s="123">
        <v>0</v>
      </c>
      <c r="Q267" s="14">
        <v>0</v>
      </c>
      <c r="R267" s="237"/>
      <c r="S267" s="17"/>
    </row>
    <row r="268" spans="1:22" ht="27.75" customHeight="1" x14ac:dyDescent="0.25">
      <c r="A268" s="237" t="s">
        <v>536</v>
      </c>
      <c r="B268" s="237" t="s">
        <v>611</v>
      </c>
      <c r="C268" s="237" t="s">
        <v>604</v>
      </c>
      <c r="D268" s="222" t="s">
        <v>504</v>
      </c>
      <c r="E268" s="222" t="s">
        <v>255</v>
      </c>
      <c r="F268" s="237" t="s">
        <v>608</v>
      </c>
      <c r="G268" s="239">
        <v>45945</v>
      </c>
      <c r="H268" s="240">
        <f>K268</f>
        <v>41596.880000000005</v>
      </c>
      <c r="I268" s="14">
        <v>0</v>
      </c>
      <c r="J268" s="122" t="s">
        <v>14</v>
      </c>
      <c r="K268" s="123">
        <f>K270+K269</f>
        <v>41596.880000000005</v>
      </c>
      <c r="L268" s="123">
        <f>L269+L270</f>
        <v>0</v>
      </c>
      <c r="M268" s="123">
        <f t="shared" ref="M268:O268" si="97">M269+M270</f>
        <v>2079.84</v>
      </c>
      <c r="N268" s="123">
        <f t="shared" si="97"/>
        <v>39517.040000000001</v>
      </c>
      <c r="O268" s="123">
        <f t="shared" si="97"/>
        <v>0</v>
      </c>
      <c r="P268" s="123">
        <f>P269+P270</f>
        <v>0</v>
      </c>
      <c r="Q268" s="123">
        <f>Q269+Q270</f>
        <v>0</v>
      </c>
      <c r="R268" s="237" t="s">
        <v>209</v>
      </c>
    </row>
    <row r="269" spans="1:22" ht="39" customHeight="1" x14ac:dyDescent="0.25">
      <c r="A269" s="237"/>
      <c r="B269" s="237"/>
      <c r="C269" s="237"/>
      <c r="D269" s="223"/>
      <c r="E269" s="223"/>
      <c r="F269" s="237"/>
      <c r="G269" s="237"/>
      <c r="H269" s="240"/>
      <c r="I269" s="14">
        <v>0</v>
      </c>
      <c r="J269" s="122" t="s">
        <v>231</v>
      </c>
      <c r="K269" s="123">
        <f>SUM(L269:P269)</f>
        <v>25956.45</v>
      </c>
      <c r="L269" s="123">
        <v>0</v>
      </c>
      <c r="M269" s="123">
        <v>1297.82</v>
      </c>
      <c r="N269" s="123">
        <v>24658.63</v>
      </c>
      <c r="O269" s="123">
        <v>0</v>
      </c>
      <c r="P269" s="123">
        <v>0</v>
      </c>
      <c r="Q269" s="14">
        <v>0</v>
      </c>
      <c r="R269" s="237"/>
      <c r="S269" s="16"/>
    </row>
    <row r="270" spans="1:22" ht="63.75" customHeight="1" x14ac:dyDescent="0.35">
      <c r="A270" s="237"/>
      <c r="B270" s="237"/>
      <c r="C270" s="237"/>
      <c r="D270" s="224"/>
      <c r="E270" s="224"/>
      <c r="F270" s="237"/>
      <c r="G270" s="237"/>
      <c r="H270" s="240"/>
      <c r="I270" s="14">
        <v>0</v>
      </c>
      <c r="J270" s="122" t="s">
        <v>18</v>
      </c>
      <c r="K270" s="123">
        <f>SUM(L270:P270)</f>
        <v>15640.43</v>
      </c>
      <c r="L270" s="123">
        <v>0</v>
      </c>
      <c r="M270" s="123">
        <v>782.02</v>
      </c>
      <c r="N270" s="123">
        <v>14858.41</v>
      </c>
      <c r="O270" s="123">
        <v>0</v>
      </c>
      <c r="P270" s="123">
        <v>0</v>
      </c>
      <c r="Q270" s="14">
        <v>0</v>
      </c>
      <c r="R270" s="237"/>
      <c r="S270" s="17"/>
    </row>
    <row r="271" spans="1:22" ht="27.75" customHeight="1" x14ac:dyDescent="0.25">
      <c r="A271" s="237" t="s">
        <v>537</v>
      </c>
      <c r="B271" s="237" t="s">
        <v>507</v>
      </c>
      <c r="C271" s="237" t="s">
        <v>605</v>
      </c>
      <c r="D271" s="222" t="s">
        <v>508</v>
      </c>
      <c r="E271" s="222" t="s">
        <v>255</v>
      </c>
      <c r="F271" s="237" t="s">
        <v>608</v>
      </c>
      <c r="G271" s="239">
        <v>45945</v>
      </c>
      <c r="H271" s="240">
        <f>K271</f>
        <v>89933.68</v>
      </c>
      <c r="I271" s="14">
        <v>0</v>
      </c>
      <c r="J271" s="122" t="s">
        <v>14</v>
      </c>
      <c r="K271" s="123">
        <f>K273+K272</f>
        <v>89933.68</v>
      </c>
      <c r="L271" s="123">
        <f>L272+L273</f>
        <v>0</v>
      </c>
      <c r="M271" s="123">
        <f t="shared" ref="M271:O271" si="98">M272+M273</f>
        <v>4496.68</v>
      </c>
      <c r="N271" s="123">
        <f t="shared" si="98"/>
        <v>85437</v>
      </c>
      <c r="O271" s="123">
        <f t="shared" si="98"/>
        <v>0</v>
      </c>
      <c r="P271" s="123">
        <f>P272+P273</f>
        <v>0</v>
      </c>
      <c r="Q271" s="123">
        <f>Q272+Q273</f>
        <v>0</v>
      </c>
      <c r="R271" s="237" t="s">
        <v>209</v>
      </c>
    </row>
    <row r="272" spans="1:22" ht="39" customHeight="1" x14ac:dyDescent="0.4">
      <c r="A272" s="237"/>
      <c r="B272" s="237"/>
      <c r="C272" s="237"/>
      <c r="D272" s="223"/>
      <c r="E272" s="223"/>
      <c r="F272" s="237"/>
      <c r="G272" s="237"/>
      <c r="H272" s="240"/>
      <c r="I272" s="14">
        <v>0</v>
      </c>
      <c r="J272" s="122" t="s">
        <v>231</v>
      </c>
      <c r="K272" s="123">
        <f>SUM(L272:P272)</f>
        <v>56118.62</v>
      </c>
      <c r="L272" s="123">
        <v>0</v>
      </c>
      <c r="M272" s="123">
        <v>2805.93</v>
      </c>
      <c r="N272" s="123">
        <v>53312.69</v>
      </c>
      <c r="O272" s="123">
        <v>0</v>
      </c>
      <c r="P272" s="123">
        <v>0</v>
      </c>
      <c r="Q272" s="14">
        <v>0</v>
      </c>
      <c r="R272" s="237"/>
      <c r="S272" s="52"/>
      <c r="T272" s="52"/>
      <c r="U272" s="52"/>
    </row>
    <row r="273" spans="1:21" ht="63.75" customHeight="1" x14ac:dyDescent="0.4">
      <c r="A273" s="237"/>
      <c r="B273" s="237"/>
      <c r="C273" s="237"/>
      <c r="D273" s="224"/>
      <c r="E273" s="224"/>
      <c r="F273" s="237"/>
      <c r="G273" s="237"/>
      <c r="H273" s="240"/>
      <c r="I273" s="14">
        <v>0</v>
      </c>
      <c r="J273" s="122" t="s">
        <v>18</v>
      </c>
      <c r="K273" s="123">
        <f>SUM(L273:P273)</f>
        <v>33815.06</v>
      </c>
      <c r="L273" s="123">
        <v>0</v>
      </c>
      <c r="M273" s="123">
        <v>1690.75</v>
      </c>
      <c r="N273" s="123">
        <v>32124.31</v>
      </c>
      <c r="O273" s="123">
        <v>0</v>
      </c>
      <c r="P273" s="123">
        <v>0</v>
      </c>
      <c r="Q273" s="14">
        <v>0</v>
      </c>
      <c r="R273" s="237"/>
      <c r="S273" s="52"/>
      <c r="T273" s="52"/>
      <c r="U273" s="52"/>
    </row>
    <row r="274" spans="1:21" ht="49.5" customHeight="1" x14ac:dyDescent="0.25">
      <c r="A274" s="237" t="s">
        <v>538</v>
      </c>
      <c r="B274" s="237" t="s">
        <v>512</v>
      </c>
      <c r="C274" s="237" t="s">
        <v>606</v>
      </c>
      <c r="D274" s="237" t="s">
        <v>511</v>
      </c>
      <c r="E274" s="237" t="s">
        <v>255</v>
      </c>
      <c r="F274" s="237" t="s">
        <v>608</v>
      </c>
      <c r="G274" s="239">
        <v>45945</v>
      </c>
      <c r="H274" s="240">
        <f>K274</f>
        <v>24508.800000000003</v>
      </c>
      <c r="I274" s="14">
        <v>0</v>
      </c>
      <c r="J274" s="122" t="s">
        <v>14</v>
      </c>
      <c r="K274" s="123">
        <f>K276+K275</f>
        <v>24508.800000000003</v>
      </c>
      <c r="L274" s="123">
        <f>L275+L276</f>
        <v>0</v>
      </c>
      <c r="M274" s="123">
        <f t="shared" ref="M274:O274" si="99">M275+M276</f>
        <v>1225.44</v>
      </c>
      <c r="N274" s="123">
        <f t="shared" si="99"/>
        <v>23283.360000000001</v>
      </c>
      <c r="O274" s="123">
        <f t="shared" si="99"/>
        <v>0</v>
      </c>
      <c r="P274" s="123">
        <f>P275+P276</f>
        <v>0</v>
      </c>
      <c r="Q274" s="123">
        <f>Q275+Q276</f>
        <v>0</v>
      </c>
      <c r="R274" s="237" t="s">
        <v>209</v>
      </c>
    </row>
    <row r="275" spans="1:21" ht="39" customHeight="1" x14ac:dyDescent="0.25">
      <c r="A275" s="237"/>
      <c r="B275" s="237"/>
      <c r="C275" s="237"/>
      <c r="D275" s="237"/>
      <c r="E275" s="237"/>
      <c r="F275" s="237"/>
      <c r="G275" s="237"/>
      <c r="H275" s="240"/>
      <c r="I275" s="14">
        <v>0</v>
      </c>
      <c r="J275" s="122" t="s">
        <v>231</v>
      </c>
      <c r="K275" s="123">
        <f>SUM(L275:P275)</f>
        <v>15293.49</v>
      </c>
      <c r="L275" s="123">
        <v>0</v>
      </c>
      <c r="M275" s="123">
        <v>764.67</v>
      </c>
      <c r="N275" s="123">
        <v>14528.82</v>
      </c>
      <c r="O275" s="123">
        <v>0</v>
      </c>
      <c r="P275" s="123">
        <v>0</v>
      </c>
      <c r="Q275" s="14">
        <v>0</v>
      </c>
      <c r="R275" s="237"/>
      <c r="S275" s="16"/>
    </row>
    <row r="276" spans="1:21" ht="63.75" customHeight="1" x14ac:dyDescent="0.35">
      <c r="A276" s="237"/>
      <c r="B276" s="237"/>
      <c r="C276" s="237"/>
      <c r="D276" s="237"/>
      <c r="E276" s="237"/>
      <c r="F276" s="237"/>
      <c r="G276" s="237"/>
      <c r="H276" s="240"/>
      <c r="I276" s="14">
        <v>0</v>
      </c>
      <c r="J276" s="122" t="s">
        <v>18</v>
      </c>
      <c r="K276" s="123">
        <f>SUM(L276:P276)</f>
        <v>9215.3100000000013</v>
      </c>
      <c r="L276" s="123">
        <v>0</v>
      </c>
      <c r="M276" s="123">
        <v>460.77</v>
      </c>
      <c r="N276" s="123">
        <v>8754.5400000000009</v>
      </c>
      <c r="O276" s="123">
        <v>0</v>
      </c>
      <c r="P276" s="123">
        <v>0</v>
      </c>
      <c r="Q276" s="14">
        <v>0</v>
      </c>
      <c r="R276" s="237"/>
      <c r="S276" s="17"/>
    </row>
    <row r="277" spans="1:21" ht="34.5" customHeight="1" x14ac:dyDescent="0.25">
      <c r="A277" s="237" t="s">
        <v>539</v>
      </c>
      <c r="B277" s="237" t="s">
        <v>513</v>
      </c>
      <c r="C277" s="237" t="s">
        <v>605</v>
      </c>
      <c r="D277" s="237" t="s">
        <v>467</v>
      </c>
      <c r="E277" s="237" t="s">
        <v>255</v>
      </c>
      <c r="F277" s="237" t="s">
        <v>608</v>
      </c>
      <c r="G277" s="239">
        <v>45945</v>
      </c>
      <c r="H277" s="240">
        <f>K277</f>
        <v>89230.64</v>
      </c>
      <c r="I277" s="14">
        <v>0</v>
      </c>
      <c r="J277" s="122" t="s">
        <v>14</v>
      </c>
      <c r="K277" s="123">
        <f>K279+K278</f>
        <v>89230.64</v>
      </c>
      <c r="L277" s="123">
        <f>L278+L279</f>
        <v>0</v>
      </c>
      <c r="M277" s="123">
        <f t="shared" ref="M277:O277" si="100">M278+M279</f>
        <v>4461.54</v>
      </c>
      <c r="N277" s="123">
        <f t="shared" si="100"/>
        <v>84769.1</v>
      </c>
      <c r="O277" s="123">
        <f t="shared" si="100"/>
        <v>0</v>
      </c>
      <c r="P277" s="123">
        <f>P278+P279</f>
        <v>0</v>
      </c>
      <c r="Q277" s="123">
        <f>Q278+Q279</f>
        <v>0</v>
      </c>
      <c r="R277" s="237" t="s">
        <v>209</v>
      </c>
    </row>
    <row r="278" spans="1:21" ht="39" customHeight="1" x14ac:dyDescent="0.25">
      <c r="A278" s="237"/>
      <c r="B278" s="237"/>
      <c r="C278" s="237"/>
      <c r="D278" s="237"/>
      <c r="E278" s="237"/>
      <c r="F278" s="237"/>
      <c r="G278" s="237"/>
      <c r="H278" s="240"/>
      <c r="I278" s="14">
        <v>0</v>
      </c>
      <c r="J278" s="122" t="s">
        <v>231</v>
      </c>
      <c r="K278" s="123">
        <f>SUM(L278:P278)</f>
        <v>55679.92</v>
      </c>
      <c r="L278" s="123">
        <v>0</v>
      </c>
      <c r="M278" s="123">
        <v>2784</v>
      </c>
      <c r="N278" s="123">
        <v>52895.92</v>
      </c>
      <c r="O278" s="123">
        <v>0</v>
      </c>
      <c r="P278" s="123">
        <v>0</v>
      </c>
      <c r="Q278" s="14">
        <v>0</v>
      </c>
      <c r="R278" s="237"/>
      <c r="S278" s="16"/>
    </row>
    <row r="279" spans="1:21" ht="63.75" customHeight="1" x14ac:dyDescent="0.35">
      <c r="A279" s="237"/>
      <c r="B279" s="237"/>
      <c r="C279" s="237"/>
      <c r="D279" s="237"/>
      <c r="E279" s="237"/>
      <c r="F279" s="237"/>
      <c r="G279" s="237"/>
      <c r="H279" s="240"/>
      <c r="I279" s="14">
        <v>0</v>
      </c>
      <c r="J279" s="122" t="s">
        <v>18</v>
      </c>
      <c r="K279" s="123">
        <f>SUM(L279:P279)</f>
        <v>33550.720000000001</v>
      </c>
      <c r="L279" s="123">
        <v>0</v>
      </c>
      <c r="M279" s="123">
        <v>1677.54</v>
      </c>
      <c r="N279" s="123">
        <v>31873.18</v>
      </c>
      <c r="O279" s="123">
        <v>0</v>
      </c>
      <c r="P279" s="123">
        <v>0</v>
      </c>
      <c r="Q279" s="14">
        <v>0</v>
      </c>
      <c r="R279" s="237"/>
      <c r="S279" s="17"/>
    </row>
    <row r="280" spans="1:21" ht="27.75" customHeight="1" x14ac:dyDescent="0.25">
      <c r="A280" s="237" t="s">
        <v>540</v>
      </c>
      <c r="B280" s="237" t="s">
        <v>521</v>
      </c>
      <c r="C280" s="237" t="s">
        <v>607</v>
      </c>
      <c r="D280" s="222" t="s">
        <v>514</v>
      </c>
      <c r="E280" s="222" t="s">
        <v>255</v>
      </c>
      <c r="F280" s="237" t="s">
        <v>608</v>
      </c>
      <c r="G280" s="239">
        <v>45945</v>
      </c>
      <c r="H280" s="240">
        <f>K280</f>
        <v>228524.13</v>
      </c>
      <c r="I280" s="14">
        <v>0</v>
      </c>
      <c r="J280" s="122" t="s">
        <v>14</v>
      </c>
      <c r="K280" s="123">
        <f>K282+K281</f>
        <v>228524.13</v>
      </c>
      <c r="L280" s="123">
        <f>L281+L282</f>
        <v>0</v>
      </c>
      <c r="M280" s="123">
        <f t="shared" ref="M280:O280" si="101">M281+M282</f>
        <v>11426.2</v>
      </c>
      <c r="N280" s="123">
        <f t="shared" si="101"/>
        <v>217097.93</v>
      </c>
      <c r="O280" s="123">
        <f t="shared" si="101"/>
        <v>0</v>
      </c>
      <c r="P280" s="123">
        <f>P281+P282</f>
        <v>0</v>
      </c>
      <c r="Q280" s="123">
        <f>Q281+Q282</f>
        <v>0</v>
      </c>
      <c r="R280" s="237" t="s">
        <v>209</v>
      </c>
    </row>
    <row r="281" spans="1:21" ht="39" customHeight="1" x14ac:dyDescent="0.25">
      <c r="A281" s="237"/>
      <c r="B281" s="237"/>
      <c r="C281" s="237"/>
      <c r="D281" s="223"/>
      <c r="E281" s="223"/>
      <c r="F281" s="237"/>
      <c r="G281" s="237"/>
      <c r="H281" s="240"/>
      <c r="I281" s="14">
        <v>0</v>
      </c>
      <c r="J281" s="122" t="s">
        <v>231</v>
      </c>
      <c r="K281" s="123">
        <f>SUM(L281:P281)</f>
        <v>142599.06</v>
      </c>
      <c r="L281" s="123">
        <v>0</v>
      </c>
      <c r="M281" s="123">
        <v>7129.95</v>
      </c>
      <c r="N281" s="123">
        <v>135469.10999999999</v>
      </c>
      <c r="O281" s="123">
        <v>0</v>
      </c>
      <c r="P281" s="123">
        <v>0</v>
      </c>
      <c r="Q281" s="14">
        <v>0</v>
      </c>
      <c r="R281" s="237"/>
      <c r="S281" s="16"/>
    </row>
    <row r="282" spans="1:21" ht="63.75" customHeight="1" x14ac:dyDescent="0.35">
      <c r="A282" s="237"/>
      <c r="B282" s="237"/>
      <c r="C282" s="237"/>
      <c r="D282" s="224"/>
      <c r="E282" s="224"/>
      <c r="F282" s="237"/>
      <c r="G282" s="237"/>
      <c r="H282" s="240"/>
      <c r="I282" s="14">
        <v>0</v>
      </c>
      <c r="J282" s="122" t="s">
        <v>18</v>
      </c>
      <c r="K282" s="123">
        <f>SUM(L282:P282)</f>
        <v>85925.07</v>
      </c>
      <c r="L282" s="123">
        <v>0</v>
      </c>
      <c r="M282" s="123">
        <v>4296.25</v>
      </c>
      <c r="N282" s="123">
        <v>81628.820000000007</v>
      </c>
      <c r="O282" s="123">
        <v>0</v>
      </c>
      <c r="P282" s="123">
        <v>0</v>
      </c>
      <c r="Q282" s="14">
        <v>0</v>
      </c>
      <c r="R282" s="237"/>
      <c r="S282" s="17"/>
    </row>
    <row r="283" spans="1:21" ht="30.75" customHeight="1" x14ac:dyDescent="0.25">
      <c r="A283" s="241" t="s">
        <v>577</v>
      </c>
      <c r="B283" s="241"/>
      <c r="C283" s="241"/>
      <c r="D283" s="241"/>
      <c r="E283" s="241"/>
      <c r="F283" s="241"/>
      <c r="G283" s="241"/>
      <c r="H283" s="241"/>
      <c r="I283" s="241"/>
      <c r="J283" s="122" t="s">
        <v>8</v>
      </c>
      <c r="K283" s="127">
        <f>K253+K256+K259+K262+K265+K268+K271+K274+K277+K280</f>
        <v>1155953.4099999999</v>
      </c>
      <c r="L283" s="132">
        <f t="shared" ref="L283:P283" si="102">L253+L256+L259+L262+L265+L268+L271+L274+L277+L280</f>
        <v>0</v>
      </c>
      <c r="M283" s="138">
        <f t="shared" si="102"/>
        <v>57797.66</v>
      </c>
      <c r="N283" s="138">
        <f t="shared" si="102"/>
        <v>1098155.75</v>
      </c>
      <c r="O283" s="132">
        <f t="shared" si="102"/>
        <v>0</v>
      </c>
      <c r="P283" s="132">
        <f t="shared" si="102"/>
        <v>0</v>
      </c>
      <c r="Q283" s="127">
        <v>0</v>
      </c>
      <c r="R283" s="237"/>
    </row>
    <row r="284" spans="1:21" ht="40.5" customHeight="1" x14ac:dyDescent="0.35">
      <c r="A284" s="241"/>
      <c r="B284" s="241"/>
      <c r="C284" s="241"/>
      <c r="D284" s="241"/>
      <c r="E284" s="241"/>
      <c r="F284" s="241"/>
      <c r="G284" s="241"/>
      <c r="H284" s="241"/>
      <c r="I284" s="241"/>
      <c r="J284" s="122" t="s">
        <v>10</v>
      </c>
      <c r="K284" s="127">
        <f>K254+K257+K260+K263+K266+K269+K272+K275+K278+K281</f>
        <v>721314.91999999993</v>
      </c>
      <c r="L284" s="132">
        <f t="shared" ref="L284:P284" si="103">L254+L257+L260+L263+L266+L269+L272+L275+L278+L281</f>
        <v>0</v>
      </c>
      <c r="M284" s="138">
        <f t="shared" si="103"/>
        <v>36065.729999999996</v>
      </c>
      <c r="N284" s="138">
        <f t="shared" si="103"/>
        <v>685249.19000000006</v>
      </c>
      <c r="O284" s="132">
        <f t="shared" si="103"/>
        <v>0</v>
      </c>
      <c r="P284" s="132">
        <f t="shared" si="103"/>
        <v>0</v>
      </c>
      <c r="Q284" s="127">
        <v>0</v>
      </c>
      <c r="R284" s="237"/>
      <c r="S284" s="139" t="s">
        <v>625</v>
      </c>
    </row>
    <row r="285" spans="1:21" ht="60" customHeight="1" x14ac:dyDescent="0.25">
      <c r="A285" s="241"/>
      <c r="B285" s="241"/>
      <c r="C285" s="241"/>
      <c r="D285" s="241"/>
      <c r="E285" s="241"/>
      <c r="F285" s="241"/>
      <c r="G285" s="241"/>
      <c r="H285" s="241"/>
      <c r="I285" s="241"/>
      <c r="J285" s="122" t="s">
        <v>11</v>
      </c>
      <c r="K285" s="127">
        <f>K255+K258+K261+K264+K267+K270+K273+K276+K279+K282</f>
        <v>434638.49000000005</v>
      </c>
      <c r="L285" s="132">
        <f t="shared" ref="L285:P285" si="104">L255+L258+L261+L264+L267+L270+L273+L276+L279+L282</f>
        <v>0</v>
      </c>
      <c r="M285" s="138">
        <f t="shared" si="104"/>
        <v>21731.93</v>
      </c>
      <c r="N285" s="138">
        <f t="shared" si="104"/>
        <v>412906.56</v>
      </c>
      <c r="O285" s="132">
        <f t="shared" si="104"/>
        <v>0</v>
      </c>
      <c r="P285" s="132">
        <f t="shared" si="104"/>
        <v>0</v>
      </c>
      <c r="Q285" s="127">
        <v>0</v>
      </c>
      <c r="R285" s="237"/>
    </row>
    <row r="286" spans="1:21" ht="25.5" customHeight="1" x14ac:dyDescent="0.25">
      <c r="A286" s="236" t="s">
        <v>561</v>
      </c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</row>
    <row r="287" spans="1:21" ht="30" customHeight="1" x14ac:dyDescent="0.25">
      <c r="A287" s="222" t="s">
        <v>541</v>
      </c>
      <c r="B287" s="237" t="s">
        <v>181</v>
      </c>
      <c r="C287" s="237" t="s">
        <v>307</v>
      </c>
      <c r="D287" s="237" t="s">
        <v>308</v>
      </c>
      <c r="E287" s="237" t="s">
        <v>255</v>
      </c>
      <c r="F287" s="237" t="s">
        <v>447</v>
      </c>
      <c r="G287" s="239">
        <v>45580</v>
      </c>
      <c r="H287" s="240">
        <f>K287</f>
        <v>120288.29999999999</v>
      </c>
      <c r="I287" s="14">
        <v>0</v>
      </c>
      <c r="J287" s="122" t="s">
        <v>14</v>
      </c>
      <c r="K287" s="123">
        <f>K288+K289</f>
        <v>120288.29999999999</v>
      </c>
      <c r="L287" s="123">
        <f t="shared" ref="L287:P287" si="105">L288+L289</f>
        <v>0</v>
      </c>
      <c r="M287" s="123">
        <f t="shared" si="105"/>
        <v>120288.29999999999</v>
      </c>
      <c r="N287" s="123">
        <f t="shared" si="105"/>
        <v>0</v>
      </c>
      <c r="O287" s="123">
        <f t="shared" si="105"/>
        <v>0</v>
      </c>
      <c r="P287" s="123">
        <f t="shared" si="105"/>
        <v>0</v>
      </c>
      <c r="Q287" s="14">
        <v>0</v>
      </c>
      <c r="R287" s="237" t="s">
        <v>209</v>
      </c>
    </row>
    <row r="288" spans="1:21" ht="46.5" customHeight="1" x14ac:dyDescent="0.25">
      <c r="A288" s="223"/>
      <c r="B288" s="237"/>
      <c r="C288" s="237"/>
      <c r="D288" s="238"/>
      <c r="E288" s="237"/>
      <c r="F288" s="237"/>
      <c r="G288" s="239"/>
      <c r="H288" s="240"/>
      <c r="I288" s="14">
        <v>0</v>
      </c>
      <c r="J288" s="122" t="s">
        <v>231</v>
      </c>
      <c r="K288" s="123">
        <f>SUM(L288:P288)</f>
        <v>75059.899999999994</v>
      </c>
      <c r="L288" s="123">
        <v>0</v>
      </c>
      <c r="M288" s="123">
        <v>75059.899999999994</v>
      </c>
      <c r="N288" s="123">
        <v>0</v>
      </c>
      <c r="O288" s="123">
        <v>0</v>
      </c>
      <c r="P288" s="123">
        <v>0</v>
      </c>
      <c r="Q288" s="14">
        <v>0</v>
      </c>
      <c r="R288" s="237"/>
    </row>
    <row r="289" spans="1:18" ht="63.75" customHeight="1" x14ac:dyDescent="0.25">
      <c r="A289" s="224"/>
      <c r="B289" s="237"/>
      <c r="C289" s="237"/>
      <c r="D289" s="238"/>
      <c r="E289" s="237"/>
      <c r="F289" s="237"/>
      <c r="G289" s="239"/>
      <c r="H289" s="240"/>
      <c r="I289" s="14">
        <v>0</v>
      </c>
      <c r="J289" s="122" t="s">
        <v>18</v>
      </c>
      <c r="K289" s="123">
        <f>SUM(L289:P289)</f>
        <v>45228.4</v>
      </c>
      <c r="L289" s="123">
        <v>0</v>
      </c>
      <c r="M289" s="123">
        <v>45228.4</v>
      </c>
      <c r="N289" s="123">
        <v>0</v>
      </c>
      <c r="O289" s="123">
        <v>0</v>
      </c>
      <c r="P289" s="123">
        <v>0</v>
      </c>
      <c r="Q289" s="14">
        <v>0</v>
      </c>
      <c r="R289" s="237"/>
    </row>
    <row r="290" spans="1:18" ht="30.75" customHeight="1" x14ac:dyDescent="0.25">
      <c r="A290" s="227" t="s">
        <v>582</v>
      </c>
      <c r="B290" s="228"/>
      <c r="C290" s="228"/>
      <c r="D290" s="228"/>
      <c r="E290" s="228"/>
      <c r="F290" s="228"/>
      <c r="G290" s="228"/>
      <c r="H290" s="228"/>
      <c r="I290" s="229"/>
      <c r="J290" s="122" t="s">
        <v>8</v>
      </c>
      <c r="K290" s="127">
        <f>K287</f>
        <v>120288.29999999999</v>
      </c>
      <c r="L290" s="127">
        <f t="shared" ref="L290:P290" si="106">L287</f>
        <v>0</v>
      </c>
      <c r="M290" s="127">
        <f t="shared" si="106"/>
        <v>120288.29999999999</v>
      </c>
      <c r="N290" s="127">
        <f t="shared" si="106"/>
        <v>0</v>
      </c>
      <c r="O290" s="127">
        <f t="shared" si="106"/>
        <v>0</v>
      </c>
      <c r="P290" s="127">
        <f t="shared" si="106"/>
        <v>0</v>
      </c>
      <c r="Q290" s="127">
        <v>0</v>
      </c>
      <c r="R290" s="222"/>
    </row>
    <row r="291" spans="1:18" ht="40.5" customHeight="1" x14ac:dyDescent="0.25">
      <c r="A291" s="230"/>
      <c r="B291" s="231"/>
      <c r="C291" s="231"/>
      <c r="D291" s="231"/>
      <c r="E291" s="231"/>
      <c r="F291" s="231"/>
      <c r="G291" s="231"/>
      <c r="H291" s="231"/>
      <c r="I291" s="232"/>
      <c r="J291" s="122" t="s">
        <v>10</v>
      </c>
      <c r="K291" s="127">
        <f t="shared" ref="K291:P292" si="107">K288</f>
        <v>75059.899999999994</v>
      </c>
      <c r="L291" s="127">
        <f t="shared" si="107"/>
        <v>0</v>
      </c>
      <c r="M291" s="127">
        <f t="shared" si="107"/>
        <v>75059.899999999994</v>
      </c>
      <c r="N291" s="127">
        <f t="shared" si="107"/>
        <v>0</v>
      </c>
      <c r="O291" s="127">
        <f t="shared" si="107"/>
        <v>0</v>
      </c>
      <c r="P291" s="127">
        <f t="shared" si="107"/>
        <v>0</v>
      </c>
      <c r="Q291" s="127">
        <v>0</v>
      </c>
      <c r="R291" s="223"/>
    </row>
    <row r="292" spans="1:18" ht="60" customHeight="1" x14ac:dyDescent="0.25">
      <c r="A292" s="233"/>
      <c r="B292" s="234"/>
      <c r="C292" s="234"/>
      <c r="D292" s="234"/>
      <c r="E292" s="234"/>
      <c r="F292" s="234"/>
      <c r="G292" s="234"/>
      <c r="H292" s="234"/>
      <c r="I292" s="235"/>
      <c r="J292" s="122" t="s">
        <v>11</v>
      </c>
      <c r="K292" s="127">
        <f t="shared" si="107"/>
        <v>45228.4</v>
      </c>
      <c r="L292" s="127">
        <f t="shared" si="107"/>
        <v>0</v>
      </c>
      <c r="M292" s="127">
        <f t="shared" si="107"/>
        <v>45228.4</v>
      </c>
      <c r="N292" s="127">
        <f t="shared" si="107"/>
        <v>0</v>
      </c>
      <c r="O292" s="127">
        <f t="shared" si="107"/>
        <v>0</v>
      </c>
      <c r="P292" s="127">
        <f t="shared" si="107"/>
        <v>0</v>
      </c>
      <c r="Q292" s="127">
        <v>0</v>
      </c>
      <c r="R292" s="224"/>
    </row>
    <row r="293" spans="1:18" ht="20.25" customHeight="1" x14ac:dyDescent="0.3">
      <c r="A293" s="54"/>
      <c r="B293" s="55"/>
      <c r="C293" s="56"/>
      <c r="D293" s="56"/>
      <c r="E293" s="56"/>
      <c r="F293" s="56"/>
      <c r="G293" s="56"/>
      <c r="H293" s="56">
        <f>SUM(H12:H289)</f>
        <v>15118306.946200008</v>
      </c>
      <c r="I293" s="56">
        <f>I12+I16+I20+I24+I28+I37+I40+I43+I46+I49+I52+I55+I58+I91+I97+I104+I113+I124+I127+I130+I184+I190+I193+I196+I199+I202+I83+I217+I220+I61+I64+I67+I94+I133+I205+I208+I211+I214+I223+I226+I70+I116+I140+I256+I171</f>
        <v>253696.43887000001</v>
      </c>
      <c r="J293" s="125" t="s">
        <v>14</v>
      </c>
      <c r="K293" s="56">
        <f t="shared" ref="K293:Q293" si="108">K184+K91+K37+K190+K193+K97+K12+K16+K20+K104+K113+K124+K127+K196+K199+K24+K28+K40+K43+K46+K49+K52+K55+K58+K202+K130+K83+K205+K211+K214+K217+K220+K94+K61+K64+K67+K133+K208+K223+K226+K239+K116+K70+K246+K140+K156+K159+K162+K165+K287+K229+K232+K73+K76+K168+K171+K253+K256+K259+K262+K265+K268+K271+K274+K277+K280+K174+K177</f>
        <v>13832181.139330003</v>
      </c>
      <c r="L293" s="56">
        <f t="shared" si="108"/>
        <v>697380.40652000008</v>
      </c>
      <c r="M293" s="56">
        <f t="shared" si="108"/>
        <v>2983631.6428099996</v>
      </c>
      <c r="N293" s="56">
        <f t="shared" si="108"/>
        <v>4818101.1700000009</v>
      </c>
      <c r="O293" s="56">
        <f t="shared" si="108"/>
        <v>3699216.41</v>
      </c>
      <c r="P293" s="56">
        <f t="shared" si="108"/>
        <v>1633851.51</v>
      </c>
      <c r="Q293" s="56">
        <f t="shared" si="108"/>
        <v>0</v>
      </c>
      <c r="R293" s="57"/>
    </row>
    <row r="294" spans="1:18" ht="16.5" x14ac:dyDescent="0.25">
      <c r="A294" s="58"/>
      <c r="B294" s="59"/>
      <c r="C294" s="59"/>
      <c r="D294" s="59"/>
      <c r="E294" s="59"/>
      <c r="F294" s="59"/>
      <c r="G294" s="59"/>
      <c r="H294" s="59"/>
      <c r="Q294" s="60"/>
      <c r="R294" s="61"/>
    </row>
    <row r="295" spans="1:18" ht="16.5" x14ac:dyDescent="0.25">
      <c r="A295" s="58"/>
      <c r="B295" s="59"/>
      <c r="C295" s="59"/>
      <c r="D295" s="59"/>
      <c r="E295" s="59"/>
      <c r="F295" s="59"/>
      <c r="G295" s="59"/>
      <c r="H295" s="59"/>
      <c r="Q295" s="62" t="s">
        <v>182</v>
      </c>
      <c r="R295" s="61"/>
    </row>
    <row r="296" spans="1:18" ht="16.5" x14ac:dyDescent="0.25">
      <c r="A296" s="58"/>
      <c r="B296" s="59"/>
      <c r="C296" s="59"/>
      <c r="D296" s="59"/>
      <c r="E296" s="59"/>
      <c r="F296" s="59"/>
      <c r="G296" s="59"/>
      <c r="H296" s="59"/>
      <c r="Q296" s="60"/>
      <c r="R296" s="61"/>
    </row>
    <row r="297" spans="1:18" s="48" customFormat="1" ht="21" customHeight="1" x14ac:dyDescent="0.3">
      <c r="A297" s="63" t="s">
        <v>471</v>
      </c>
      <c r="B297" s="63"/>
      <c r="C297" s="64"/>
      <c r="D297" s="64"/>
      <c r="E297" s="64"/>
      <c r="F297" s="64"/>
      <c r="G297" s="64"/>
      <c r="H297" s="64"/>
      <c r="I297" s="65"/>
      <c r="J297" s="66"/>
      <c r="O297" s="67" t="s">
        <v>472</v>
      </c>
      <c r="P297" s="68"/>
      <c r="Q297" s="68"/>
    </row>
    <row r="298" spans="1:18" ht="18.75" customHeight="1" x14ac:dyDescent="0.25">
      <c r="B298" s="69"/>
      <c r="C298" s="70"/>
      <c r="D298" s="70"/>
      <c r="E298" s="70"/>
      <c r="F298" s="70"/>
      <c r="G298" s="70"/>
      <c r="H298" s="70"/>
      <c r="L298" s="71"/>
      <c r="O298" s="38"/>
    </row>
    <row r="299" spans="1:18" ht="18.75" x14ac:dyDescent="0.3">
      <c r="A299" s="72"/>
      <c r="B299" s="73"/>
      <c r="C299" s="71"/>
      <c r="D299" s="71"/>
      <c r="E299" s="71"/>
      <c r="F299" s="71"/>
      <c r="G299" s="71"/>
      <c r="H299" s="71"/>
      <c r="I299" s="73"/>
      <c r="J299" s="74"/>
      <c r="O299" s="72"/>
    </row>
  </sheetData>
  <mergeCells count="713">
    <mergeCell ref="R205:R207"/>
    <mergeCell ref="E202:E204"/>
    <mergeCell ref="G229:G231"/>
    <mergeCell ref="H229:H231"/>
    <mergeCell ref="R229:R231"/>
    <mergeCell ref="A232:A234"/>
    <mergeCell ref="B232:B234"/>
    <mergeCell ref="C232:C234"/>
    <mergeCell ref="D232:D234"/>
    <mergeCell ref="E232:E234"/>
    <mergeCell ref="F232:F234"/>
    <mergeCell ref="G232:G234"/>
    <mergeCell ref="H232:H234"/>
    <mergeCell ref="R232:R234"/>
    <mergeCell ref="A229:A231"/>
    <mergeCell ref="B229:B231"/>
    <mergeCell ref="C229:C231"/>
    <mergeCell ref="D229:D231"/>
    <mergeCell ref="E229:E231"/>
    <mergeCell ref="F229:F231"/>
    <mergeCell ref="A226:A228"/>
    <mergeCell ref="B226:B228"/>
    <mergeCell ref="C226:C228"/>
    <mergeCell ref="D226:D228"/>
    <mergeCell ref="A146:A148"/>
    <mergeCell ref="A283:I285"/>
    <mergeCell ref="R283:R285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R253:R255"/>
    <mergeCell ref="A274:A276"/>
    <mergeCell ref="B274:B276"/>
    <mergeCell ref="C274:C276"/>
    <mergeCell ref="D274:D276"/>
    <mergeCell ref="E274:E276"/>
    <mergeCell ref="F274:F276"/>
    <mergeCell ref="D268:D270"/>
    <mergeCell ref="E268:E270"/>
    <mergeCell ref="A280:A282"/>
    <mergeCell ref="G177:G179"/>
    <mergeCell ref="H177:H179"/>
    <mergeCell ref="R177:R179"/>
    <mergeCell ref="A277:A279"/>
    <mergeCell ref="B277:B279"/>
    <mergeCell ref="C277:C279"/>
    <mergeCell ref="D277:D279"/>
    <mergeCell ref="E277:E279"/>
    <mergeCell ref="F277:F279"/>
    <mergeCell ref="A162:A164"/>
    <mergeCell ref="B162:B164"/>
    <mergeCell ref="C162:C164"/>
    <mergeCell ref="D162:D164"/>
    <mergeCell ref="E162:E164"/>
    <mergeCell ref="F162:F164"/>
    <mergeCell ref="F268:F270"/>
    <mergeCell ref="A271:A273"/>
    <mergeCell ref="A265:A267"/>
    <mergeCell ref="A268:A270"/>
    <mergeCell ref="B268:B270"/>
    <mergeCell ref="C268:C270"/>
    <mergeCell ref="E262:E264"/>
    <mergeCell ref="F262:F264"/>
    <mergeCell ref="C256:C258"/>
    <mergeCell ref="D256:D258"/>
    <mergeCell ref="D171:D173"/>
    <mergeCell ref="C187:C189"/>
    <mergeCell ref="G274:G276"/>
    <mergeCell ref="H274:H276"/>
    <mergeCell ref="R274:R276"/>
    <mergeCell ref="B265:B267"/>
    <mergeCell ref="C265:C267"/>
    <mergeCell ref="D265:D267"/>
    <mergeCell ref="E265:E267"/>
    <mergeCell ref="F265:F267"/>
    <mergeCell ref="G265:G267"/>
    <mergeCell ref="H265:H267"/>
    <mergeCell ref="B271:B273"/>
    <mergeCell ref="C271:C273"/>
    <mergeCell ref="D271:D273"/>
    <mergeCell ref="E271:E273"/>
    <mergeCell ref="F271:F273"/>
    <mergeCell ref="G271:G273"/>
    <mergeCell ref="H271:H273"/>
    <mergeCell ref="R271:R273"/>
    <mergeCell ref="R265:R267"/>
    <mergeCell ref="R268:R270"/>
    <mergeCell ref="G268:G270"/>
    <mergeCell ref="H268:H270"/>
    <mergeCell ref="B280:B282"/>
    <mergeCell ref="C280:C282"/>
    <mergeCell ref="D280:D282"/>
    <mergeCell ref="E280:E282"/>
    <mergeCell ref="F280:F282"/>
    <mergeCell ref="G280:G282"/>
    <mergeCell ref="H280:H282"/>
    <mergeCell ref="R280:R282"/>
    <mergeCell ref="G277:G279"/>
    <mergeCell ref="H277:H279"/>
    <mergeCell ref="R277:R279"/>
    <mergeCell ref="H239:H241"/>
    <mergeCell ref="A168:A170"/>
    <mergeCell ref="B168:B170"/>
    <mergeCell ref="C168:C170"/>
    <mergeCell ref="B199:B201"/>
    <mergeCell ref="A190:A192"/>
    <mergeCell ref="R239:R241"/>
    <mergeCell ref="H104:H107"/>
    <mergeCell ref="E156:E158"/>
    <mergeCell ref="F156:F158"/>
    <mergeCell ref="G156:G158"/>
    <mergeCell ref="H156:H158"/>
    <mergeCell ref="R156:R158"/>
    <mergeCell ref="A180:I182"/>
    <mergeCell ref="R180:R182"/>
    <mergeCell ref="A165:A167"/>
    <mergeCell ref="A174:A176"/>
    <mergeCell ref="C174:C176"/>
    <mergeCell ref="D174:D176"/>
    <mergeCell ref="F177:F179"/>
    <mergeCell ref="B187:B189"/>
    <mergeCell ref="B184:B186"/>
    <mergeCell ref="C177:C179"/>
    <mergeCell ref="A149:A151"/>
    <mergeCell ref="E190:E192"/>
    <mergeCell ref="C171:C173"/>
    <mergeCell ref="G208:G210"/>
    <mergeCell ref="G211:G213"/>
    <mergeCell ref="H202:H204"/>
    <mergeCell ref="H196:H198"/>
    <mergeCell ref="D187:D189"/>
    <mergeCell ref="E187:E189"/>
    <mergeCell ref="B174:B176"/>
    <mergeCell ref="G193:G195"/>
    <mergeCell ref="R162:R164"/>
    <mergeCell ref="H165:H167"/>
    <mergeCell ref="R165:R167"/>
    <mergeCell ref="R149:R151"/>
    <mergeCell ref="B130:B132"/>
    <mergeCell ref="R133:R135"/>
    <mergeCell ref="C133:C135"/>
    <mergeCell ref="C156:C158"/>
    <mergeCell ref="R143:R145"/>
    <mergeCell ref="G130:G132"/>
    <mergeCell ref="R130:R132"/>
    <mergeCell ref="R159:R161"/>
    <mergeCell ref="H130:H132"/>
    <mergeCell ref="B149:B151"/>
    <mergeCell ref="C149:C151"/>
    <mergeCell ref="D149:D151"/>
    <mergeCell ref="E149:E151"/>
    <mergeCell ref="F149:F151"/>
    <mergeCell ref="G149:G151"/>
    <mergeCell ref="H149:H151"/>
    <mergeCell ref="D165:D167"/>
    <mergeCell ref="B262:B264"/>
    <mergeCell ref="C262:C264"/>
    <mergeCell ref="D262:D264"/>
    <mergeCell ref="E246:E248"/>
    <mergeCell ref="F246:F248"/>
    <mergeCell ref="G246:G248"/>
    <mergeCell ref="H246:H248"/>
    <mergeCell ref="A245:R245"/>
    <mergeCell ref="H256:H258"/>
    <mergeCell ref="E256:E258"/>
    <mergeCell ref="H199:H201"/>
    <mergeCell ref="R199:R201"/>
    <mergeCell ref="F196:F198"/>
    <mergeCell ref="G196:G198"/>
    <mergeCell ref="E196:E198"/>
    <mergeCell ref="C199:C201"/>
    <mergeCell ref="D199:D201"/>
    <mergeCell ref="E199:E201"/>
    <mergeCell ref="G262:G264"/>
    <mergeCell ref="H262:H264"/>
    <mergeCell ref="R262:R264"/>
    <mergeCell ref="R242:R244"/>
    <mergeCell ref="A238:R238"/>
    <mergeCell ref="A239:A241"/>
    <mergeCell ref="B239:B241"/>
    <mergeCell ref="C239:C241"/>
    <mergeCell ref="D239:D241"/>
    <mergeCell ref="E239:E241"/>
    <mergeCell ref="F239:F241"/>
    <mergeCell ref="G239:G241"/>
    <mergeCell ref="F259:F261"/>
    <mergeCell ref="A252:R252"/>
    <mergeCell ref="B256:B258"/>
    <mergeCell ref="A262:A264"/>
    <mergeCell ref="F199:F201"/>
    <mergeCell ref="G202:G204"/>
    <mergeCell ref="H143:H145"/>
    <mergeCell ref="C143:C145"/>
    <mergeCell ref="D143:D145"/>
    <mergeCell ref="E143:E145"/>
    <mergeCell ref="A155:R155"/>
    <mergeCell ref="A156:A158"/>
    <mergeCell ref="B156:B158"/>
    <mergeCell ref="D184:D186"/>
    <mergeCell ref="E184:E186"/>
    <mergeCell ref="R152:R154"/>
    <mergeCell ref="B146:B148"/>
    <mergeCell ref="C146:C148"/>
    <mergeCell ref="D146:D148"/>
    <mergeCell ref="A159:A161"/>
    <mergeCell ref="B159:B161"/>
    <mergeCell ref="F159:F161"/>
    <mergeCell ref="G159:G161"/>
    <mergeCell ref="H159:H161"/>
    <mergeCell ref="B177:B179"/>
    <mergeCell ref="H168:H170"/>
    <mergeCell ref="C193:C195"/>
    <mergeCell ref="D177:D179"/>
    <mergeCell ref="A52:A54"/>
    <mergeCell ref="F58:F60"/>
    <mergeCell ref="G58:G60"/>
    <mergeCell ref="D61:D63"/>
    <mergeCell ref="A184:A186"/>
    <mergeCell ref="E177:E179"/>
    <mergeCell ref="R94:R96"/>
    <mergeCell ref="E73:E75"/>
    <mergeCell ref="F73:F75"/>
    <mergeCell ref="G73:G75"/>
    <mergeCell ref="F94:F96"/>
    <mergeCell ref="G94:G96"/>
    <mergeCell ref="H94:H96"/>
    <mergeCell ref="A94:A96"/>
    <mergeCell ref="C83:C85"/>
    <mergeCell ref="D83:D85"/>
    <mergeCell ref="B52:B54"/>
    <mergeCell ref="C52:C54"/>
    <mergeCell ref="D52:D54"/>
    <mergeCell ref="A64:A66"/>
    <mergeCell ref="B64:B66"/>
    <mergeCell ref="R127:R129"/>
    <mergeCell ref="A122:R122"/>
    <mergeCell ref="B171:B173"/>
    <mergeCell ref="R97:R99"/>
    <mergeCell ref="H113:H115"/>
    <mergeCell ref="A112:R112"/>
    <mergeCell ref="A113:A115"/>
    <mergeCell ref="B113:B115"/>
    <mergeCell ref="F133:F135"/>
    <mergeCell ref="G127:G129"/>
    <mergeCell ref="C127:C129"/>
    <mergeCell ref="D127:D129"/>
    <mergeCell ref="E127:E129"/>
    <mergeCell ref="A133:A135"/>
    <mergeCell ref="A97:A99"/>
    <mergeCell ref="B97:B99"/>
    <mergeCell ref="C104:C107"/>
    <mergeCell ref="A127:A129"/>
    <mergeCell ref="A104:A107"/>
    <mergeCell ref="B104:B107"/>
    <mergeCell ref="D104:D107"/>
    <mergeCell ref="G97:G99"/>
    <mergeCell ref="F97:F99"/>
    <mergeCell ref="E104:E107"/>
    <mergeCell ref="F104:F107"/>
    <mergeCell ref="G104:G107"/>
    <mergeCell ref="H127:H129"/>
    <mergeCell ref="R49:R51"/>
    <mergeCell ref="H49:H51"/>
    <mergeCell ref="E49:E51"/>
    <mergeCell ref="F49:F51"/>
    <mergeCell ref="G49:G51"/>
    <mergeCell ref="E58:E60"/>
    <mergeCell ref="E83:E85"/>
    <mergeCell ref="E76:E78"/>
    <mergeCell ref="F76:F78"/>
    <mergeCell ref="G76:G78"/>
    <mergeCell ref="H76:H78"/>
    <mergeCell ref="R76:R78"/>
    <mergeCell ref="H73:H75"/>
    <mergeCell ref="R73:R75"/>
    <mergeCell ref="R79:R81"/>
    <mergeCell ref="E52:E54"/>
    <mergeCell ref="F52:F54"/>
    <mergeCell ref="G52:G54"/>
    <mergeCell ref="H52:H54"/>
    <mergeCell ref="R52:R54"/>
    <mergeCell ref="E64:E66"/>
    <mergeCell ref="F64:F66"/>
    <mergeCell ref="D259:D261"/>
    <mergeCell ref="E259:E261"/>
    <mergeCell ref="R259:R261"/>
    <mergeCell ref="A193:A195"/>
    <mergeCell ref="G217:G219"/>
    <mergeCell ref="G205:G207"/>
    <mergeCell ref="H208:H210"/>
    <mergeCell ref="F184:F186"/>
    <mergeCell ref="F256:F258"/>
    <mergeCell ref="G256:G258"/>
    <mergeCell ref="H193:H195"/>
    <mergeCell ref="G190:G192"/>
    <mergeCell ref="F190:F192"/>
    <mergeCell ref="R190:R192"/>
    <mergeCell ref="A187:A189"/>
    <mergeCell ref="H205:H207"/>
    <mergeCell ref="R193:R195"/>
    <mergeCell ref="R202:R204"/>
    <mergeCell ref="R211:R213"/>
    <mergeCell ref="C196:C198"/>
    <mergeCell ref="D196:D198"/>
    <mergeCell ref="D193:D195"/>
    <mergeCell ref="R196:R198"/>
    <mergeCell ref="G199:G201"/>
    <mergeCell ref="A20:A23"/>
    <mergeCell ref="B20:B23"/>
    <mergeCell ref="C20:C23"/>
    <mergeCell ref="D20:D23"/>
    <mergeCell ref="E20:E23"/>
    <mergeCell ref="R28:R31"/>
    <mergeCell ref="A55:A57"/>
    <mergeCell ref="B55:B57"/>
    <mergeCell ref="C55:C57"/>
    <mergeCell ref="D55:D57"/>
    <mergeCell ref="E55:E57"/>
    <mergeCell ref="F55:F57"/>
    <mergeCell ref="G55:G57"/>
    <mergeCell ref="C40:C42"/>
    <mergeCell ref="D40:D42"/>
    <mergeCell ref="E40:E42"/>
    <mergeCell ref="F40:F42"/>
    <mergeCell ref="A28:A31"/>
    <mergeCell ref="B28:B31"/>
    <mergeCell ref="H55:H57"/>
    <mergeCell ref="R55:R57"/>
    <mergeCell ref="C28:C31"/>
    <mergeCell ref="D28:D31"/>
    <mergeCell ref="R46:R48"/>
    <mergeCell ref="R20:R23"/>
    <mergeCell ref="H16:H19"/>
    <mergeCell ref="R32:R35"/>
    <mergeCell ref="H43:H45"/>
    <mergeCell ref="R43:R45"/>
    <mergeCell ref="G20:G23"/>
    <mergeCell ref="H20:H23"/>
    <mergeCell ref="F20:F23"/>
    <mergeCell ref="R37:R39"/>
    <mergeCell ref="A24:A27"/>
    <mergeCell ref="B24:B27"/>
    <mergeCell ref="C24:C27"/>
    <mergeCell ref="D24:D27"/>
    <mergeCell ref="E24:E27"/>
    <mergeCell ref="F24:F27"/>
    <mergeCell ref="G24:G27"/>
    <mergeCell ref="H24:H27"/>
    <mergeCell ref="R24:R27"/>
    <mergeCell ref="A16:A19"/>
    <mergeCell ref="B16:B19"/>
    <mergeCell ref="C16:C19"/>
    <mergeCell ref="H40:H42"/>
    <mergeCell ref="R40:R42"/>
    <mergeCell ref="A40:A42"/>
    <mergeCell ref="R16:R19"/>
    <mergeCell ref="I7:I8"/>
    <mergeCell ref="J7:J8"/>
    <mergeCell ref="K7:P7"/>
    <mergeCell ref="F12:F15"/>
    <mergeCell ref="F7:F8"/>
    <mergeCell ref="Q7:Q8"/>
    <mergeCell ref="R7:R8"/>
    <mergeCell ref="D16:D19"/>
    <mergeCell ref="E16:E19"/>
    <mergeCell ref="F16:F19"/>
    <mergeCell ref="G16:G19"/>
    <mergeCell ref="E28:E31"/>
    <mergeCell ref="F28:F31"/>
    <mergeCell ref="A32:I35"/>
    <mergeCell ref="G28:G31"/>
    <mergeCell ref="H28:H31"/>
    <mergeCell ref="G40:G42"/>
    <mergeCell ref="P4:R4"/>
    <mergeCell ref="C5:O5"/>
    <mergeCell ref="G12:G15"/>
    <mergeCell ref="H12:H15"/>
    <mergeCell ref="R12:R15"/>
    <mergeCell ref="A10:R10"/>
    <mergeCell ref="A11:R11"/>
    <mergeCell ref="A12:A15"/>
    <mergeCell ref="B12:B15"/>
    <mergeCell ref="C12:C15"/>
    <mergeCell ref="D12:D15"/>
    <mergeCell ref="E12:E15"/>
    <mergeCell ref="A7:A8"/>
    <mergeCell ref="B7:B8"/>
    <mergeCell ref="C7:C8"/>
    <mergeCell ref="D7:D8"/>
    <mergeCell ref="E7:E8"/>
    <mergeCell ref="G7:G8"/>
    <mergeCell ref="H7:H8"/>
    <mergeCell ref="A43:A45"/>
    <mergeCell ref="B43:B45"/>
    <mergeCell ref="A36:R36"/>
    <mergeCell ref="A37:A39"/>
    <mergeCell ref="B37:B39"/>
    <mergeCell ref="C37:C39"/>
    <mergeCell ref="B40:B42"/>
    <mergeCell ref="D37:D39"/>
    <mergeCell ref="E37:E39"/>
    <mergeCell ref="F37:F39"/>
    <mergeCell ref="G37:G39"/>
    <mergeCell ref="H37:H39"/>
    <mergeCell ref="E43:E45"/>
    <mergeCell ref="F43:F45"/>
    <mergeCell ref="G43:G45"/>
    <mergeCell ref="C43:C45"/>
    <mergeCell ref="D43:D45"/>
    <mergeCell ref="A46:A48"/>
    <mergeCell ref="B46:B48"/>
    <mergeCell ref="D46:D48"/>
    <mergeCell ref="E46:E48"/>
    <mergeCell ref="F46:F48"/>
    <mergeCell ref="G46:G48"/>
    <mergeCell ref="H46:H48"/>
    <mergeCell ref="A49:A51"/>
    <mergeCell ref="B49:B51"/>
    <mergeCell ref="C46:C48"/>
    <mergeCell ref="C49:C51"/>
    <mergeCell ref="D49:D51"/>
    <mergeCell ref="E226:E228"/>
    <mergeCell ref="D205:D207"/>
    <mergeCell ref="C202:C204"/>
    <mergeCell ref="D202:D204"/>
    <mergeCell ref="A223:A225"/>
    <mergeCell ref="B223:B225"/>
    <mergeCell ref="C223:C225"/>
    <mergeCell ref="D223:D225"/>
    <mergeCell ref="E223:E225"/>
    <mergeCell ref="E220:E222"/>
    <mergeCell ref="A217:A219"/>
    <mergeCell ref="B217:B219"/>
    <mergeCell ref="C217:C219"/>
    <mergeCell ref="B214:B216"/>
    <mergeCell ref="C214:C216"/>
    <mergeCell ref="C205:C207"/>
    <mergeCell ref="B211:B213"/>
    <mergeCell ref="E217:E219"/>
    <mergeCell ref="E214:E216"/>
    <mergeCell ref="A220:A222"/>
    <mergeCell ref="B208:B210"/>
    <mergeCell ref="C211:C213"/>
    <mergeCell ref="A211:A213"/>
    <mergeCell ref="A58:A60"/>
    <mergeCell ref="B58:B60"/>
    <mergeCell ref="C58:C60"/>
    <mergeCell ref="D58:D60"/>
    <mergeCell ref="A136:I138"/>
    <mergeCell ref="A90:R90"/>
    <mergeCell ref="A86:I88"/>
    <mergeCell ref="A89:R89"/>
    <mergeCell ref="R86:R88"/>
    <mergeCell ref="C113:C115"/>
    <mergeCell ref="A83:A85"/>
    <mergeCell ref="F83:F85"/>
    <mergeCell ref="G83:G85"/>
    <mergeCell ref="G70:G72"/>
    <mergeCell ref="A73:A75"/>
    <mergeCell ref="H58:H60"/>
    <mergeCell ref="R58:R60"/>
    <mergeCell ref="G64:G66"/>
    <mergeCell ref="B61:B63"/>
    <mergeCell ref="C124:C126"/>
    <mergeCell ref="B94:B96"/>
    <mergeCell ref="H61:H63"/>
    <mergeCell ref="R61:R63"/>
    <mergeCell ref="D124:D126"/>
    <mergeCell ref="H214:H216"/>
    <mergeCell ref="F214:F216"/>
    <mergeCell ref="C97:C99"/>
    <mergeCell ref="D97:D99"/>
    <mergeCell ref="E97:E99"/>
    <mergeCell ref="C140:C142"/>
    <mergeCell ref="D140:D142"/>
    <mergeCell ref="A183:R183"/>
    <mergeCell ref="A171:A173"/>
    <mergeCell ref="F171:F173"/>
    <mergeCell ref="F146:F148"/>
    <mergeCell ref="G146:G148"/>
    <mergeCell ref="E165:E167"/>
    <mergeCell ref="F165:F167"/>
    <mergeCell ref="G165:G167"/>
    <mergeCell ref="F174:F176"/>
    <mergeCell ref="G174:G176"/>
    <mergeCell ref="H174:H176"/>
    <mergeCell ref="R174:R176"/>
    <mergeCell ref="A177:A179"/>
    <mergeCell ref="B127:B129"/>
    <mergeCell ref="D113:D115"/>
    <mergeCell ref="E113:E115"/>
    <mergeCell ref="H190:H192"/>
    <mergeCell ref="P1:R1"/>
    <mergeCell ref="P2:R2"/>
    <mergeCell ref="D211:D213"/>
    <mergeCell ref="E211:E213"/>
    <mergeCell ref="G184:G186"/>
    <mergeCell ref="H184:H186"/>
    <mergeCell ref="R208:R210"/>
    <mergeCell ref="R124:R126"/>
    <mergeCell ref="F124:F126"/>
    <mergeCell ref="R108:R111"/>
    <mergeCell ref="A103:R103"/>
    <mergeCell ref="H70:H72"/>
    <mergeCell ref="R70:R72"/>
    <mergeCell ref="A79:I81"/>
    <mergeCell ref="A82:R82"/>
    <mergeCell ref="H83:H85"/>
    <mergeCell ref="R83:R85"/>
    <mergeCell ref="B133:B135"/>
    <mergeCell ref="E133:E135"/>
    <mergeCell ref="H64:H66"/>
    <mergeCell ref="R64:R66"/>
    <mergeCell ref="A61:A63"/>
    <mergeCell ref="A208:A210"/>
    <mergeCell ref="R168:R170"/>
    <mergeCell ref="C61:C63"/>
    <mergeCell ref="F61:F63"/>
    <mergeCell ref="G61:G63"/>
    <mergeCell ref="R91:R93"/>
    <mergeCell ref="R100:R102"/>
    <mergeCell ref="E130:E132"/>
    <mergeCell ref="F130:F132"/>
    <mergeCell ref="G124:G126"/>
    <mergeCell ref="H124:H126"/>
    <mergeCell ref="D91:D93"/>
    <mergeCell ref="R113:R115"/>
    <mergeCell ref="F127:F129"/>
    <mergeCell ref="E91:E93"/>
    <mergeCell ref="E61:E63"/>
    <mergeCell ref="F113:F115"/>
    <mergeCell ref="H97:H99"/>
    <mergeCell ref="E94:E96"/>
    <mergeCell ref="R104:R107"/>
    <mergeCell ref="C64:C66"/>
    <mergeCell ref="D64:D66"/>
    <mergeCell ref="A123:R123"/>
    <mergeCell ref="A124:A126"/>
    <mergeCell ref="B124:B126"/>
    <mergeCell ref="A119:I121"/>
    <mergeCell ref="F91:F93"/>
    <mergeCell ref="D133:D135"/>
    <mergeCell ref="A91:A93"/>
    <mergeCell ref="R67:R69"/>
    <mergeCell ref="A67:A69"/>
    <mergeCell ref="B67:B69"/>
    <mergeCell ref="C67:C69"/>
    <mergeCell ref="D67:D69"/>
    <mergeCell ref="E67:E69"/>
    <mergeCell ref="F67:F69"/>
    <mergeCell ref="G67:G69"/>
    <mergeCell ref="H67:H69"/>
    <mergeCell ref="A108:I111"/>
    <mergeCell ref="C94:C96"/>
    <mergeCell ref="D94:D96"/>
    <mergeCell ref="G91:G93"/>
    <mergeCell ref="H91:H93"/>
    <mergeCell ref="B83:B85"/>
    <mergeCell ref="A130:A132"/>
    <mergeCell ref="E124:E126"/>
    <mergeCell ref="B73:B75"/>
    <mergeCell ref="C73:C75"/>
    <mergeCell ref="D73:D75"/>
    <mergeCell ref="A100:I102"/>
    <mergeCell ref="S70:S72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R116:R118"/>
    <mergeCell ref="A70:A72"/>
    <mergeCell ref="B70:B72"/>
    <mergeCell ref="C70:C72"/>
    <mergeCell ref="D70:D72"/>
    <mergeCell ref="E70:E72"/>
    <mergeCell ref="F70:F72"/>
    <mergeCell ref="B91:B93"/>
    <mergeCell ref="C91:C93"/>
    <mergeCell ref="S73:S75"/>
    <mergeCell ref="A76:A78"/>
    <mergeCell ref="B76:B78"/>
    <mergeCell ref="C76:C78"/>
    <mergeCell ref="D76:D78"/>
    <mergeCell ref="S76:S78"/>
    <mergeCell ref="A196:A198"/>
    <mergeCell ref="A140:A142"/>
    <mergeCell ref="B140:B142"/>
    <mergeCell ref="H211:H213"/>
    <mergeCell ref="F211:F213"/>
    <mergeCell ref="B205:B207"/>
    <mergeCell ref="E205:E207"/>
    <mergeCell ref="F205:F207"/>
    <mergeCell ref="C190:C192"/>
    <mergeCell ref="D208:D210"/>
    <mergeCell ref="E208:E210"/>
    <mergeCell ref="F208:F210"/>
    <mergeCell ref="F193:F195"/>
    <mergeCell ref="C159:C161"/>
    <mergeCell ref="D159:D161"/>
    <mergeCell ref="E159:E161"/>
    <mergeCell ref="E174:E176"/>
    <mergeCell ref="D190:D192"/>
    <mergeCell ref="E146:E148"/>
    <mergeCell ref="G143:G145"/>
    <mergeCell ref="G187:G189"/>
    <mergeCell ref="H187:H189"/>
    <mergeCell ref="B190:B192"/>
    <mergeCell ref="F202:F204"/>
    <mergeCell ref="G113:G115"/>
    <mergeCell ref="G133:G135"/>
    <mergeCell ref="C130:C132"/>
    <mergeCell ref="D130:D132"/>
    <mergeCell ref="H133:H135"/>
    <mergeCell ref="A139:R139"/>
    <mergeCell ref="R184:R186"/>
    <mergeCell ref="R136:R138"/>
    <mergeCell ref="D156:D158"/>
    <mergeCell ref="H146:H148"/>
    <mergeCell ref="R146:R148"/>
    <mergeCell ref="D168:D170"/>
    <mergeCell ref="E168:E170"/>
    <mergeCell ref="F168:F170"/>
    <mergeCell ref="G168:G170"/>
    <mergeCell ref="A143:A145"/>
    <mergeCell ref="B143:B145"/>
    <mergeCell ref="R171:R173"/>
    <mergeCell ref="F143:F145"/>
    <mergeCell ref="R119:R121"/>
    <mergeCell ref="B165:B167"/>
    <mergeCell ref="C165:C167"/>
    <mergeCell ref="G162:G164"/>
    <mergeCell ref="H162:H164"/>
    <mergeCell ref="A242:I244"/>
    <mergeCell ref="E140:E142"/>
    <mergeCell ref="F140:F142"/>
    <mergeCell ref="G140:G142"/>
    <mergeCell ref="H140:H142"/>
    <mergeCell ref="R140:R142"/>
    <mergeCell ref="A249:I251"/>
    <mergeCell ref="R249:R251"/>
    <mergeCell ref="R223:R225"/>
    <mergeCell ref="F223:F225"/>
    <mergeCell ref="G223:G225"/>
    <mergeCell ref="H223:H225"/>
    <mergeCell ref="R214:R216"/>
    <mergeCell ref="R220:R222"/>
    <mergeCell ref="D217:D219"/>
    <mergeCell ref="D214:D216"/>
    <mergeCell ref="R217:R219"/>
    <mergeCell ref="F220:F222"/>
    <mergeCell ref="G220:G222"/>
    <mergeCell ref="H220:H222"/>
    <mergeCell ref="H217:H219"/>
    <mergeCell ref="B220:B222"/>
    <mergeCell ref="C220:C222"/>
    <mergeCell ref="D220:D222"/>
    <mergeCell ref="A235:I237"/>
    <mergeCell ref="R235:R237"/>
    <mergeCell ref="B196:B198"/>
    <mergeCell ref="A199:A201"/>
    <mergeCell ref="A202:A204"/>
    <mergeCell ref="B202:B204"/>
    <mergeCell ref="A214:A216"/>
    <mergeCell ref="E171:E173"/>
    <mergeCell ref="A152:I154"/>
    <mergeCell ref="G171:G173"/>
    <mergeCell ref="H171:H173"/>
    <mergeCell ref="A205:A207"/>
    <mergeCell ref="C184:C186"/>
    <mergeCell ref="E193:E195"/>
    <mergeCell ref="C208:C210"/>
    <mergeCell ref="G214:G216"/>
    <mergeCell ref="B193:B195"/>
    <mergeCell ref="R187:R189"/>
    <mergeCell ref="F226:F228"/>
    <mergeCell ref="G226:G228"/>
    <mergeCell ref="H226:H228"/>
    <mergeCell ref="R226:R228"/>
    <mergeCell ref="F217:F219"/>
    <mergeCell ref="F187:F189"/>
    <mergeCell ref="A246:A248"/>
    <mergeCell ref="B246:B248"/>
    <mergeCell ref="C246:C248"/>
    <mergeCell ref="D246:D248"/>
    <mergeCell ref="A290:I292"/>
    <mergeCell ref="R290:R292"/>
    <mergeCell ref="A286:R286"/>
    <mergeCell ref="A287:A289"/>
    <mergeCell ref="B287:B289"/>
    <mergeCell ref="C287:C289"/>
    <mergeCell ref="D287:D289"/>
    <mergeCell ref="E287:E289"/>
    <mergeCell ref="F287:F289"/>
    <mergeCell ref="G287:G289"/>
    <mergeCell ref="H287:H289"/>
    <mergeCell ref="R287:R289"/>
    <mergeCell ref="R246:R248"/>
    <mergeCell ref="A256:A258"/>
    <mergeCell ref="R256:R258"/>
    <mergeCell ref="G259:G261"/>
    <mergeCell ref="H259:H261"/>
    <mergeCell ref="A259:A261"/>
    <mergeCell ref="B259:B261"/>
    <mergeCell ref="C259:C261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 differentFirst="1">
    <oddHeader>&amp;C&amp;P</oddHeader>
  </headerFooter>
  <rowBreaks count="11" manualBreakCount="11">
    <brk id="27" max="17" man="1"/>
    <brk id="51" max="17" man="1"/>
    <brk id="75" max="17" man="1"/>
    <brk id="102" max="17" man="1"/>
    <brk id="129" max="17" man="1"/>
    <brk id="154" max="17" man="1"/>
    <brk id="176" max="17" man="1"/>
    <brk id="201" max="17" man="1"/>
    <brk id="222" max="17" man="1"/>
    <brk id="244" max="17" man="1"/>
    <brk id="27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32"/>
  <sheetViews>
    <sheetView view="pageBreakPreview" topLeftCell="A52" zoomScale="70" zoomScaleNormal="70" zoomScaleSheetLayoutView="70" zoomScalePageLayoutView="60" workbookViewId="0">
      <selection activeCell="G69" sqref="G69"/>
    </sheetView>
  </sheetViews>
  <sheetFormatPr defaultColWidth="8.85546875" defaultRowHeight="17.25" x14ac:dyDescent="0.3"/>
  <cols>
    <col min="1" max="1" width="14.140625" style="6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4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20.140625" style="4" bestFit="1" customWidth="1"/>
    <col min="13" max="13" width="15.42578125" style="4" bestFit="1" customWidth="1"/>
    <col min="14" max="14" width="16.140625" style="4" bestFit="1" customWidth="1"/>
    <col min="15" max="16384" width="8.85546875" style="4"/>
  </cols>
  <sheetData>
    <row r="1" spans="1:14" ht="21.75" customHeight="1" x14ac:dyDescent="0.3">
      <c r="A1" s="1"/>
      <c r="B1" s="1"/>
      <c r="C1" s="1"/>
      <c r="D1" s="3"/>
      <c r="E1" s="3"/>
      <c r="F1" s="3"/>
      <c r="G1" s="3"/>
      <c r="K1" s="8" t="s">
        <v>593</v>
      </c>
    </row>
    <row r="2" spans="1:14" ht="50.25" customHeight="1" x14ac:dyDescent="0.3">
      <c r="A2" s="1"/>
      <c r="B2" s="1"/>
      <c r="C2" s="1"/>
      <c r="D2" s="3"/>
      <c r="E2" s="282"/>
      <c r="F2" s="282"/>
      <c r="G2" s="3"/>
      <c r="J2" s="285" t="s">
        <v>562</v>
      </c>
      <c r="K2" s="285"/>
    </row>
    <row r="3" spans="1:14" ht="57" customHeight="1" x14ac:dyDescent="0.3">
      <c r="A3" s="286" t="s">
        <v>185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4" ht="15" customHeight="1" x14ac:dyDescent="0.3">
      <c r="A4" s="5"/>
      <c r="B4" s="2"/>
      <c r="C4" s="2"/>
      <c r="D4" s="2"/>
      <c r="E4" s="2"/>
      <c r="F4" s="2"/>
      <c r="G4" s="2"/>
    </row>
    <row r="5" spans="1:14" ht="53.25" customHeight="1" x14ac:dyDescent="0.3">
      <c r="A5" s="287" t="s">
        <v>184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</row>
    <row r="6" spans="1:14" ht="15" customHeight="1" x14ac:dyDescent="0.3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</row>
    <row r="7" spans="1:14" ht="33" customHeight="1" x14ac:dyDescent="0.3">
      <c r="A7" s="283" t="s">
        <v>0</v>
      </c>
      <c r="B7" s="284" t="s">
        <v>60</v>
      </c>
      <c r="C7" s="284" t="s">
        <v>1</v>
      </c>
      <c r="D7" s="284" t="s">
        <v>2</v>
      </c>
      <c r="E7" s="284" t="s">
        <v>3</v>
      </c>
      <c r="F7" s="283" t="s">
        <v>4</v>
      </c>
      <c r="G7" s="283"/>
      <c r="H7" s="283"/>
      <c r="I7" s="283"/>
      <c r="J7" s="283"/>
      <c r="K7" s="284" t="s">
        <v>5</v>
      </c>
    </row>
    <row r="8" spans="1:14" ht="33" customHeight="1" x14ac:dyDescent="0.3">
      <c r="A8" s="283"/>
      <c r="B8" s="284"/>
      <c r="C8" s="284"/>
      <c r="D8" s="284"/>
      <c r="E8" s="284"/>
      <c r="F8" s="13">
        <v>2023</v>
      </c>
      <c r="G8" s="130">
        <v>2024</v>
      </c>
      <c r="H8" s="130">
        <v>2025</v>
      </c>
      <c r="I8" s="130">
        <v>2026</v>
      </c>
      <c r="J8" s="130">
        <v>2027</v>
      </c>
      <c r="K8" s="284"/>
    </row>
    <row r="9" spans="1:14" ht="24.75" customHeight="1" x14ac:dyDescent="0.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</row>
    <row r="10" spans="1:14" ht="24.75" customHeight="1" x14ac:dyDescent="0.3">
      <c r="A10" s="278" t="s">
        <v>157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80"/>
    </row>
    <row r="11" spans="1:14" ht="32.25" customHeight="1" x14ac:dyDescent="0.3">
      <c r="A11" s="278" t="s">
        <v>481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4" s="3" customFormat="1" ht="36" customHeight="1" x14ac:dyDescent="0.25">
      <c r="A12" s="276"/>
      <c r="B12" s="166" t="s">
        <v>183</v>
      </c>
      <c r="C12" s="144" t="s">
        <v>73</v>
      </c>
      <c r="D12" s="9" t="s">
        <v>14</v>
      </c>
      <c r="E12" s="121">
        <f>E13+E14</f>
        <v>13096.5</v>
      </c>
      <c r="F12" s="121">
        <f t="shared" ref="F12:J12" si="0">F13+F14</f>
        <v>0</v>
      </c>
      <c r="G12" s="121">
        <f t="shared" si="0"/>
        <v>13096.5</v>
      </c>
      <c r="H12" s="121">
        <f t="shared" si="0"/>
        <v>0</v>
      </c>
      <c r="I12" s="121">
        <f t="shared" si="0"/>
        <v>0</v>
      </c>
      <c r="J12" s="121">
        <f t="shared" si="0"/>
        <v>0</v>
      </c>
      <c r="K12" s="277"/>
    </row>
    <row r="13" spans="1:14" s="3" customFormat="1" ht="36" customHeight="1" x14ac:dyDescent="0.25">
      <c r="A13" s="276"/>
      <c r="B13" s="166"/>
      <c r="C13" s="144"/>
      <c r="D13" s="9" t="s">
        <v>10</v>
      </c>
      <c r="E13" s="121">
        <f>E16</f>
        <v>8172.22</v>
      </c>
      <c r="F13" s="121">
        <f t="shared" ref="F13:J13" si="1">F16</f>
        <v>0</v>
      </c>
      <c r="G13" s="121">
        <f t="shared" si="1"/>
        <v>8172.22</v>
      </c>
      <c r="H13" s="121">
        <f t="shared" si="1"/>
        <v>0</v>
      </c>
      <c r="I13" s="121">
        <f t="shared" si="1"/>
        <v>0</v>
      </c>
      <c r="J13" s="121">
        <f t="shared" si="1"/>
        <v>0</v>
      </c>
      <c r="K13" s="277"/>
    </row>
    <row r="14" spans="1:14" s="3" customFormat="1" ht="36" customHeight="1" x14ac:dyDescent="0.25">
      <c r="A14" s="276"/>
      <c r="B14" s="166"/>
      <c r="C14" s="144"/>
      <c r="D14" s="9" t="s">
        <v>18</v>
      </c>
      <c r="E14" s="121">
        <f>E17</f>
        <v>4924.28</v>
      </c>
      <c r="F14" s="121">
        <f t="shared" ref="F14:J14" si="2">F17</f>
        <v>0</v>
      </c>
      <c r="G14" s="121">
        <f t="shared" si="2"/>
        <v>4924.28</v>
      </c>
      <c r="H14" s="121">
        <f t="shared" si="2"/>
        <v>0</v>
      </c>
      <c r="I14" s="121">
        <f t="shared" si="2"/>
        <v>0</v>
      </c>
      <c r="J14" s="121">
        <f t="shared" si="2"/>
        <v>0</v>
      </c>
      <c r="K14" s="277"/>
    </row>
    <row r="15" spans="1:14" s="3" customFormat="1" ht="36" customHeight="1" x14ac:dyDescent="0.25">
      <c r="A15" s="276">
        <v>1</v>
      </c>
      <c r="B15" s="147" t="s">
        <v>579</v>
      </c>
      <c r="C15" s="144" t="s">
        <v>73</v>
      </c>
      <c r="D15" s="9" t="s">
        <v>14</v>
      </c>
      <c r="E15" s="121">
        <f>F15+G15+H15+I15+J15</f>
        <v>13096.5</v>
      </c>
      <c r="F15" s="121">
        <f>F16+F17</f>
        <v>0</v>
      </c>
      <c r="G15" s="135">
        <v>13096.5</v>
      </c>
      <c r="H15" s="121">
        <f t="shared" ref="H15:J15" si="3">H16+H17</f>
        <v>0</v>
      </c>
      <c r="I15" s="121">
        <f t="shared" si="3"/>
        <v>0</v>
      </c>
      <c r="J15" s="121">
        <f t="shared" si="3"/>
        <v>0</v>
      </c>
      <c r="K15" s="277" t="s">
        <v>17</v>
      </c>
      <c r="M15" s="7"/>
    </row>
    <row r="16" spans="1:14" s="3" customFormat="1" ht="36" customHeight="1" x14ac:dyDescent="0.25">
      <c r="A16" s="276"/>
      <c r="B16" s="147"/>
      <c r="C16" s="144"/>
      <c r="D16" s="9" t="s">
        <v>10</v>
      </c>
      <c r="E16" s="121">
        <f>F16+G16+H16+I16+J16</f>
        <v>8172.22</v>
      </c>
      <c r="F16" s="121">
        <v>0</v>
      </c>
      <c r="G16" s="135">
        <v>8172.22</v>
      </c>
      <c r="H16" s="121">
        <v>0</v>
      </c>
      <c r="I16" s="121">
        <v>0</v>
      </c>
      <c r="J16" s="121">
        <v>0</v>
      </c>
      <c r="K16" s="277"/>
      <c r="L16" s="11"/>
      <c r="M16" s="7"/>
      <c r="N16" s="12"/>
    </row>
    <row r="17" spans="1:14" s="3" customFormat="1" ht="36" customHeight="1" x14ac:dyDescent="0.25">
      <c r="A17" s="276"/>
      <c r="B17" s="147"/>
      <c r="C17" s="144"/>
      <c r="D17" s="9" t="s">
        <v>18</v>
      </c>
      <c r="E17" s="121">
        <f>F17+G17+H17+I17+J17</f>
        <v>4924.28</v>
      </c>
      <c r="F17" s="121">
        <v>0</v>
      </c>
      <c r="G17" s="135">
        <v>4924.28</v>
      </c>
      <c r="H17" s="121">
        <v>0</v>
      </c>
      <c r="I17" s="121">
        <v>0</v>
      </c>
      <c r="J17" s="121">
        <v>0</v>
      </c>
      <c r="K17" s="277"/>
      <c r="L17" s="11"/>
      <c r="M17" s="7"/>
      <c r="N17" s="12"/>
    </row>
    <row r="18" spans="1:14" ht="24.75" customHeight="1" x14ac:dyDescent="0.3">
      <c r="A18" s="278" t="s">
        <v>86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1:14" s="3" customFormat="1" ht="36" customHeight="1" x14ac:dyDescent="0.25">
      <c r="A19" s="276"/>
      <c r="B19" s="166" t="s">
        <v>183</v>
      </c>
      <c r="C19" s="144" t="s">
        <v>73</v>
      </c>
      <c r="D19" s="9" t="s">
        <v>14</v>
      </c>
      <c r="E19" s="121">
        <f>E26+E30+E34+E38+E42+E46+E50+E54+E23</f>
        <v>593142.41999999993</v>
      </c>
      <c r="F19" s="121">
        <f>F26+F30+F34+F38+F42+F46+F50+F54+F23</f>
        <v>25500</v>
      </c>
      <c r="G19" s="121">
        <f t="shared" ref="G19:J19" si="4">G26+G30+G34+G38+G42+G46+G50+G54+G23</f>
        <v>283821.19</v>
      </c>
      <c r="H19" s="121">
        <f t="shared" si="4"/>
        <v>283821.23</v>
      </c>
      <c r="I19" s="121">
        <f t="shared" si="4"/>
        <v>0</v>
      </c>
      <c r="J19" s="121">
        <f t="shared" si="4"/>
        <v>0</v>
      </c>
      <c r="K19" s="277"/>
    </row>
    <row r="20" spans="1:14" s="3" customFormat="1" ht="36" customHeight="1" x14ac:dyDescent="0.25">
      <c r="A20" s="276"/>
      <c r="B20" s="166"/>
      <c r="C20" s="144"/>
      <c r="D20" s="9" t="s">
        <v>10</v>
      </c>
      <c r="E20" s="121">
        <f t="shared" ref="E20:J21" si="5">E27+E31+E35+E39+E43+E47+E51+E55+E24</f>
        <v>369814.79999999993</v>
      </c>
      <c r="F20" s="121">
        <f t="shared" si="5"/>
        <v>15606</v>
      </c>
      <c r="G20" s="121">
        <f t="shared" si="5"/>
        <v>177104.38999999996</v>
      </c>
      <c r="H20" s="121">
        <f t="shared" si="5"/>
        <v>177104.40999999995</v>
      </c>
      <c r="I20" s="121">
        <f t="shared" si="5"/>
        <v>0</v>
      </c>
      <c r="J20" s="121">
        <f t="shared" si="5"/>
        <v>0</v>
      </c>
      <c r="K20" s="277"/>
    </row>
    <row r="21" spans="1:14" s="3" customFormat="1" ht="36" customHeight="1" x14ac:dyDescent="0.25">
      <c r="A21" s="276"/>
      <c r="B21" s="166"/>
      <c r="C21" s="144"/>
      <c r="D21" s="9" t="s">
        <v>18</v>
      </c>
      <c r="E21" s="121">
        <f t="shared" si="5"/>
        <v>223327.62</v>
      </c>
      <c r="F21" s="121">
        <f t="shared" si="5"/>
        <v>9894</v>
      </c>
      <c r="G21" s="121">
        <f t="shared" si="5"/>
        <v>106716.79999999999</v>
      </c>
      <c r="H21" s="121">
        <f t="shared" si="5"/>
        <v>106716.81999999999</v>
      </c>
      <c r="I21" s="121">
        <f t="shared" si="5"/>
        <v>0</v>
      </c>
      <c r="J21" s="121">
        <f t="shared" si="5"/>
        <v>0</v>
      </c>
      <c r="K21" s="277"/>
    </row>
    <row r="22" spans="1:14" s="3" customFormat="1" ht="26.25" customHeight="1" x14ac:dyDescent="0.25">
      <c r="A22" s="276"/>
      <c r="B22" s="166"/>
      <c r="C22" s="144"/>
      <c r="D22" s="9" t="s">
        <v>12</v>
      </c>
      <c r="E22" s="121">
        <f t="shared" ref="E22:J22" si="6">E29+E33+E37+E41+E45+E49+E53+E57</f>
        <v>0</v>
      </c>
      <c r="F22" s="121">
        <f t="shared" si="6"/>
        <v>0</v>
      </c>
      <c r="G22" s="121">
        <f t="shared" si="6"/>
        <v>0</v>
      </c>
      <c r="H22" s="121">
        <f t="shared" si="6"/>
        <v>0</v>
      </c>
      <c r="I22" s="121">
        <f t="shared" si="6"/>
        <v>0</v>
      </c>
      <c r="J22" s="121">
        <f t="shared" si="6"/>
        <v>0</v>
      </c>
      <c r="K22" s="277"/>
    </row>
    <row r="23" spans="1:14" s="3" customFormat="1" ht="36" customHeight="1" x14ac:dyDescent="0.25">
      <c r="A23" s="276">
        <v>2</v>
      </c>
      <c r="B23" s="147" t="s">
        <v>347</v>
      </c>
      <c r="C23" s="144" t="s">
        <v>73</v>
      </c>
      <c r="D23" s="9" t="s">
        <v>14</v>
      </c>
      <c r="E23" s="121">
        <f>F23+G23+H23+I23+J23</f>
        <v>25500</v>
      </c>
      <c r="F23" s="121">
        <f>F24+F25</f>
        <v>25500</v>
      </c>
      <c r="G23" s="121">
        <v>0</v>
      </c>
      <c r="H23" s="121">
        <f t="shared" ref="H23:J23" si="7">H24+H25</f>
        <v>0</v>
      </c>
      <c r="I23" s="121">
        <f t="shared" si="7"/>
        <v>0</v>
      </c>
      <c r="J23" s="121">
        <f t="shared" si="7"/>
        <v>0</v>
      </c>
      <c r="K23" s="277" t="s">
        <v>17</v>
      </c>
    </row>
    <row r="24" spans="1:14" s="3" customFormat="1" ht="36" customHeight="1" x14ac:dyDescent="0.25">
      <c r="A24" s="276"/>
      <c r="B24" s="147"/>
      <c r="C24" s="144"/>
      <c r="D24" s="9" t="s">
        <v>10</v>
      </c>
      <c r="E24" s="121">
        <f>F24+G24+H24+I24+J24</f>
        <v>15606</v>
      </c>
      <c r="F24" s="121">
        <v>15606</v>
      </c>
      <c r="G24" s="121">
        <v>0</v>
      </c>
      <c r="H24" s="121">
        <v>0</v>
      </c>
      <c r="I24" s="121">
        <v>0</v>
      </c>
      <c r="J24" s="121">
        <v>0</v>
      </c>
      <c r="K24" s="277"/>
      <c r="L24" s="11"/>
      <c r="N24" s="12"/>
    </row>
    <row r="25" spans="1:14" s="3" customFormat="1" ht="36" customHeight="1" x14ac:dyDescent="0.25">
      <c r="A25" s="276"/>
      <c r="B25" s="147"/>
      <c r="C25" s="144"/>
      <c r="D25" s="9" t="s">
        <v>18</v>
      </c>
      <c r="E25" s="121">
        <f>F25+G25+H25+I25+J25</f>
        <v>9894</v>
      </c>
      <c r="F25" s="121">
        <f>9894</f>
        <v>9894</v>
      </c>
      <c r="G25" s="121">
        <v>0</v>
      </c>
      <c r="H25" s="121">
        <v>0</v>
      </c>
      <c r="I25" s="121">
        <v>0</v>
      </c>
      <c r="J25" s="121">
        <v>0</v>
      </c>
      <c r="K25" s="277"/>
      <c r="L25" s="11"/>
      <c r="N25" s="12"/>
    </row>
    <row r="26" spans="1:14" ht="30" customHeight="1" x14ac:dyDescent="0.3">
      <c r="A26" s="276">
        <v>3</v>
      </c>
      <c r="B26" s="147" t="s">
        <v>164</v>
      </c>
      <c r="C26" s="144" t="s">
        <v>73</v>
      </c>
      <c r="D26" s="9" t="s">
        <v>14</v>
      </c>
      <c r="E26" s="10">
        <f>E27+E28+E29</f>
        <v>341886.68999999994</v>
      </c>
      <c r="F26" s="10">
        <f>F27+F28+F29</f>
        <v>0</v>
      </c>
      <c r="G26" s="10">
        <f>G27+G28+G29</f>
        <v>170943.34</v>
      </c>
      <c r="H26" s="10">
        <f t="shared" ref="H26:J26" si="8">H27+H28+H29</f>
        <v>170943.34999999998</v>
      </c>
      <c r="I26" s="10">
        <f t="shared" si="8"/>
        <v>0</v>
      </c>
      <c r="J26" s="10">
        <f t="shared" si="8"/>
        <v>0</v>
      </c>
      <c r="K26" s="277" t="s">
        <v>17</v>
      </c>
    </row>
    <row r="27" spans="1:14" ht="32.25" customHeight="1" x14ac:dyDescent="0.3">
      <c r="A27" s="276"/>
      <c r="B27" s="147"/>
      <c r="C27" s="144"/>
      <c r="D27" s="9" t="s">
        <v>10</v>
      </c>
      <c r="E27" s="121">
        <f>F27+G27+H27+I27+J27</f>
        <v>213337.28999999998</v>
      </c>
      <c r="F27" s="10">
        <v>0</v>
      </c>
      <c r="G27" s="10">
        <v>106668.64</v>
      </c>
      <c r="H27" s="10">
        <v>106668.65</v>
      </c>
      <c r="I27" s="10">
        <v>0</v>
      </c>
      <c r="J27" s="10">
        <v>0</v>
      </c>
      <c r="K27" s="277"/>
    </row>
    <row r="28" spans="1:14" s="3" customFormat="1" ht="34.5" customHeight="1" x14ac:dyDescent="0.25">
      <c r="A28" s="276"/>
      <c r="B28" s="147"/>
      <c r="C28" s="144"/>
      <c r="D28" s="9" t="s">
        <v>18</v>
      </c>
      <c r="E28" s="121">
        <f>F28+G28+H28+I28+J28</f>
        <v>128549.4</v>
      </c>
      <c r="F28" s="121">
        <v>0</v>
      </c>
      <c r="G28" s="121">
        <v>64274.7</v>
      </c>
      <c r="H28" s="121">
        <v>64274.7</v>
      </c>
      <c r="I28" s="121">
        <v>0</v>
      </c>
      <c r="J28" s="121">
        <v>0</v>
      </c>
      <c r="K28" s="277"/>
    </row>
    <row r="29" spans="1:14" s="3" customFormat="1" ht="34.5" customHeight="1" x14ac:dyDescent="0.25">
      <c r="A29" s="276"/>
      <c r="B29" s="147"/>
      <c r="C29" s="144"/>
      <c r="D29" s="9" t="s">
        <v>12</v>
      </c>
      <c r="E29" s="121">
        <f>F29+G29+H29+I29+J29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277"/>
    </row>
    <row r="30" spans="1:14" ht="30" customHeight="1" x14ac:dyDescent="0.3">
      <c r="A30" s="276">
        <v>4</v>
      </c>
      <c r="B30" s="147" t="s">
        <v>165</v>
      </c>
      <c r="C30" s="144" t="s">
        <v>73</v>
      </c>
      <c r="D30" s="9" t="s">
        <v>14</v>
      </c>
      <c r="E30" s="10">
        <f>E31+E32+E33</f>
        <v>57430.869999999995</v>
      </c>
      <c r="F30" s="10">
        <f>F31+F32+F33</f>
        <v>0</v>
      </c>
      <c r="G30" s="10">
        <f>G31+G32+G33</f>
        <v>28715.43</v>
      </c>
      <c r="H30" s="10">
        <f t="shared" ref="H30:J30" si="9">H31+H32+H33</f>
        <v>28715.440000000002</v>
      </c>
      <c r="I30" s="10">
        <f t="shared" si="9"/>
        <v>0</v>
      </c>
      <c r="J30" s="10">
        <f t="shared" si="9"/>
        <v>0</v>
      </c>
      <c r="K30" s="277" t="s">
        <v>17</v>
      </c>
    </row>
    <row r="31" spans="1:14" ht="32.25" customHeight="1" x14ac:dyDescent="0.3">
      <c r="A31" s="276"/>
      <c r="B31" s="147"/>
      <c r="C31" s="144"/>
      <c r="D31" s="9" t="s">
        <v>10</v>
      </c>
      <c r="E31" s="121">
        <f>F31+G31+H31+I31+J31</f>
        <v>35836.85</v>
      </c>
      <c r="F31" s="10">
        <v>0</v>
      </c>
      <c r="G31" s="10">
        <v>17918.419999999998</v>
      </c>
      <c r="H31" s="10">
        <v>17918.43</v>
      </c>
      <c r="I31" s="10">
        <v>0</v>
      </c>
      <c r="J31" s="10">
        <v>0</v>
      </c>
      <c r="K31" s="277"/>
    </row>
    <row r="32" spans="1:14" s="3" customFormat="1" ht="34.5" customHeight="1" x14ac:dyDescent="0.25">
      <c r="A32" s="276"/>
      <c r="B32" s="147"/>
      <c r="C32" s="144"/>
      <c r="D32" s="9" t="s">
        <v>18</v>
      </c>
      <c r="E32" s="121">
        <f>F32+G32+H32+I32+J32</f>
        <v>21594.02</v>
      </c>
      <c r="F32" s="121">
        <v>0</v>
      </c>
      <c r="G32" s="121">
        <v>10797.01</v>
      </c>
      <c r="H32" s="121">
        <v>10797.01</v>
      </c>
      <c r="I32" s="121">
        <v>0</v>
      </c>
      <c r="J32" s="121">
        <v>0</v>
      </c>
      <c r="K32" s="277"/>
    </row>
    <row r="33" spans="1:11" s="3" customFormat="1" ht="34.5" customHeight="1" x14ac:dyDescent="0.25">
      <c r="A33" s="276"/>
      <c r="B33" s="147"/>
      <c r="C33" s="144"/>
      <c r="D33" s="9" t="s">
        <v>12</v>
      </c>
      <c r="E33" s="121">
        <f>F33+G33+H33+I33+J33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277"/>
    </row>
    <row r="34" spans="1:11" ht="30" customHeight="1" x14ac:dyDescent="0.3">
      <c r="A34" s="276">
        <v>5</v>
      </c>
      <c r="B34" s="147" t="s">
        <v>166</v>
      </c>
      <c r="C34" s="144" t="s">
        <v>73</v>
      </c>
      <c r="D34" s="9" t="s">
        <v>14</v>
      </c>
      <c r="E34" s="10">
        <f>E35+E36+E37</f>
        <v>50044.759999999995</v>
      </c>
      <c r="F34" s="10">
        <f>F35+F36+F37</f>
        <v>0</v>
      </c>
      <c r="G34" s="10">
        <f>G35+G36+G37</f>
        <v>25022.379999999997</v>
      </c>
      <c r="H34" s="10">
        <f t="shared" ref="H34:J34" si="10">H35+H36+H37</f>
        <v>25022.379999999997</v>
      </c>
      <c r="I34" s="10">
        <f t="shared" si="10"/>
        <v>0</v>
      </c>
      <c r="J34" s="10">
        <f t="shared" si="10"/>
        <v>0</v>
      </c>
      <c r="K34" s="277" t="s">
        <v>17</v>
      </c>
    </row>
    <row r="35" spans="1:11" ht="32.25" customHeight="1" x14ac:dyDescent="0.3">
      <c r="A35" s="276"/>
      <c r="B35" s="147"/>
      <c r="C35" s="144"/>
      <c r="D35" s="9" t="s">
        <v>10</v>
      </c>
      <c r="E35" s="121">
        <f>F35+G35+H35+I35+J35</f>
        <v>31227.919999999998</v>
      </c>
      <c r="F35" s="10">
        <v>0</v>
      </c>
      <c r="G35" s="10">
        <v>15613.96</v>
      </c>
      <c r="H35" s="10">
        <v>15613.96</v>
      </c>
      <c r="I35" s="10">
        <v>0</v>
      </c>
      <c r="J35" s="10">
        <v>0</v>
      </c>
      <c r="K35" s="277"/>
    </row>
    <row r="36" spans="1:11" s="3" customFormat="1" ht="34.5" customHeight="1" x14ac:dyDescent="0.25">
      <c r="A36" s="276"/>
      <c r="B36" s="147"/>
      <c r="C36" s="144"/>
      <c r="D36" s="9" t="s">
        <v>18</v>
      </c>
      <c r="E36" s="121">
        <f>F36+G36+H36+I36+J36</f>
        <v>18816.84</v>
      </c>
      <c r="F36" s="121">
        <v>0</v>
      </c>
      <c r="G36" s="121">
        <v>9408.42</v>
      </c>
      <c r="H36" s="121">
        <v>9408.42</v>
      </c>
      <c r="I36" s="121">
        <v>0</v>
      </c>
      <c r="J36" s="121">
        <v>0</v>
      </c>
      <c r="K36" s="277"/>
    </row>
    <row r="37" spans="1:11" s="3" customFormat="1" ht="34.5" customHeight="1" x14ac:dyDescent="0.25">
      <c r="A37" s="276"/>
      <c r="B37" s="147"/>
      <c r="C37" s="144"/>
      <c r="D37" s="9" t="s">
        <v>12</v>
      </c>
      <c r="E37" s="121">
        <f>F37+G37+H37+I37+J37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277"/>
    </row>
    <row r="38" spans="1:11" ht="30" customHeight="1" x14ac:dyDescent="0.3">
      <c r="A38" s="276">
        <v>6</v>
      </c>
      <c r="B38" s="147" t="s">
        <v>167</v>
      </c>
      <c r="C38" s="144" t="s">
        <v>73</v>
      </c>
      <c r="D38" s="9" t="s">
        <v>14</v>
      </c>
      <c r="E38" s="10">
        <f>E39+E40+E41</f>
        <v>23942</v>
      </c>
      <c r="F38" s="10">
        <f>F39+F40+F41</f>
        <v>0</v>
      </c>
      <c r="G38" s="10">
        <f>G39+G40+G41</f>
        <v>11971</v>
      </c>
      <c r="H38" s="10">
        <f t="shared" ref="H38:J38" si="11">H39+H40+H41</f>
        <v>11971</v>
      </c>
      <c r="I38" s="10">
        <f t="shared" si="11"/>
        <v>0</v>
      </c>
      <c r="J38" s="10">
        <f t="shared" si="11"/>
        <v>0</v>
      </c>
      <c r="K38" s="277" t="s">
        <v>17</v>
      </c>
    </row>
    <row r="39" spans="1:11" ht="32.25" customHeight="1" x14ac:dyDescent="0.3">
      <c r="A39" s="276"/>
      <c r="B39" s="147"/>
      <c r="C39" s="144"/>
      <c r="D39" s="9" t="s">
        <v>10</v>
      </c>
      <c r="E39" s="121">
        <f>F39+G39+H39+I39+J39</f>
        <v>14939.8</v>
      </c>
      <c r="F39" s="10">
        <v>0</v>
      </c>
      <c r="G39" s="10">
        <v>7469.9</v>
      </c>
      <c r="H39" s="10">
        <v>7469.9</v>
      </c>
      <c r="I39" s="10">
        <v>0</v>
      </c>
      <c r="J39" s="10">
        <v>0</v>
      </c>
      <c r="K39" s="277"/>
    </row>
    <row r="40" spans="1:11" s="3" customFormat="1" ht="34.5" customHeight="1" x14ac:dyDescent="0.25">
      <c r="A40" s="276"/>
      <c r="B40" s="147"/>
      <c r="C40" s="144"/>
      <c r="D40" s="9" t="s">
        <v>18</v>
      </c>
      <c r="E40" s="121">
        <f>F40+G40+H40+I40+J40</f>
        <v>9002.2000000000007</v>
      </c>
      <c r="F40" s="121">
        <v>0</v>
      </c>
      <c r="G40" s="121">
        <v>4501.1000000000004</v>
      </c>
      <c r="H40" s="121">
        <v>4501.1000000000004</v>
      </c>
      <c r="I40" s="121">
        <v>0</v>
      </c>
      <c r="J40" s="121">
        <v>0</v>
      </c>
      <c r="K40" s="277"/>
    </row>
    <row r="41" spans="1:11" s="3" customFormat="1" ht="34.5" customHeight="1" x14ac:dyDescent="0.25">
      <c r="A41" s="276"/>
      <c r="B41" s="147"/>
      <c r="C41" s="144"/>
      <c r="D41" s="9" t="s">
        <v>12</v>
      </c>
      <c r="E41" s="121">
        <f>F41+G41+H41+I41+J41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277"/>
    </row>
    <row r="42" spans="1:11" ht="30" customHeight="1" x14ac:dyDescent="0.3">
      <c r="A42" s="276">
        <v>7</v>
      </c>
      <c r="B42" s="147" t="s">
        <v>168</v>
      </c>
      <c r="C42" s="144" t="s">
        <v>73</v>
      </c>
      <c r="D42" s="9" t="s">
        <v>14</v>
      </c>
      <c r="E42" s="10">
        <f>E43+E44+E45</f>
        <v>42693.29</v>
      </c>
      <c r="F42" s="10">
        <f>F43+F44+F45</f>
        <v>0</v>
      </c>
      <c r="G42" s="10">
        <f>G43+G44+G45</f>
        <v>21346.639999999999</v>
      </c>
      <c r="H42" s="10">
        <f t="shared" ref="H42:J42" si="12">H43+H44+H45</f>
        <v>21346.65</v>
      </c>
      <c r="I42" s="10">
        <f t="shared" si="12"/>
        <v>0</v>
      </c>
      <c r="J42" s="10">
        <f t="shared" si="12"/>
        <v>0</v>
      </c>
      <c r="K42" s="277" t="s">
        <v>17</v>
      </c>
    </row>
    <row r="43" spans="1:11" ht="32.25" customHeight="1" x14ac:dyDescent="0.3">
      <c r="A43" s="276"/>
      <c r="B43" s="147"/>
      <c r="C43" s="144"/>
      <c r="D43" s="9" t="s">
        <v>10</v>
      </c>
      <c r="E43" s="121">
        <f>F43+G43+H43+I43+J43</f>
        <v>26640.6</v>
      </c>
      <c r="F43" s="10">
        <v>0</v>
      </c>
      <c r="G43" s="10">
        <v>13320.3</v>
      </c>
      <c r="H43" s="10">
        <v>13320.3</v>
      </c>
      <c r="I43" s="10">
        <v>0</v>
      </c>
      <c r="J43" s="10">
        <v>0</v>
      </c>
      <c r="K43" s="277"/>
    </row>
    <row r="44" spans="1:11" s="3" customFormat="1" ht="34.5" customHeight="1" x14ac:dyDescent="0.25">
      <c r="A44" s="276"/>
      <c r="B44" s="147"/>
      <c r="C44" s="144"/>
      <c r="D44" s="9" t="s">
        <v>18</v>
      </c>
      <c r="E44" s="121">
        <f>F44+G44+H44+I44+J44</f>
        <v>16052.69</v>
      </c>
      <c r="F44" s="121">
        <v>0</v>
      </c>
      <c r="G44" s="121">
        <v>8026.34</v>
      </c>
      <c r="H44" s="121">
        <v>8026.35</v>
      </c>
      <c r="I44" s="121">
        <v>0</v>
      </c>
      <c r="J44" s="121">
        <v>0</v>
      </c>
      <c r="K44" s="277"/>
    </row>
    <row r="45" spans="1:11" s="3" customFormat="1" ht="34.5" customHeight="1" x14ac:dyDescent="0.25">
      <c r="A45" s="276"/>
      <c r="B45" s="147"/>
      <c r="C45" s="144"/>
      <c r="D45" s="9" t="s">
        <v>12</v>
      </c>
      <c r="E45" s="121">
        <f>F45+G45+H45+I45+J45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277"/>
    </row>
    <row r="46" spans="1:11" ht="30" customHeight="1" x14ac:dyDescent="0.3">
      <c r="A46" s="276">
        <v>8</v>
      </c>
      <c r="B46" s="147" t="s">
        <v>169</v>
      </c>
      <c r="C46" s="144" t="s">
        <v>73</v>
      </c>
      <c r="D46" s="9" t="s">
        <v>14</v>
      </c>
      <c r="E46" s="10">
        <f>E47+E48+E49</f>
        <v>32401.43</v>
      </c>
      <c r="F46" s="10">
        <f>F47+F48+F49</f>
        <v>0</v>
      </c>
      <c r="G46" s="10">
        <f>G47+G48+G49</f>
        <v>16200.71</v>
      </c>
      <c r="H46" s="10">
        <f t="shared" ref="H46:J46" si="13">H47+H48+H49</f>
        <v>16200.72</v>
      </c>
      <c r="I46" s="10">
        <f t="shared" si="13"/>
        <v>0</v>
      </c>
      <c r="J46" s="10">
        <f t="shared" si="13"/>
        <v>0</v>
      </c>
      <c r="K46" s="277" t="s">
        <v>17</v>
      </c>
    </row>
    <row r="47" spans="1:11" ht="32.25" customHeight="1" x14ac:dyDescent="0.3">
      <c r="A47" s="276"/>
      <c r="B47" s="147"/>
      <c r="C47" s="144"/>
      <c r="D47" s="9" t="s">
        <v>10</v>
      </c>
      <c r="E47" s="121">
        <f>F47+G47+H47+I47+J47</f>
        <v>20218.48</v>
      </c>
      <c r="F47" s="10">
        <v>0</v>
      </c>
      <c r="G47" s="10">
        <v>10109.24</v>
      </c>
      <c r="H47" s="10">
        <v>10109.24</v>
      </c>
      <c r="I47" s="10">
        <v>0</v>
      </c>
      <c r="J47" s="10">
        <v>0</v>
      </c>
      <c r="K47" s="277"/>
    </row>
    <row r="48" spans="1:11" s="3" customFormat="1" ht="34.5" customHeight="1" x14ac:dyDescent="0.25">
      <c r="A48" s="276"/>
      <c r="B48" s="147"/>
      <c r="C48" s="144"/>
      <c r="D48" s="9" t="s">
        <v>18</v>
      </c>
      <c r="E48" s="121">
        <f>F48+G48+H48+I48+J48</f>
        <v>12182.95</v>
      </c>
      <c r="F48" s="121">
        <v>0</v>
      </c>
      <c r="G48" s="121">
        <v>6091.47</v>
      </c>
      <c r="H48" s="121">
        <v>6091.48</v>
      </c>
      <c r="I48" s="121">
        <v>0</v>
      </c>
      <c r="J48" s="121">
        <v>0</v>
      </c>
      <c r="K48" s="277"/>
    </row>
    <row r="49" spans="1:14" s="3" customFormat="1" ht="34.5" customHeight="1" x14ac:dyDescent="0.25">
      <c r="A49" s="276"/>
      <c r="B49" s="147"/>
      <c r="C49" s="144"/>
      <c r="D49" s="9" t="s">
        <v>12</v>
      </c>
      <c r="E49" s="121">
        <f>F49+G49+H49+I49+J49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277"/>
    </row>
    <row r="50" spans="1:14" ht="30" customHeight="1" x14ac:dyDescent="0.3">
      <c r="A50" s="276">
        <v>9</v>
      </c>
      <c r="B50" s="147" t="s">
        <v>170</v>
      </c>
      <c r="C50" s="144" t="s">
        <v>73</v>
      </c>
      <c r="D50" s="9" t="s">
        <v>14</v>
      </c>
      <c r="E50" s="10">
        <f>E51+E52+E53</f>
        <v>19243.38</v>
      </c>
      <c r="F50" s="10">
        <f>F51+F52+F53</f>
        <v>0</v>
      </c>
      <c r="G50" s="10">
        <f>G51+G52+G53</f>
        <v>9621.69</v>
      </c>
      <c r="H50" s="10">
        <f t="shared" ref="H50:J50" si="14">H51+H52+H53</f>
        <v>9621.69</v>
      </c>
      <c r="I50" s="10">
        <f t="shared" si="14"/>
        <v>0</v>
      </c>
      <c r="J50" s="10">
        <f t="shared" si="14"/>
        <v>0</v>
      </c>
      <c r="K50" s="277" t="s">
        <v>17</v>
      </c>
    </row>
    <row r="51" spans="1:14" ht="32.25" customHeight="1" x14ac:dyDescent="0.3">
      <c r="A51" s="276"/>
      <c r="B51" s="147"/>
      <c r="C51" s="144"/>
      <c r="D51" s="9" t="s">
        <v>10</v>
      </c>
      <c r="E51" s="121">
        <f>F51+G51+H51+I51+J51</f>
        <v>12007.86</v>
      </c>
      <c r="F51" s="10">
        <v>0</v>
      </c>
      <c r="G51" s="10">
        <v>6003.93</v>
      </c>
      <c r="H51" s="10">
        <v>6003.93</v>
      </c>
      <c r="I51" s="10">
        <v>0</v>
      </c>
      <c r="J51" s="10">
        <v>0</v>
      </c>
      <c r="K51" s="277"/>
    </row>
    <row r="52" spans="1:14" s="3" customFormat="1" ht="34.5" customHeight="1" x14ac:dyDescent="0.25">
      <c r="A52" s="276"/>
      <c r="B52" s="147"/>
      <c r="C52" s="144"/>
      <c r="D52" s="9" t="s">
        <v>18</v>
      </c>
      <c r="E52" s="121">
        <f>F52+G52+H52+I52+J52</f>
        <v>7235.52</v>
      </c>
      <c r="F52" s="121">
        <v>0</v>
      </c>
      <c r="G52" s="121">
        <v>3617.76</v>
      </c>
      <c r="H52" s="121">
        <v>3617.76</v>
      </c>
      <c r="I52" s="121">
        <v>0</v>
      </c>
      <c r="J52" s="121">
        <v>0</v>
      </c>
      <c r="K52" s="277"/>
    </row>
    <row r="53" spans="1:14" s="3" customFormat="1" ht="34.5" customHeight="1" x14ac:dyDescent="0.25">
      <c r="A53" s="276"/>
      <c r="B53" s="147"/>
      <c r="C53" s="144"/>
      <c r="D53" s="9" t="s">
        <v>12</v>
      </c>
      <c r="E53" s="121">
        <f>F53+G53+H53+I53+J53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277"/>
    </row>
    <row r="54" spans="1:14" ht="30" customHeight="1" x14ac:dyDescent="0.3">
      <c r="A54" s="276">
        <v>10</v>
      </c>
      <c r="B54" s="147" t="s">
        <v>171</v>
      </c>
      <c r="C54" s="144" t="s">
        <v>73</v>
      </c>
      <c r="D54" s="9" t="s">
        <v>14</v>
      </c>
      <c r="E54" s="10">
        <f>E55+E56+E57</f>
        <v>0</v>
      </c>
      <c r="F54" s="10">
        <f>F55+F56+F57</f>
        <v>0</v>
      </c>
      <c r="G54" s="10">
        <f>G55+G56+G57</f>
        <v>0</v>
      </c>
      <c r="H54" s="10">
        <f t="shared" ref="H54:J54" si="15">H55+H56+H57</f>
        <v>0</v>
      </c>
      <c r="I54" s="10">
        <f t="shared" si="15"/>
        <v>0</v>
      </c>
      <c r="J54" s="10">
        <f t="shared" si="15"/>
        <v>0</v>
      </c>
      <c r="K54" s="277" t="s">
        <v>17</v>
      </c>
    </row>
    <row r="55" spans="1:14" ht="32.25" customHeight="1" x14ac:dyDescent="0.3">
      <c r="A55" s="276"/>
      <c r="B55" s="147"/>
      <c r="C55" s="144"/>
      <c r="D55" s="9" t="s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277"/>
    </row>
    <row r="56" spans="1:14" s="3" customFormat="1" ht="34.5" customHeight="1" x14ac:dyDescent="0.25">
      <c r="A56" s="276"/>
      <c r="B56" s="147"/>
      <c r="C56" s="144"/>
      <c r="D56" s="9" t="s">
        <v>18</v>
      </c>
      <c r="E56" s="121">
        <f>F56+G56+H56+I56+J56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277"/>
    </row>
    <row r="57" spans="1:14" s="3" customFormat="1" ht="34.5" customHeight="1" x14ac:dyDescent="0.25">
      <c r="A57" s="276"/>
      <c r="B57" s="147"/>
      <c r="C57" s="144"/>
      <c r="D57" s="9" t="s">
        <v>12</v>
      </c>
      <c r="E57" s="121">
        <f>F57+G57+H57+I57+J57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277"/>
    </row>
    <row r="58" spans="1:14" ht="24.75" customHeight="1" x14ac:dyDescent="0.3">
      <c r="A58" s="278" t="s">
        <v>619</v>
      </c>
      <c r="B58" s="279"/>
      <c r="C58" s="279"/>
      <c r="D58" s="279"/>
      <c r="E58" s="279"/>
      <c r="F58" s="279"/>
      <c r="G58" s="279"/>
      <c r="H58" s="279"/>
      <c r="I58" s="279"/>
      <c r="J58" s="279"/>
      <c r="K58" s="280"/>
    </row>
    <row r="59" spans="1:14" s="3" customFormat="1" ht="36" customHeight="1" x14ac:dyDescent="0.25">
      <c r="A59" s="270"/>
      <c r="B59" s="197" t="s">
        <v>183</v>
      </c>
      <c r="C59" s="145" t="s">
        <v>73</v>
      </c>
      <c r="D59" s="9" t="s">
        <v>14</v>
      </c>
      <c r="E59" s="121">
        <f>E60+E61</f>
        <v>176194.24</v>
      </c>
      <c r="F59" s="121">
        <f>F63+F66+F70+F74+F78+F82+F86+F90+F94+F98+F102+F106+F110+F114+F118</f>
        <v>0</v>
      </c>
      <c r="G59" s="121">
        <f>G60+G61</f>
        <v>8809.7099999999991</v>
      </c>
      <c r="H59" s="121">
        <f>H60+H61</f>
        <v>167384.53</v>
      </c>
      <c r="I59" s="121">
        <f t="shared" ref="I59:J61" si="16">I63+I66+I70+I74+I78+I82+I86+I90+I94+I98+I102+I106+I110+I114+I118</f>
        <v>0</v>
      </c>
      <c r="J59" s="121">
        <f t="shared" si="16"/>
        <v>0</v>
      </c>
      <c r="K59" s="273"/>
    </row>
    <row r="60" spans="1:14" s="3" customFormat="1" ht="36" customHeight="1" x14ac:dyDescent="0.25">
      <c r="A60" s="271"/>
      <c r="B60" s="281"/>
      <c r="C60" s="146"/>
      <c r="D60" s="9" t="s">
        <v>10</v>
      </c>
      <c r="E60" s="121">
        <f>E64</f>
        <v>109945.20999999999</v>
      </c>
      <c r="F60" s="121">
        <f>F64+F67+F71+F75+F79+F83+F87+F91+F95+F99+F103+F107+F111+F115+F119</f>
        <v>0</v>
      </c>
      <c r="G60" s="121">
        <f>G64</f>
        <v>5497.26</v>
      </c>
      <c r="H60" s="121">
        <f>H64</f>
        <v>104447.95</v>
      </c>
      <c r="I60" s="121">
        <f t="shared" si="16"/>
        <v>0</v>
      </c>
      <c r="J60" s="121">
        <f t="shared" si="16"/>
        <v>0</v>
      </c>
      <c r="K60" s="274"/>
    </row>
    <row r="61" spans="1:14" s="3" customFormat="1" ht="36" customHeight="1" x14ac:dyDescent="0.25">
      <c r="A61" s="271"/>
      <c r="B61" s="281"/>
      <c r="C61" s="146"/>
      <c r="D61" s="9" t="s">
        <v>18</v>
      </c>
      <c r="E61" s="121">
        <f>E65</f>
        <v>66249.03</v>
      </c>
      <c r="F61" s="121">
        <f>F65+F68+F72+F76+F80+F84+F88+F92+F96+F100+F104+F108+F112+F116+F120</f>
        <v>0</v>
      </c>
      <c r="G61" s="121">
        <f>G65</f>
        <v>3312.45</v>
      </c>
      <c r="H61" s="121">
        <f>H65</f>
        <v>62936.58</v>
      </c>
      <c r="I61" s="121">
        <f t="shared" si="16"/>
        <v>0</v>
      </c>
      <c r="J61" s="121">
        <f t="shared" si="16"/>
        <v>0</v>
      </c>
      <c r="K61" s="274"/>
    </row>
    <row r="62" spans="1:14" s="3" customFormat="1" ht="26.25" customHeight="1" x14ac:dyDescent="0.25">
      <c r="A62" s="272"/>
      <c r="B62" s="198"/>
      <c r="C62" s="176"/>
      <c r="D62" s="9" t="s">
        <v>12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275"/>
    </row>
    <row r="63" spans="1:14" s="3" customFormat="1" ht="36" customHeight="1" x14ac:dyDescent="0.25">
      <c r="A63" s="276">
        <v>11</v>
      </c>
      <c r="B63" s="147" t="s">
        <v>612</v>
      </c>
      <c r="C63" s="144" t="s">
        <v>73</v>
      </c>
      <c r="D63" s="9" t="s">
        <v>14</v>
      </c>
      <c r="E63" s="121">
        <f>F63+G63+H63+I63+J63</f>
        <v>176194.24</v>
      </c>
      <c r="F63" s="121">
        <f>F64+F65</f>
        <v>0</v>
      </c>
      <c r="G63" s="121">
        <f>G64+G65</f>
        <v>8809.7099999999991</v>
      </c>
      <c r="H63" s="121">
        <f t="shared" ref="H63:J63" si="17">H64+H65</f>
        <v>167384.53</v>
      </c>
      <c r="I63" s="121">
        <f t="shared" si="17"/>
        <v>0</v>
      </c>
      <c r="J63" s="121">
        <f t="shared" si="17"/>
        <v>0</v>
      </c>
      <c r="K63" s="277" t="s">
        <v>17</v>
      </c>
    </row>
    <row r="64" spans="1:14" s="3" customFormat="1" ht="36" customHeight="1" x14ac:dyDescent="0.25">
      <c r="A64" s="276"/>
      <c r="B64" s="147"/>
      <c r="C64" s="144"/>
      <c r="D64" s="9" t="s">
        <v>10</v>
      </c>
      <c r="E64" s="121">
        <f>F64+G64+H64+I64+J64</f>
        <v>109945.20999999999</v>
      </c>
      <c r="F64" s="121">
        <v>0</v>
      </c>
      <c r="G64" s="121">
        <v>5497.26</v>
      </c>
      <c r="H64" s="121">
        <v>104447.95</v>
      </c>
      <c r="I64" s="121">
        <v>0</v>
      </c>
      <c r="J64" s="121">
        <v>0</v>
      </c>
      <c r="K64" s="277"/>
      <c r="L64" s="11"/>
      <c r="N64" s="12"/>
    </row>
    <row r="65" spans="1:14" s="3" customFormat="1" ht="36" customHeight="1" x14ac:dyDescent="0.25">
      <c r="A65" s="276"/>
      <c r="B65" s="147"/>
      <c r="C65" s="144"/>
      <c r="D65" s="9" t="s">
        <v>18</v>
      </c>
      <c r="E65" s="121">
        <f>F65+G65+H65+I65+J65</f>
        <v>66249.03</v>
      </c>
      <c r="F65" s="121">
        <v>0</v>
      </c>
      <c r="G65" s="121">
        <v>3312.45</v>
      </c>
      <c r="H65" s="121">
        <v>62936.58</v>
      </c>
      <c r="I65" s="121">
        <v>0</v>
      </c>
      <c r="J65" s="121">
        <v>0</v>
      </c>
      <c r="K65" s="277"/>
      <c r="L65" s="11"/>
      <c r="N65" s="12"/>
    </row>
    <row r="66" spans="1:14" ht="24.75" customHeight="1" x14ac:dyDescent="0.3">
      <c r="A66" s="278" t="s">
        <v>557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80"/>
    </row>
    <row r="67" spans="1:14" s="3" customFormat="1" ht="36" customHeight="1" x14ac:dyDescent="0.25">
      <c r="A67" s="276"/>
      <c r="B67" s="166" t="s">
        <v>183</v>
      </c>
      <c r="C67" s="144" t="s">
        <v>73</v>
      </c>
      <c r="D67" s="9" t="s">
        <v>14</v>
      </c>
      <c r="E67" s="121">
        <f>E71+E74+E78+E82+E86+E90+E94+E98+E102+E106+E110+E114+E118+E122+E126</f>
        <v>345587.33999999997</v>
      </c>
      <c r="F67" s="121">
        <f t="shared" ref="F67:J67" si="18">F71+F74+F78+F82+F86+F90+F94+F98+F102+F106+F110+F114+F118+F122+F126</f>
        <v>0</v>
      </c>
      <c r="G67" s="121">
        <f>G71+G74+G78+G82+G86+G90+G94+G98+G102+G106+G110+G114+G118+G122+G126</f>
        <v>345587.34</v>
      </c>
      <c r="H67" s="121">
        <f t="shared" si="18"/>
        <v>0</v>
      </c>
      <c r="I67" s="121">
        <f t="shared" si="18"/>
        <v>0</v>
      </c>
      <c r="J67" s="121">
        <f t="shared" si="18"/>
        <v>0</v>
      </c>
      <c r="K67" s="277"/>
    </row>
    <row r="68" spans="1:14" s="3" customFormat="1" ht="36" customHeight="1" x14ac:dyDescent="0.25">
      <c r="A68" s="276"/>
      <c r="B68" s="166"/>
      <c r="C68" s="144"/>
      <c r="D68" s="9" t="s">
        <v>10</v>
      </c>
      <c r="E68" s="121">
        <f>E72+E75+E79+E83+E87+E91+E95+E99+E103+E107+E111+E115+E119+E123+E127</f>
        <v>215646.47000000003</v>
      </c>
      <c r="F68" s="121">
        <f t="shared" ref="F68:J68" si="19">F72+F75+F79+F83+F87+F91+F95+F99+F103+F107+F111+F115+F119+F123+F127</f>
        <v>0</v>
      </c>
      <c r="G68" s="121">
        <f>G72+G75+G79+G83+G87+G91+G95+G99+G103+G107+G111+G115+G119+G123+G127</f>
        <v>215646.47000000003</v>
      </c>
      <c r="H68" s="121">
        <f t="shared" si="19"/>
        <v>0</v>
      </c>
      <c r="I68" s="121">
        <f t="shared" si="19"/>
        <v>0</v>
      </c>
      <c r="J68" s="121">
        <f t="shared" si="19"/>
        <v>0</v>
      </c>
      <c r="K68" s="277"/>
    </row>
    <row r="69" spans="1:14" s="3" customFormat="1" ht="36" customHeight="1" x14ac:dyDescent="0.25">
      <c r="A69" s="276"/>
      <c r="B69" s="166"/>
      <c r="C69" s="144"/>
      <c r="D69" s="9" t="s">
        <v>18</v>
      </c>
      <c r="E69" s="121">
        <f>E73+E76+E80+E84+E88+E92+E96+E100+E104+E108+E112+E116+E120+E124+E128</f>
        <v>129940.87</v>
      </c>
      <c r="F69" s="121">
        <f t="shared" ref="F69:J69" si="20">F73+F76+F80+F84+F88+F92+F96+F100+F104+F108+F112+F116+F120+F124+F128</f>
        <v>0</v>
      </c>
      <c r="G69" s="121">
        <f>G73+G76+G80+G84+G88+G92+G96+G100+G104+G108+G112+G116+G120+G124+G128</f>
        <v>129940.87</v>
      </c>
      <c r="H69" s="121">
        <f t="shared" si="20"/>
        <v>0</v>
      </c>
      <c r="I69" s="121">
        <f t="shared" si="20"/>
        <v>0</v>
      </c>
      <c r="J69" s="121">
        <f t="shared" si="20"/>
        <v>0</v>
      </c>
      <c r="K69" s="277"/>
    </row>
    <row r="70" spans="1:14" s="3" customFormat="1" ht="26.25" customHeight="1" x14ac:dyDescent="0.25">
      <c r="A70" s="276"/>
      <c r="B70" s="166"/>
      <c r="C70" s="144"/>
      <c r="D70" s="9" t="s">
        <v>12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277"/>
    </row>
    <row r="71" spans="1:14" s="3" customFormat="1" ht="36" customHeight="1" x14ac:dyDescent="0.25">
      <c r="A71" s="276">
        <v>12</v>
      </c>
      <c r="B71" s="147" t="s">
        <v>347</v>
      </c>
      <c r="C71" s="144" t="s">
        <v>73</v>
      </c>
      <c r="D71" s="9" t="s">
        <v>14</v>
      </c>
      <c r="E71" s="121">
        <f>F71+G71+H71+I71+J71</f>
        <v>52372.17</v>
      </c>
      <c r="F71" s="121">
        <f>F72+F73</f>
        <v>0</v>
      </c>
      <c r="G71" s="121">
        <f t="shared" ref="G71:J71" si="21">G72+G73</f>
        <v>52372.17</v>
      </c>
      <c r="H71" s="121">
        <f t="shared" si="21"/>
        <v>0</v>
      </c>
      <c r="I71" s="121">
        <f t="shared" si="21"/>
        <v>0</v>
      </c>
      <c r="J71" s="121">
        <f t="shared" si="21"/>
        <v>0</v>
      </c>
      <c r="K71" s="277" t="s">
        <v>17</v>
      </c>
    </row>
    <row r="72" spans="1:14" s="3" customFormat="1" ht="36" customHeight="1" x14ac:dyDescent="0.25">
      <c r="A72" s="276"/>
      <c r="B72" s="147"/>
      <c r="C72" s="144"/>
      <c r="D72" s="9" t="s">
        <v>10</v>
      </c>
      <c r="E72" s="121">
        <f>F72+G72+H72+I72+J72</f>
        <v>32680.23</v>
      </c>
      <c r="F72" s="121">
        <v>0</v>
      </c>
      <c r="G72" s="121">
        <v>32680.23</v>
      </c>
      <c r="H72" s="121">
        <v>0</v>
      </c>
      <c r="I72" s="121">
        <v>0</v>
      </c>
      <c r="J72" s="121">
        <v>0</v>
      </c>
      <c r="K72" s="277"/>
      <c r="L72" s="11"/>
      <c r="N72" s="12"/>
    </row>
    <row r="73" spans="1:14" s="3" customFormat="1" ht="36" customHeight="1" x14ac:dyDescent="0.25">
      <c r="A73" s="276"/>
      <c r="B73" s="147"/>
      <c r="C73" s="144"/>
      <c r="D73" s="9" t="s">
        <v>18</v>
      </c>
      <c r="E73" s="121">
        <f>F73+G73+H73+I73+J73</f>
        <v>19691.939999999999</v>
      </c>
      <c r="F73" s="121">
        <v>0</v>
      </c>
      <c r="G73" s="121">
        <v>19691.939999999999</v>
      </c>
      <c r="H73" s="121">
        <v>0</v>
      </c>
      <c r="I73" s="121">
        <v>0</v>
      </c>
      <c r="J73" s="121">
        <v>0</v>
      </c>
      <c r="K73" s="277"/>
      <c r="L73" s="11"/>
      <c r="N73" s="12"/>
    </row>
    <row r="74" spans="1:14" ht="25.5" customHeight="1" x14ac:dyDescent="0.3">
      <c r="A74" s="276">
        <v>13</v>
      </c>
      <c r="B74" s="147" t="s">
        <v>172</v>
      </c>
      <c r="C74" s="144" t="s">
        <v>73</v>
      </c>
      <c r="D74" s="9" t="s">
        <v>14</v>
      </c>
      <c r="E74" s="10">
        <f>E75+E76+E77</f>
        <v>0</v>
      </c>
      <c r="F74" s="10">
        <f>F75+F76+F77</f>
        <v>0</v>
      </c>
      <c r="G74" s="10">
        <f>G75+G76+G77</f>
        <v>0</v>
      </c>
      <c r="H74" s="10">
        <f t="shared" ref="H74:J74" si="22">H75+H76+H77</f>
        <v>0</v>
      </c>
      <c r="I74" s="10">
        <f t="shared" si="22"/>
        <v>0</v>
      </c>
      <c r="J74" s="10">
        <f t="shared" si="22"/>
        <v>0</v>
      </c>
      <c r="K74" s="277" t="s">
        <v>17</v>
      </c>
    </row>
    <row r="75" spans="1:14" ht="32.25" customHeight="1" x14ac:dyDescent="0.3">
      <c r="A75" s="276"/>
      <c r="B75" s="147"/>
      <c r="C75" s="144"/>
      <c r="D75" s="9" t="s">
        <v>10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277"/>
    </row>
    <row r="76" spans="1:14" s="3" customFormat="1" ht="34.5" customHeight="1" x14ac:dyDescent="0.25">
      <c r="A76" s="276"/>
      <c r="B76" s="147"/>
      <c r="C76" s="144"/>
      <c r="D76" s="9" t="s">
        <v>18</v>
      </c>
      <c r="E76" s="121">
        <f>F76+G76+H76+I76+J76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277"/>
    </row>
    <row r="77" spans="1:14" s="3" customFormat="1" ht="26.25" customHeight="1" x14ac:dyDescent="0.25">
      <c r="A77" s="276"/>
      <c r="B77" s="147"/>
      <c r="C77" s="144"/>
      <c r="D77" s="9" t="s">
        <v>12</v>
      </c>
      <c r="E77" s="121">
        <f>F77+G77+H77+I77+J77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277"/>
    </row>
    <row r="78" spans="1:14" ht="32.25" customHeight="1" x14ac:dyDescent="0.3">
      <c r="A78" s="276">
        <v>14</v>
      </c>
      <c r="B78" s="147" t="s">
        <v>462</v>
      </c>
      <c r="C78" s="144" t="s">
        <v>73</v>
      </c>
      <c r="D78" s="9" t="s">
        <v>14</v>
      </c>
      <c r="E78" s="10">
        <f>E79+E80+E81</f>
        <v>24535.599999999999</v>
      </c>
      <c r="F78" s="10">
        <f>F79+F80+F81</f>
        <v>0</v>
      </c>
      <c r="G78" s="10">
        <f>G79+G80+G81</f>
        <v>24535.599999999999</v>
      </c>
      <c r="H78" s="10">
        <f t="shared" ref="H78:J78" si="23">H79+H80+H81</f>
        <v>0</v>
      </c>
      <c r="I78" s="10">
        <f t="shared" si="23"/>
        <v>0</v>
      </c>
      <c r="J78" s="10">
        <f t="shared" si="23"/>
        <v>0</v>
      </c>
      <c r="K78" s="277" t="s">
        <v>17</v>
      </c>
    </row>
    <row r="79" spans="1:14" ht="32.25" customHeight="1" x14ac:dyDescent="0.3">
      <c r="A79" s="276"/>
      <c r="B79" s="147"/>
      <c r="C79" s="144"/>
      <c r="D79" s="9" t="s">
        <v>10</v>
      </c>
      <c r="E79" s="121">
        <f>F79+G79+H79+I79+J79</f>
        <v>15310.21</v>
      </c>
      <c r="F79" s="10">
        <v>0</v>
      </c>
      <c r="G79" s="10">
        <v>15310.21</v>
      </c>
      <c r="H79" s="10">
        <v>0</v>
      </c>
      <c r="I79" s="10">
        <v>0</v>
      </c>
      <c r="J79" s="10">
        <v>0</v>
      </c>
      <c r="K79" s="277"/>
    </row>
    <row r="80" spans="1:14" s="3" customFormat="1" ht="38.25" customHeight="1" x14ac:dyDescent="0.25">
      <c r="A80" s="276"/>
      <c r="B80" s="147"/>
      <c r="C80" s="144"/>
      <c r="D80" s="9" t="s">
        <v>18</v>
      </c>
      <c r="E80" s="121">
        <f>F80+G80+H80+I80+J80</f>
        <v>9225.39</v>
      </c>
      <c r="F80" s="121">
        <v>0</v>
      </c>
      <c r="G80" s="121">
        <v>9225.39</v>
      </c>
      <c r="H80" s="121">
        <v>0</v>
      </c>
      <c r="I80" s="121">
        <v>0</v>
      </c>
      <c r="J80" s="121">
        <v>0</v>
      </c>
      <c r="K80" s="277"/>
    </row>
    <row r="81" spans="1:11" s="3" customFormat="1" ht="30.75" customHeight="1" x14ac:dyDescent="0.25">
      <c r="A81" s="276"/>
      <c r="B81" s="147"/>
      <c r="C81" s="144"/>
      <c r="D81" s="9" t="s">
        <v>12</v>
      </c>
      <c r="E81" s="121">
        <f>F81+G81+H81+I81+J81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277"/>
    </row>
    <row r="82" spans="1:11" ht="32.25" customHeight="1" x14ac:dyDescent="0.3">
      <c r="A82" s="276">
        <v>15</v>
      </c>
      <c r="B82" s="147" t="s">
        <v>173</v>
      </c>
      <c r="C82" s="144" t="s">
        <v>73</v>
      </c>
      <c r="D82" s="9" t="s">
        <v>14</v>
      </c>
      <c r="E82" s="10">
        <f>E83+E84+E85</f>
        <v>0</v>
      </c>
      <c r="F82" s="10">
        <f>F83+F84+F85</f>
        <v>0</v>
      </c>
      <c r="G82" s="10">
        <v>0</v>
      </c>
      <c r="H82" s="10">
        <v>0</v>
      </c>
      <c r="I82" s="10">
        <v>0</v>
      </c>
      <c r="J82" s="10">
        <v>0</v>
      </c>
      <c r="K82" s="277" t="s">
        <v>17</v>
      </c>
    </row>
    <row r="83" spans="1:11" ht="32.25" customHeight="1" x14ac:dyDescent="0.3">
      <c r="A83" s="276"/>
      <c r="B83" s="147"/>
      <c r="C83" s="144"/>
      <c r="D83" s="9" t="s">
        <v>10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277"/>
    </row>
    <row r="84" spans="1:11" s="3" customFormat="1" ht="37.5" customHeight="1" x14ac:dyDescent="0.25">
      <c r="A84" s="276"/>
      <c r="B84" s="147"/>
      <c r="C84" s="144"/>
      <c r="D84" s="9" t="s">
        <v>18</v>
      </c>
      <c r="E84" s="121">
        <f>F84+G84+H84+I84+J84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277"/>
    </row>
    <row r="85" spans="1:11" s="3" customFormat="1" ht="37.5" customHeight="1" x14ac:dyDescent="0.25">
      <c r="A85" s="276"/>
      <c r="B85" s="147"/>
      <c r="C85" s="144"/>
      <c r="D85" s="9" t="s">
        <v>12</v>
      </c>
      <c r="E85" s="121">
        <f>F85+G85+H85+I85+J85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277"/>
    </row>
    <row r="86" spans="1:11" ht="27.75" customHeight="1" x14ac:dyDescent="0.3">
      <c r="A86" s="276">
        <v>16</v>
      </c>
      <c r="B86" s="147" t="s">
        <v>174</v>
      </c>
      <c r="C86" s="144" t="s">
        <v>73</v>
      </c>
      <c r="D86" s="9" t="s">
        <v>14</v>
      </c>
      <c r="E86" s="10">
        <f>E87+E88+E89</f>
        <v>14288.2</v>
      </c>
      <c r="F86" s="10">
        <f>F87+F88+F89</f>
        <v>0</v>
      </c>
      <c r="G86" s="10">
        <f>G87+G88+G89</f>
        <v>14288.2</v>
      </c>
      <c r="H86" s="10">
        <f t="shared" ref="H86:J86" si="24">H87+H88+H89</f>
        <v>0</v>
      </c>
      <c r="I86" s="10">
        <f t="shared" si="24"/>
        <v>0</v>
      </c>
      <c r="J86" s="10">
        <f t="shared" si="24"/>
        <v>0</v>
      </c>
      <c r="K86" s="277" t="s">
        <v>17</v>
      </c>
    </row>
    <row r="87" spans="1:11" ht="32.25" customHeight="1" x14ac:dyDescent="0.3">
      <c r="A87" s="276"/>
      <c r="B87" s="147"/>
      <c r="C87" s="144"/>
      <c r="D87" s="9" t="s">
        <v>10</v>
      </c>
      <c r="E87" s="121">
        <f>F87+G87+H87+I87+J87</f>
        <v>8915.83</v>
      </c>
      <c r="F87" s="10">
        <v>0</v>
      </c>
      <c r="G87" s="10">
        <v>8915.83</v>
      </c>
      <c r="H87" s="10">
        <v>0</v>
      </c>
      <c r="I87" s="10">
        <v>0</v>
      </c>
      <c r="J87" s="10">
        <v>0</v>
      </c>
      <c r="K87" s="277"/>
    </row>
    <row r="88" spans="1:11" s="3" customFormat="1" ht="33.75" customHeight="1" x14ac:dyDescent="0.25">
      <c r="A88" s="276"/>
      <c r="B88" s="147"/>
      <c r="C88" s="144"/>
      <c r="D88" s="9" t="s">
        <v>18</v>
      </c>
      <c r="E88" s="121">
        <f>F88+G88+H88+I88+J88</f>
        <v>5372.37</v>
      </c>
      <c r="F88" s="121">
        <v>0</v>
      </c>
      <c r="G88" s="121">
        <v>5372.37</v>
      </c>
      <c r="H88" s="121">
        <v>0</v>
      </c>
      <c r="I88" s="121">
        <v>0</v>
      </c>
      <c r="J88" s="121">
        <v>0</v>
      </c>
      <c r="K88" s="277"/>
    </row>
    <row r="89" spans="1:11" s="3" customFormat="1" ht="33.75" customHeight="1" x14ac:dyDescent="0.25">
      <c r="A89" s="276"/>
      <c r="B89" s="147"/>
      <c r="C89" s="144"/>
      <c r="D89" s="9" t="s">
        <v>12</v>
      </c>
      <c r="E89" s="121">
        <f>F89+G89+H89+I89+J89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277"/>
    </row>
    <row r="90" spans="1:11" ht="32.25" customHeight="1" x14ac:dyDescent="0.3">
      <c r="A90" s="276">
        <v>17</v>
      </c>
      <c r="B90" s="147" t="s">
        <v>457</v>
      </c>
      <c r="C90" s="144" t="s">
        <v>73</v>
      </c>
      <c r="D90" s="9" t="s">
        <v>14</v>
      </c>
      <c r="E90" s="10">
        <f>E91+E92+E93</f>
        <v>6955.8</v>
      </c>
      <c r="F90" s="10">
        <f t="shared" ref="F90" si="25">F91+F92+F93</f>
        <v>0</v>
      </c>
      <c r="G90" s="10">
        <f>G91+G92+G93</f>
        <v>6955.8</v>
      </c>
      <c r="H90" s="10">
        <f t="shared" ref="H90:J90" si="26">H91+H92+H93</f>
        <v>0</v>
      </c>
      <c r="I90" s="10">
        <f t="shared" si="26"/>
        <v>0</v>
      </c>
      <c r="J90" s="10">
        <f t="shared" si="26"/>
        <v>0</v>
      </c>
      <c r="K90" s="277" t="s">
        <v>17</v>
      </c>
    </row>
    <row r="91" spans="1:11" ht="32.25" customHeight="1" x14ac:dyDescent="0.3">
      <c r="A91" s="276"/>
      <c r="B91" s="147"/>
      <c r="C91" s="144"/>
      <c r="D91" s="9" t="s">
        <v>10</v>
      </c>
      <c r="E91" s="121">
        <f>F91+G91+H91+I91+J91</f>
        <v>4340.42</v>
      </c>
      <c r="F91" s="10">
        <v>0</v>
      </c>
      <c r="G91" s="10">
        <v>4340.42</v>
      </c>
      <c r="H91" s="10">
        <v>0</v>
      </c>
      <c r="I91" s="10">
        <v>0</v>
      </c>
      <c r="J91" s="10">
        <v>0</v>
      </c>
      <c r="K91" s="277"/>
    </row>
    <row r="92" spans="1:11" s="3" customFormat="1" ht="35.25" customHeight="1" x14ac:dyDescent="0.25">
      <c r="A92" s="276"/>
      <c r="B92" s="147"/>
      <c r="C92" s="144"/>
      <c r="D92" s="9" t="s">
        <v>18</v>
      </c>
      <c r="E92" s="121">
        <f>F92+G92+H92+I92+J92</f>
        <v>2615.38</v>
      </c>
      <c r="F92" s="121">
        <v>0</v>
      </c>
      <c r="G92" s="121">
        <v>2615.38</v>
      </c>
      <c r="H92" s="121">
        <v>0</v>
      </c>
      <c r="I92" s="121">
        <v>0</v>
      </c>
      <c r="J92" s="121">
        <v>0</v>
      </c>
      <c r="K92" s="277"/>
    </row>
    <row r="93" spans="1:11" s="3" customFormat="1" ht="35.25" customHeight="1" x14ac:dyDescent="0.25">
      <c r="A93" s="276"/>
      <c r="B93" s="147"/>
      <c r="C93" s="144"/>
      <c r="D93" s="9" t="s">
        <v>12</v>
      </c>
      <c r="E93" s="121">
        <f>F93+G93+H93+I93+J93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277"/>
    </row>
    <row r="94" spans="1:11" ht="32.25" customHeight="1" x14ac:dyDescent="0.3">
      <c r="A94" s="276">
        <v>18</v>
      </c>
      <c r="B94" s="147" t="s">
        <v>459</v>
      </c>
      <c r="C94" s="144" t="s">
        <v>73</v>
      </c>
      <c r="D94" s="9" t="s">
        <v>14</v>
      </c>
      <c r="E94" s="10">
        <f>E95+E96+E97</f>
        <v>25975.29</v>
      </c>
      <c r="F94" s="10">
        <f>F95+F96+F97</f>
        <v>0</v>
      </c>
      <c r="G94" s="10">
        <f>G95+G96+G97</f>
        <v>25975.29</v>
      </c>
      <c r="H94" s="10">
        <f t="shared" ref="H94:J94" si="27">H95+H96+H97</f>
        <v>0</v>
      </c>
      <c r="I94" s="10">
        <f t="shared" si="27"/>
        <v>0</v>
      </c>
      <c r="J94" s="10">
        <f t="shared" si="27"/>
        <v>0</v>
      </c>
      <c r="K94" s="277" t="s">
        <v>17</v>
      </c>
    </row>
    <row r="95" spans="1:11" ht="32.25" customHeight="1" x14ac:dyDescent="0.3">
      <c r="A95" s="276"/>
      <c r="B95" s="147"/>
      <c r="C95" s="144"/>
      <c r="D95" s="9" t="s">
        <v>10</v>
      </c>
      <c r="E95" s="121">
        <f>F95+G95+H95+I95+J95</f>
        <v>16208.58</v>
      </c>
      <c r="F95" s="10">
        <v>0</v>
      </c>
      <c r="G95" s="10">
        <v>16208.58</v>
      </c>
      <c r="H95" s="10">
        <v>0</v>
      </c>
      <c r="I95" s="10">
        <v>0</v>
      </c>
      <c r="J95" s="10">
        <v>0</v>
      </c>
      <c r="K95" s="277"/>
    </row>
    <row r="96" spans="1:11" s="3" customFormat="1" ht="33.75" customHeight="1" x14ac:dyDescent="0.25">
      <c r="A96" s="276"/>
      <c r="B96" s="147"/>
      <c r="C96" s="144"/>
      <c r="D96" s="9" t="s">
        <v>18</v>
      </c>
      <c r="E96" s="121">
        <f>F96+G96+H96+I96+J96</f>
        <v>9766.7099999999991</v>
      </c>
      <c r="F96" s="121">
        <v>0</v>
      </c>
      <c r="G96" s="121">
        <v>9766.7099999999991</v>
      </c>
      <c r="H96" s="121">
        <v>0</v>
      </c>
      <c r="I96" s="121">
        <v>0</v>
      </c>
      <c r="J96" s="121">
        <v>0</v>
      </c>
      <c r="K96" s="277"/>
    </row>
    <row r="97" spans="1:13" s="3" customFormat="1" ht="33.75" customHeight="1" x14ac:dyDescent="0.25">
      <c r="A97" s="276"/>
      <c r="B97" s="147"/>
      <c r="C97" s="144"/>
      <c r="D97" s="9" t="s">
        <v>12</v>
      </c>
      <c r="E97" s="121">
        <f>F97+G97+H97+I97+J97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277"/>
    </row>
    <row r="98" spans="1:13" ht="32.25" customHeight="1" x14ac:dyDescent="0.3">
      <c r="A98" s="276">
        <v>19</v>
      </c>
      <c r="B98" s="147" t="s">
        <v>461</v>
      </c>
      <c r="C98" s="144" t="s">
        <v>73</v>
      </c>
      <c r="D98" s="9" t="s">
        <v>14</v>
      </c>
      <c r="E98" s="10">
        <f>E99+E100+E101</f>
        <v>5697.8</v>
      </c>
      <c r="F98" s="10">
        <f>F99+F100+F101</f>
        <v>0</v>
      </c>
      <c r="G98" s="10">
        <f>G99+G100+G101</f>
        <v>5697.8</v>
      </c>
      <c r="H98" s="10">
        <f t="shared" ref="H98:J98" si="28">H99+H100+H101</f>
        <v>0</v>
      </c>
      <c r="I98" s="10">
        <f t="shared" si="28"/>
        <v>0</v>
      </c>
      <c r="J98" s="10">
        <f t="shared" si="28"/>
        <v>0</v>
      </c>
      <c r="K98" s="277" t="s">
        <v>17</v>
      </c>
    </row>
    <row r="99" spans="1:13" ht="32.25" customHeight="1" x14ac:dyDescent="0.3">
      <c r="A99" s="276"/>
      <c r="B99" s="147"/>
      <c r="C99" s="144"/>
      <c r="D99" s="9" t="s">
        <v>10</v>
      </c>
      <c r="E99" s="121">
        <f>F99+G99+H99+I99+J99</f>
        <v>3555.42</v>
      </c>
      <c r="F99" s="10">
        <v>0</v>
      </c>
      <c r="G99" s="10">
        <v>3555.42</v>
      </c>
      <c r="H99" s="10">
        <v>0</v>
      </c>
      <c r="I99" s="10">
        <v>0</v>
      </c>
      <c r="J99" s="10">
        <v>0</v>
      </c>
      <c r="K99" s="277"/>
    </row>
    <row r="100" spans="1:13" s="3" customFormat="1" ht="33.75" customHeight="1" x14ac:dyDescent="0.25">
      <c r="A100" s="276"/>
      <c r="B100" s="147"/>
      <c r="C100" s="144"/>
      <c r="D100" s="9" t="s">
        <v>18</v>
      </c>
      <c r="E100" s="121">
        <f>F100+G100+H100+I100+J100</f>
        <v>2142.38</v>
      </c>
      <c r="F100" s="121">
        <v>0</v>
      </c>
      <c r="G100" s="121">
        <v>2142.38</v>
      </c>
      <c r="H100" s="121">
        <v>0</v>
      </c>
      <c r="I100" s="121">
        <v>0</v>
      </c>
      <c r="J100" s="121">
        <v>0</v>
      </c>
      <c r="K100" s="277"/>
    </row>
    <row r="101" spans="1:13" s="3" customFormat="1" ht="33.75" customHeight="1" x14ac:dyDescent="0.25">
      <c r="A101" s="276"/>
      <c r="B101" s="147"/>
      <c r="C101" s="144"/>
      <c r="D101" s="9" t="s">
        <v>12</v>
      </c>
      <c r="E101" s="121">
        <f>F101+G101+H101+I101+J101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277"/>
    </row>
    <row r="102" spans="1:13" ht="32.25" customHeight="1" x14ac:dyDescent="0.3">
      <c r="A102" s="276">
        <v>20</v>
      </c>
      <c r="B102" s="147" t="s">
        <v>458</v>
      </c>
      <c r="C102" s="144" t="s">
        <v>73</v>
      </c>
      <c r="D102" s="9" t="s">
        <v>14</v>
      </c>
      <c r="E102" s="10">
        <f>E103+E104+E105</f>
        <v>19599</v>
      </c>
      <c r="F102" s="10">
        <f>F103+F104+F105</f>
        <v>0</v>
      </c>
      <c r="G102" s="10">
        <f>G103+G104+G105</f>
        <v>19599</v>
      </c>
      <c r="H102" s="10">
        <f t="shared" ref="H102:J102" si="29">H103+H104+H105</f>
        <v>0</v>
      </c>
      <c r="I102" s="10">
        <f t="shared" si="29"/>
        <v>0</v>
      </c>
      <c r="J102" s="10">
        <f t="shared" si="29"/>
        <v>0</v>
      </c>
      <c r="K102" s="277" t="s">
        <v>17</v>
      </c>
    </row>
    <row r="103" spans="1:13" ht="32.25" customHeight="1" x14ac:dyDescent="0.3">
      <c r="A103" s="276"/>
      <c r="B103" s="147"/>
      <c r="C103" s="144"/>
      <c r="D103" s="9" t="s">
        <v>10</v>
      </c>
      <c r="E103" s="121">
        <f>F103+G103+H103+I103+J103</f>
        <v>12229.77</v>
      </c>
      <c r="F103" s="10">
        <v>0</v>
      </c>
      <c r="G103" s="10">
        <v>12229.77</v>
      </c>
      <c r="H103" s="10">
        <v>0</v>
      </c>
      <c r="I103" s="10">
        <v>0</v>
      </c>
      <c r="J103" s="10">
        <v>0</v>
      </c>
      <c r="K103" s="277"/>
    </row>
    <row r="104" spans="1:13" s="3" customFormat="1" ht="34.5" customHeight="1" x14ac:dyDescent="0.25">
      <c r="A104" s="276"/>
      <c r="B104" s="147"/>
      <c r="C104" s="144"/>
      <c r="D104" s="9" t="s">
        <v>18</v>
      </c>
      <c r="E104" s="121">
        <f>F104+G104+H104+I104+J104</f>
        <v>7369.23</v>
      </c>
      <c r="F104" s="121">
        <v>0</v>
      </c>
      <c r="G104" s="121">
        <v>7369.23</v>
      </c>
      <c r="H104" s="121">
        <v>0</v>
      </c>
      <c r="I104" s="121">
        <v>0</v>
      </c>
      <c r="J104" s="121">
        <v>0</v>
      </c>
      <c r="K104" s="277"/>
    </row>
    <row r="105" spans="1:13" s="3" customFormat="1" ht="34.5" customHeight="1" x14ac:dyDescent="0.25">
      <c r="A105" s="276"/>
      <c r="B105" s="147"/>
      <c r="C105" s="144"/>
      <c r="D105" s="9" t="s">
        <v>12</v>
      </c>
      <c r="E105" s="121">
        <f>F105+G105+H105+I105+J105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277"/>
    </row>
    <row r="106" spans="1:13" ht="32.25" customHeight="1" x14ac:dyDescent="0.3">
      <c r="A106" s="276">
        <v>21</v>
      </c>
      <c r="B106" s="147" t="s">
        <v>175</v>
      </c>
      <c r="C106" s="144" t="s">
        <v>73</v>
      </c>
      <c r="D106" s="9" t="s">
        <v>14</v>
      </c>
      <c r="E106" s="10">
        <f>E107+E108+E109</f>
        <v>0</v>
      </c>
      <c r="F106" s="10">
        <f>F107+F108+F109</f>
        <v>0</v>
      </c>
      <c r="G106" s="10">
        <f>G107+G108+G109</f>
        <v>0</v>
      </c>
      <c r="H106" s="10">
        <f t="shared" ref="H106:J106" si="30">H107+H108+H109</f>
        <v>0</v>
      </c>
      <c r="I106" s="10">
        <f t="shared" si="30"/>
        <v>0</v>
      </c>
      <c r="J106" s="10">
        <f t="shared" si="30"/>
        <v>0</v>
      </c>
      <c r="K106" s="277" t="s">
        <v>17</v>
      </c>
    </row>
    <row r="107" spans="1:13" ht="32.25" customHeight="1" x14ac:dyDescent="0.3">
      <c r="A107" s="276"/>
      <c r="B107" s="147"/>
      <c r="C107" s="144"/>
      <c r="D107" s="9" t="s">
        <v>10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277"/>
    </row>
    <row r="108" spans="1:13" s="3" customFormat="1" ht="33" customHeight="1" x14ac:dyDescent="0.25">
      <c r="A108" s="276"/>
      <c r="B108" s="147"/>
      <c r="C108" s="144"/>
      <c r="D108" s="9" t="s">
        <v>18</v>
      </c>
      <c r="E108" s="121">
        <f>F108+G108+H108+I108+J108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277"/>
    </row>
    <row r="109" spans="1:13" s="3" customFormat="1" ht="33" customHeight="1" x14ac:dyDescent="0.25">
      <c r="A109" s="276"/>
      <c r="B109" s="147"/>
      <c r="C109" s="144"/>
      <c r="D109" s="9" t="s">
        <v>12</v>
      </c>
      <c r="E109" s="121">
        <f>F109+G109+H109+I109+J109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277"/>
    </row>
    <row r="110" spans="1:13" ht="32.25" customHeight="1" x14ac:dyDescent="0.3">
      <c r="A110" s="276">
        <v>22</v>
      </c>
      <c r="B110" s="147" t="s">
        <v>176</v>
      </c>
      <c r="C110" s="144" t="s">
        <v>73</v>
      </c>
      <c r="D110" s="9" t="s">
        <v>14</v>
      </c>
      <c r="E110" s="10">
        <f>E111+E112+E113</f>
        <v>40296.479999999996</v>
      </c>
      <c r="F110" s="10">
        <f>F111+F112+F113</f>
        <v>0</v>
      </c>
      <c r="G110" s="136">
        <v>40296.480000000003</v>
      </c>
      <c r="H110" s="10">
        <f t="shared" ref="H110:J110" si="31">H111+H112+H113</f>
        <v>0</v>
      </c>
      <c r="I110" s="10">
        <f t="shared" si="31"/>
        <v>0</v>
      </c>
      <c r="J110" s="10">
        <f t="shared" si="31"/>
        <v>0</v>
      </c>
      <c r="K110" s="277" t="s">
        <v>17</v>
      </c>
      <c r="M110" s="133"/>
    </row>
    <row r="111" spans="1:13" ht="32.25" customHeight="1" x14ac:dyDescent="0.3">
      <c r="A111" s="276"/>
      <c r="B111" s="147"/>
      <c r="C111" s="144"/>
      <c r="D111" s="9" t="s">
        <v>10</v>
      </c>
      <c r="E111" s="121">
        <f>F111+G111+H111+I111+J111</f>
        <v>25145</v>
      </c>
      <c r="F111" s="10">
        <v>0</v>
      </c>
      <c r="G111" s="136">
        <v>25145</v>
      </c>
      <c r="H111" s="10">
        <v>0</v>
      </c>
      <c r="I111" s="10">
        <v>0</v>
      </c>
      <c r="J111" s="10">
        <v>0</v>
      </c>
      <c r="K111" s="277"/>
      <c r="M111" s="133"/>
    </row>
    <row r="112" spans="1:13" s="3" customFormat="1" ht="32.25" customHeight="1" x14ac:dyDescent="0.25">
      <c r="A112" s="276"/>
      <c r="B112" s="147"/>
      <c r="C112" s="144"/>
      <c r="D112" s="9" t="s">
        <v>18</v>
      </c>
      <c r="E112" s="121">
        <f>F112+G112+H112+I112+J112</f>
        <v>15151.48</v>
      </c>
      <c r="F112" s="121">
        <v>0</v>
      </c>
      <c r="G112" s="135">
        <v>15151.48</v>
      </c>
      <c r="H112" s="121">
        <v>0</v>
      </c>
      <c r="I112" s="121">
        <v>0</v>
      </c>
      <c r="J112" s="121">
        <v>0</v>
      </c>
      <c r="K112" s="277"/>
      <c r="M112" s="7"/>
    </row>
    <row r="113" spans="1:13" s="3" customFormat="1" ht="32.25" customHeight="1" x14ac:dyDescent="0.25">
      <c r="A113" s="276"/>
      <c r="B113" s="147"/>
      <c r="C113" s="144"/>
      <c r="D113" s="9" t="s">
        <v>12</v>
      </c>
      <c r="E113" s="121">
        <f>F113+G113+H113+I113+J113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277"/>
    </row>
    <row r="114" spans="1:13" ht="32.25" customHeight="1" x14ac:dyDescent="0.3">
      <c r="A114" s="276">
        <v>23</v>
      </c>
      <c r="B114" s="147" t="s">
        <v>177</v>
      </c>
      <c r="C114" s="144" t="s">
        <v>73</v>
      </c>
      <c r="D114" s="9" t="s">
        <v>14</v>
      </c>
      <c r="E114" s="10">
        <f>E115+E116+E117</f>
        <v>0</v>
      </c>
      <c r="F114" s="10">
        <f>F115+F116+F117</f>
        <v>0</v>
      </c>
      <c r="G114" s="10">
        <f>G115+G116+G117</f>
        <v>0</v>
      </c>
      <c r="H114" s="10">
        <f t="shared" ref="H114:J114" si="32">H115+H116+H117</f>
        <v>0</v>
      </c>
      <c r="I114" s="10">
        <f t="shared" si="32"/>
        <v>0</v>
      </c>
      <c r="J114" s="10">
        <f t="shared" si="32"/>
        <v>0</v>
      </c>
      <c r="K114" s="277" t="s">
        <v>17</v>
      </c>
    </row>
    <row r="115" spans="1:13" ht="32.25" customHeight="1" x14ac:dyDescent="0.3">
      <c r="A115" s="276"/>
      <c r="B115" s="147"/>
      <c r="C115" s="144"/>
      <c r="D115" s="9" t="s">
        <v>10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277"/>
    </row>
    <row r="116" spans="1:13" s="3" customFormat="1" ht="36" customHeight="1" x14ac:dyDescent="0.25">
      <c r="A116" s="276"/>
      <c r="B116" s="147"/>
      <c r="C116" s="144"/>
      <c r="D116" s="9" t="s">
        <v>18</v>
      </c>
      <c r="E116" s="121">
        <f>F116+G116+H116+I116+J116</f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277"/>
    </row>
    <row r="117" spans="1:13" s="3" customFormat="1" ht="36" customHeight="1" x14ac:dyDescent="0.25">
      <c r="A117" s="276"/>
      <c r="B117" s="147"/>
      <c r="C117" s="144"/>
      <c r="D117" s="9" t="s">
        <v>12</v>
      </c>
      <c r="E117" s="121">
        <f>F117+G117+H117+I117+J117</f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277"/>
    </row>
    <row r="118" spans="1:13" ht="30" customHeight="1" x14ac:dyDescent="0.3">
      <c r="A118" s="276">
        <v>24</v>
      </c>
      <c r="B118" s="147" t="s">
        <v>460</v>
      </c>
      <c r="C118" s="144" t="s">
        <v>73</v>
      </c>
      <c r="D118" s="9" t="s">
        <v>14</v>
      </c>
      <c r="E118" s="10">
        <f>E119+E120+E121</f>
        <v>52252.380000000005</v>
      </c>
      <c r="F118" s="10">
        <f>F119+F120+F121</f>
        <v>0</v>
      </c>
      <c r="G118" s="136">
        <v>52252.38</v>
      </c>
      <c r="H118" s="10">
        <f t="shared" ref="H118:J118" si="33">H119+H120+H121</f>
        <v>0</v>
      </c>
      <c r="I118" s="10">
        <f t="shared" si="33"/>
        <v>0</v>
      </c>
      <c r="J118" s="10">
        <f t="shared" si="33"/>
        <v>0</v>
      </c>
      <c r="K118" s="277" t="s">
        <v>17</v>
      </c>
      <c r="M118" s="133"/>
    </row>
    <row r="119" spans="1:13" ht="32.25" customHeight="1" x14ac:dyDescent="0.3">
      <c r="A119" s="276"/>
      <c r="B119" s="147"/>
      <c r="C119" s="144"/>
      <c r="D119" s="9" t="s">
        <v>10</v>
      </c>
      <c r="E119" s="121">
        <f>F119+G119+H119+I119+J119</f>
        <v>32605.49</v>
      </c>
      <c r="F119" s="10">
        <v>0</v>
      </c>
      <c r="G119" s="136">
        <v>32605.49</v>
      </c>
      <c r="H119" s="10">
        <v>0</v>
      </c>
      <c r="I119" s="10">
        <v>0</v>
      </c>
      <c r="J119" s="10">
        <v>0</v>
      </c>
      <c r="K119" s="277"/>
      <c r="M119" s="133"/>
    </row>
    <row r="120" spans="1:13" s="3" customFormat="1" ht="34.5" customHeight="1" x14ac:dyDescent="0.3">
      <c r="A120" s="276"/>
      <c r="B120" s="147"/>
      <c r="C120" s="144"/>
      <c r="D120" s="9" t="s">
        <v>18</v>
      </c>
      <c r="E120" s="121">
        <f>F120+G120+H120+I120+J120</f>
        <v>19646.89</v>
      </c>
      <c r="F120" s="121">
        <v>0</v>
      </c>
      <c r="G120" s="135">
        <v>19646.89</v>
      </c>
      <c r="H120" s="121">
        <v>0</v>
      </c>
      <c r="I120" s="121">
        <v>0</v>
      </c>
      <c r="J120" s="121">
        <v>0</v>
      </c>
      <c r="K120" s="277"/>
      <c r="M120" s="133"/>
    </row>
    <row r="121" spans="1:13" s="3" customFormat="1" ht="34.5" customHeight="1" x14ac:dyDescent="0.25">
      <c r="A121" s="276"/>
      <c r="B121" s="147"/>
      <c r="C121" s="144"/>
      <c r="D121" s="9" t="s">
        <v>12</v>
      </c>
      <c r="E121" s="121">
        <f>F121+G121+H121+I121+J121</f>
        <v>0</v>
      </c>
      <c r="F121" s="121">
        <v>0</v>
      </c>
      <c r="G121" s="121">
        <v>0</v>
      </c>
      <c r="H121" s="121">
        <v>0</v>
      </c>
      <c r="I121" s="121">
        <v>0</v>
      </c>
      <c r="J121" s="121">
        <v>0</v>
      </c>
      <c r="K121" s="277"/>
    </row>
    <row r="122" spans="1:13" ht="30" customHeight="1" x14ac:dyDescent="0.3">
      <c r="A122" s="276">
        <v>25</v>
      </c>
      <c r="B122" s="147" t="s">
        <v>180</v>
      </c>
      <c r="C122" s="144" t="s">
        <v>73</v>
      </c>
      <c r="D122" s="9" t="s">
        <v>14</v>
      </c>
      <c r="E122" s="10">
        <f>E123+E124+E125</f>
        <v>77343.820000000007</v>
      </c>
      <c r="F122" s="10">
        <f>F123+F124+F125</f>
        <v>0</v>
      </c>
      <c r="G122" s="136">
        <v>77343.820000000007</v>
      </c>
      <c r="H122" s="10">
        <f t="shared" ref="H122:J122" si="34">H123+H124+H125</f>
        <v>0</v>
      </c>
      <c r="I122" s="10">
        <f t="shared" si="34"/>
        <v>0</v>
      </c>
      <c r="J122" s="10">
        <f t="shared" si="34"/>
        <v>0</v>
      </c>
      <c r="K122" s="277" t="s">
        <v>17</v>
      </c>
      <c r="M122" s="133"/>
    </row>
    <row r="123" spans="1:13" ht="32.25" customHeight="1" x14ac:dyDescent="0.3">
      <c r="A123" s="276"/>
      <c r="B123" s="147"/>
      <c r="C123" s="144"/>
      <c r="D123" s="9" t="s">
        <v>10</v>
      </c>
      <c r="E123" s="121">
        <f>F123+G123+H123+I123+J123</f>
        <v>48262.54</v>
      </c>
      <c r="F123" s="10">
        <v>0</v>
      </c>
      <c r="G123" s="136">
        <v>48262.54</v>
      </c>
      <c r="H123" s="10">
        <v>0</v>
      </c>
      <c r="I123" s="10">
        <v>0</v>
      </c>
      <c r="J123" s="10">
        <v>0</v>
      </c>
      <c r="K123" s="277"/>
      <c r="M123" s="133"/>
    </row>
    <row r="124" spans="1:13" s="3" customFormat="1" ht="34.5" customHeight="1" x14ac:dyDescent="0.3">
      <c r="A124" s="276"/>
      <c r="B124" s="147"/>
      <c r="C124" s="144"/>
      <c r="D124" s="9" t="s">
        <v>18</v>
      </c>
      <c r="E124" s="121">
        <f>F124+G124+H124+I124+J124</f>
        <v>29081.279999999999</v>
      </c>
      <c r="F124" s="121">
        <v>0</v>
      </c>
      <c r="G124" s="135">
        <v>29081.279999999999</v>
      </c>
      <c r="H124" s="121">
        <v>0</v>
      </c>
      <c r="I124" s="121">
        <v>0</v>
      </c>
      <c r="J124" s="121">
        <v>0</v>
      </c>
      <c r="K124" s="277"/>
      <c r="M124" s="133"/>
    </row>
    <row r="125" spans="1:13" s="3" customFormat="1" ht="34.5" customHeight="1" x14ac:dyDescent="0.25">
      <c r="A125" s="276"/>
      <c r="B125" s="147"/>
      <c r="C125" s="144"/>
      <c r="D125" s="9" t="s">
        <v>12</v>
      </c>
      <c r="E125" s="121">
        <f>F125+G125+H125+I125+J125</f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277"/>
    </row>
    <row r="126" spans="1:13" ht="30" customHeight="1" x14ac:dyDescent="0.3">
      <c r="A126" s="276">
        <v>26</v>
      </c>
      <c r="B126" s="147" t="s">
        <v>581</v>
      </c>
      <c r="C126" s="144" t="s">
        <v>73</v>
      </c>
      <c r="D126" s="9" t="s">
        <v>14</v>
      </c>
      <c r="E126" s="10">
        <f>E127+E128+E129</f>
        <v>26270.799999999999</v>
      </c>
      <c r="F126" s="10">
        <f>F127+F128+F129</f>
        <v>0</v>
      </c>
      <c r="G126" s="10">
        <f>G127+G128+G129</f>
        <v>26270.799999999999</v>
      </c>
      <c r="H126" s="10">
        <f t="shared" ref="H126:J126" si="35">H127+H128+H129</f>
        <v>0</v>
      </c>
      <c r="I126" s="10">
        <f t="shared" si="35"/>
        <v>0</v>
      </c>
      <c r="J126" s="10">
        <f t="shared" si="35"/>
        <v>0</v>
      </c>
      <c r="K126" s="277" t="s">
        <v>17</v>
      </c>
    </row>
    <row r="127" spans="1:13" ht="32.25" customHeight="1" x14ac:dyDescent="0.3">
      <c r="A127" s="276"/>
      <c r="B127" s="147"/>
      <c r="C127" s="144"/>
      <c r="D127" s="9" t="s">
        <v>10</v>
      </c>
      <c r="E127" s="121">
        <f>F127+G127+H127+I127+J127</f>
        <v>16392.98</v>
      </c>
      <c r="F127" s="10">
        <v>0</v>
      </c>
      <c r="G127" s="10">
        <v>16392.98</v>
      </c>
      <c r="H127" s="10">
        <v>0</v>
      </c>
      <c r="I127" s="10">
        <v>0</v>
      </c>
      <c r="J127" s="10">
        <v>0</v>
      </c>
      <c r="K127" s="277"/>
    </row>
    <row r="128" spans="1:13" s="3" customFormat="1" ht="34.5" customHeight="1" x14ac:dyDescent="0.25">
      <c r="A128" s="276"/>
      <c r="B128" s="147"/>
      <c r="C128" s="144"/>
      <c r="D128" s="9" t="s">
        <v>18</v>
      </c>
      <c r="E128" s="121">
        <f>F128+G128+H128+I128+J128</f>
        <v>9877.82</v>
      </c>
      <c r="F128" s="121">
        <v>0</v>
      </c>
      <c r="G128" s="121">
        <v>9877.82</v>
      </c>
      <c r="H128" s="121">
        <v>0</v>
      </c>
      <c r="I128" s="121">
        <v>0</v>
      </c>
      <c r="J128" s="121">
        <v>0</v>
      </c>
      <c r="K128" s="277"/>
    </row>
    <row r="129" spans="1:11" s="3" customFormat="1" ht="34.5" customHeight="1" x14ac:dyDescent="0.25">
      <c r="A129" s="276"/>
      <c r="B129" s="147"/>
      <c r="C129" s="144"/>
      <c r="D129" s="9" t="s">
        <v>12</v>
      </c>
      <c r="E129" s="121">
        <f>F129+G129+H129+I129+J129</f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277"/>
    </row>
    <row r="130" spans="1:11" ht="21" customHeight="1" x14ac:dyDescent="0.3">
      <c r="B130" s="3"/>
      <c r="C130" s="3"/>
      <c r="D130" s="3"/>
      <c r="E130" s="3"/>
      <c r="F130" s="7"/>
      <c r="G130" s="26"/>
      <c r="H130" s="3"/>
      <c r="I130" s="3"/>
      <c r="J130" s="3"/>
      <c r="K130" s="3" t="s">
        <v>182</v>
      </c>
    </row>
    <row r="131" spans="1:11" ht="21" customHeight="1" x14ac:dyDescent="0.3">
      <c r="C131" s="3"/>
    </row>
    <row r="132" spans="1:11" ht="21" customHeight="1" x14ac:dyDescent="0.3">
      <c r="B132" s="3" t="s">
        <v>471</v>
      </c>
      <c r="C132" s="3"/>
      <c r="D132" s="3"/>
      <c r="E132" s="3"/>
      <c r="F132" s="7"/>
      <c r="G132" s="26"/>
      <c r="H132" s="7"/>
      <c r="I132" s="7"/>
      <c r="J132" s="7"/>
      <c r="K132" s="3" t="s">
        <v>472</v>
      </c>
    </row>
  </sheetData>
  <mergeCells count="137">
    <mergeCell ref="A12:A14"/>
    <mergeCell ref="B12:B14"/>
    <mergeCell ref="C12:C14"/>
    <mergeCell ref="K12:K14"/>
    <mergeCell ref="A15:A17"/>
    <mergeCell ref="B15:B17"/>
    <mergeCell ref="B30:B33"/>
    <mergeCell ref="C30:C33"/>
    <mergeCell ref="K30:K33"/>
    <mergeCell ref="A30:A33"/>
    <mergeCell ref="K26:K29"/>
    <mergeCell ref="A26:A29"/>
    <mergeCell ref="B26:B29"/>
    <mergeCell ref="C26:C29"/>
    <mergeCell ref="K15:K17"/>
    <mergeCell ref="A38:A41"/>
    <mergeCell ref="B38:B41"/>
    <mergeCell ref="C38:C41"/>
    <mergeCell ref="K38:K41"/>
    <mergeCell ref="E2:F2"/>
    <mergeCell ref="F7:J7"/>
    <mergeCell ref="K7:K8"/>
    <mergeCell ref="J2:K2"/>
    <mergeCell ref="A3:K3"/>
    <mergeCell ref="A5:K5"/>
    <mergeCell ref="A6:K6"/>
    <mergeCell ref="A7:A8"/>
    <mergeCell ref="B7:B8"/>
    <mergeCell ref="C7:C8"/>
    <mergeCell ref="D7:D8"/>
    <mergeCell ref="E7:E8"/>
    <mergeCell ref="C15:C17"/>
    <mergeCell ref="K19:K22"/>
    <mergeCell ref="A19:A22"/>
    <mergeCell ref="B19:B22"/>
    <mergeCell ref="C19:C22"/>
    <mergeCell ref="A10:K10"/>
    <mergeCell ref="A18:K18"/>
    <mergeCell ref="A11:K11"/>
    <mergeCell ref="A66:K66"/>
    <mergeCell ref="A67:A70"/>
    <mergeCell ref="B67:B70"/>
    <mergeCell ref="C67:C70"/>
    <mergeCell ref="K67:K70"/>
    <mergeCell ref="K46:K49"/>
    <mergeCell ref="A46:A49"/>
    <mergeCell ref="B46:B49"/>
    <mergeCell ref="A50:A53"/>
    <mergeCell ref="B50:B53"/>
    <mergeCell ref="C50:C53"/>
    <mergeCell ref="A54:A57"/>
    <mergeCell ref="B54:B57"/>
    <mergeCell ref="C54:C57"/>
    <mergeCell ref="K54:K57"/>
    <mergeCell ref="K50:K53"/>
    <mergeCell ref="C46:C49"/>
    <mergeCell ref="A58:K58"/>
    <mergeCell ref="A63:A65"/>
    <mergeCell ref="B63:B65"/>
    <mergeCell ref="C63:C65"/>
    <mergeCell ref="K63:K65"/>
    <mergeCell ref="C59:C62"/>
    <mergeCell ref="B59:B62"/>
    <mergeCell ref="A78:A81"/>
    <mergeCell ref="B78:B81"/>
    <mergeCell ref="C78:C81"/>
    <mergeCell ref="K78:K81"/>
    <mergeCell ref="A71:A73"/>
    <mergeCell ref="B71:B73"/>
    <mergeCell ref="C71:C73"/>
    <mergeCell ref="K71:K73"/>
    <mergeCell ref="A23:A25"/>
    <mergeCell ref="B23:B25"/>
    <mergeCell ref="C23:C25"/>
    <mergeCell ref="K23:K25"/>
    <mergeCell ref="A34:A37"/>
    <mergeCell ref="B34:B37"/>
    <mergeCell ref="C34:C37"/>
    <mergeCell ref="K34:K37"/>
    <mergeCell ref="A74:A77"/>
    <mergeCell ref="B74:B77"/>
    <mergeCell ref="C74:C77"/>
    <mergeCell ref="K74:K77"/>
    <mergeCell ref="A42:A45"/>
    <mergeCell ref="B42:B45"/>
    <mergeCell ref="C42:C45"/>
    <mergeCell ref="K42:K45"/>
    <mergeCell ref="A86:A89"/>
    <mergeCell ref="B86:B89"/>
    <mergeCell ref="C86:C89"/>
    <mergeCell ref="K86:K89"/>
    <mergeCell ref="A90:A93"/>
    <mergeCell ref="B90:B93"/>
    <mergeCell ref="C90:C93"/>
    <mergeCell ref="K90:K93"/>
    <mergeCell ref="A82:A85"/>
    <mergeCell ref="B82:B85"/>
    <mergeCell ref="C82:C85"/>
    <mergeCell ref="K82:K85"/>
    <mergeCell ref="C114:C117"/>
    <mergeCell ref="K114:K117"/>
    <mergeCell ref="A94:A97"/>
    <mergeCell ref="B94:B97"/>
    <mergeCell ref="C94:C97"/>
    <mergeCell ref="K94:K97"/>
    <mergeCell ref="A98:A101"/>
    <mergeCell ref="B98:B101"/>
    <mergeCell ref="C98:C101"/>
    <mergeCell ref="K98:K101"/>
    <mergeCell ref="A102:A105"/>
    <mergeCell ref="B102:B105"/>
    <mergeCell ref="C102:C105"/>
    <mergeCell ref="K102:K105"/>
    <mergeCell ref="A59:A62"/>
    <mergeCell ref="K59:K62"/>
    <mergeCell ref="A126:A129"/>
    <mergeCell ref="B126:B129"/>
    <mergeCell ref="C126:C129"/>
    <mergeCell ref="K126:K129"/>
    <mergeCell ref="A118:A121"/>
    <mergeCell ref="B118:B121"/>
    <mergeCell ref="C118:C121"/>
    <mergeCell ref="K118:K121"/>
    <mergeCell ref="A122:A125"/>
    <mergeCell ref="B122:B125"/>
    <mergeCell ref="C122:C125"/>
    <mergeCell ref="K122:K125"/>
    <mergeCell ref="A106:A109"/>
    <mergeCell ref="B106:B109"/>
    <mergeCell ref="C106:C109"/>
    <mergeCell ref="K106:K109"/>
    <mergeCell ref="A110:A113"/>
    <mergeCell ref="B110:B113"/>
    <mergeCell ref="C110:C113"/>
    <mergeCell ref="K110:K113"/>
    <mergeCell ref="A114:A117"/>
    <mergeCell ref="B114:B117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5" manualBreakCount="5">
    <brk id="25" max="10" man="1"/>
    <brk id="49" max="10" man="1"/>
    <brk id="73" max="10" man="1"/>
    <brk id="97" max="10" man="1"/>
    <brk id="1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2024-11-29T13:27:42Z</cp:lastPrinted>
  <dcterms:created xsi:type="dcterms:W3CDTF">2020-12-02T11:51:27Z</dcterms:created>
  <dcterms:modified xsi:type="dcterms:W3CDTF">2024-11-29T13:27:44Z</dcterms:modified>
</cp:coreProperties>
</file>